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Estadísticas" sheetId="3" r:id="rId6"/>
    <sheet state="visible" name="Imágene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8C820821_0EC1_48E9_B795_F2D9D628A629_.wvu.FilterData">Seeds!$A$1:$AG$949</definedName>
    <definedName hidden="1" localSheetId="1" name="Z_8C820821_0EC1_48E9_B795_F2D9D628A629_.wvu.FilterData">'Seeds (no hacer)'!$A$1:$Y$67</definedName>
    <definedName hidden="1" localSheetId="0" name="Z_C9D384ED_4DDB_4401_B70C_AF16909A5B0B_.wvu.FilterData">Seeds!$A$1:$AG$949</definedName>
    <definedName hidden="1" localSheetId="1" name="Z_C9D384ED_4DDB_4401_B70C_AF16909A5B0B_.wvu.FilterData">'Seeds (no hacer)'!$A$1:$Y$67</definedName>
    <definedName hidden="1" localSheetId="0" name="Z_A8C9763A_C630_4939_BFC6_2F4B036F00A9_.wvu.FilterData">Seeds!$A$1:$AG$949</definedName>
    <definedName hidden="1" localSheetId="0" name="Z_9429C0AC_F204_4479_82B1_B1DA2B9E6B22_.wvu.FilterData">Seeds!$A$1:$AF$949</definedName>
    <definedName hidden="1" localSheetId="1" name="Z_BCF7BE8D_8E76_4FAE_873D_E1E4FAA45352_.wvu.FilterData">'Seeds (no hacer)'!$A$1:$Y$67</definedName>
    <definedName hidden="1" localSheetId="0" name="Z_AE433932_5A07_46ED_9901_7AAD756A33AD_.wvu.FilterData">Seeds!$A$1:$AF$949</definedName>
    <definedName hidden="1" localSheetId="0" name="Z_3D936DED_44C7_416E_9F7F_C20582950D09_.wvu.FilterData">Seeds!$A$1:$AG$949</definedName>
    <definedName hidden="1" localSheetId="0" name="Z_13E2AEF3_C6AF_462D_BFFB_25E26CF23CFD_.wvu.FilterData">Seeds!$A$1:$AG$949</definedName>
    <definedName hidden="1" localSheetId="1" name="Z_13E2AEF3_C6AF_462D_BFFB_25E26CF23CFD_.wvu.FilterData">'Seeds (no hacer)'!$A$1:$Y$67</definedName>
    <definedName hidden="1" localSheetId="0" name="Z_09CC415F_FE41_4B37_AB49_5E8BC336E050_.wvu.FilterData">Seeds!$A$1:$AG$949</definedName>
    <definedName hidden="1" localSheetId="0" name="Z_741A047E_4C84_4DB3_9F1E_6C487678D25E_.wvu.FilterData">Seeds!$A$1:$AG$949</definedName>
    <definedName hidden="1" localSheetId="1" name="Z_741A047E_4C84_4DB3_9F1E_6C487678D25E_.wvu.FilterData">'Seeds (no hacer)'!$A$1:$Y$67</definedName>
    <definedName hidden="1" localSheetId="0" name="Z_47CADCE4_25F5_4640_A928_D04380560ED8_.wvu.FilterData">Seeds!$A$1:$AG$949</definedName>
    <definedName hidden="1" localSheetId="1" name="Z_47CADCE4_25F5_4640_A928_D04380560ED8_.wvu.FilterData">'Seeds (no hacer)'!$B$1:$P$67</definedName>
    <definedName hidden="1" localSheetId="0" name="Z_348A64FC_5661_42A3_A55F_28BE79BDDBCA_.wvu.FilterData">Seeds!$A$1:$AG$949</definedName>
    <definedName hidden="1" localSheetId="1" name="Z_348A64FC_5661_42A3_A55F_28BE79BDDBCA_.wvu.FilterData">'Seeds (no hacer)'!$J$1:$J$17</definedName>
    <definedName hidden="1" localSheetId="0" name="Z_AF366CD1_82D8_4858_86E8_A3F140D8050F_.wvu.FilterData">Seeds!$A$1:$AF$949</definedName>
    <definedName hidden="1" localSheetId="0" name="Z_0D35F206_BBC8_44E0_8195_B916D36A7D5D_.wvu.FilterData">Seeds!$A$1:$AG$949</definedName>
    <definedName hidden="1" localSheetId="1" name="Z_0D35F206_BBC8_44E0_8195_B916D36A7D5D_.wvu.FilterData">'Seeds (no hacer)'!$A$1:$Y$67</definedName>
    <definedName hidden="1" localSheetId="0" name="Z_14624515_F1A9_4374_A55E_8938E7D36D16_.wvu.FilterData">Seeds!$A$1:$AG$949</definedName>
    <definedName hidden="1" localSheetId="1" name="Z_14624515_F1A9_4374_A55E_8938E7D36D16_.wvu.FilterData">'Seeds (no hacer)'!$A$1:$Y$67</definedName>
    <definedName hidden="1" localSheetId="0" name="Z_86A64BBF_C2F0_46D7_B699_D2B8DFAAC819_.wvu.FilterData">Seeds!$A$1:$AG$949</definedName>
    <definedName hidden="1" localSheetId="1" name="Z_86A64BBF_C2F0_46D7_B699_D2B8DFAAC819_.wvu.FilterData">'Seeds (no hacer)'!$A$1:$Y$67</definedName>
    <definedName hidden="1" localSheetId="1" name="Z_93BA68E3_1289_4BE0_89A3_2E32033741AE_.wvu.FilterData">'Seeds (no hacer)'!$A$1:$AB$67</definedName>
    <definedName hidden="1" localSheetId="1" name="Z_384EB6EC_50B2_481D_BEA5_E02A5FBF0A7B_.wvu.FilterData">'Seeds (no hacer)'!$A$1:$AB$67</definedName>
    <definedName hidden="1" localSheetId="0" name="Z_AA0DC7E1_3DA2_4C46_9EC8_99B47B58E72F_.wvu.FilterData">Seeds!$A$1:$AG$949</definedName>
    <definedName hidden="1" localSheetId="1" name="Z_AA0DC7E1_3DA2_4C46_9EC8_99B47B58E72F_.wvu.FilterData">'Seeds (no hacer)'!$A$1:$Y$67</definedName>
    <definedName hidden="1" localSheetId="0" name="Z_CE6EC96C_5A31_41DA_9284_781CDF451986_.wvu.FilterData">Seeds!$A$1:$AG$949</definedName>
    <definedName hidden="1" localSheetId="1" name="Z_CE6EC96C_5A31_41DA_9284_781CDF451986_.wvu.FilterData">'Seeds (no hacer)'!$A$1:$Y$67</definedName>
    <definedName hidden="1" localSheetId="0" name="Z_260CDB99_39C6_45F2_9DE9_2ED4628ACB66_.wvu.FilterData">Seeds!$A$1:$AG$949</definedName>
    <definedName hidden="1" localSheetId="1" name="Z_260CDB99_39C6_45F2_9DE9_2ED4628ACB66_.wvu.FilterData">'Seeds (no hacer)'!$A$1:$Y$67</definedName>
    <definedName hidden="1" localSheetId="0" name="Z_790E4D01_8432_45A3_9BEB_B7D8754A5059_.wvu.FilterData">Seeds!$A$1:$AG$949</definedName>
    <definedName hidden="1" localSheetId="1" name="Z_790E4D01_8432_45A3_9BEB_B7D8754A5059_.wvu.FilterData">'Seeds (no hacer)'!$D$1:$D$67</definedName>
    <definedName hidden="1" localSheetId="1" name="Z_4383AD97_55F9_49FC_8094_3C3DF7681263_.wvu.FilterData">'Seeds (no hacer)'!$A$1:$Y$67</definedName>
    <definedName hidden="1" localSheetId="1" name="Z_D94502E2_8504_4CEC_AFCB_89A24424A7B1_.wvu.FilterData">'Seeds (no hacer)'!$A$1:$AB$67</definedName>
    <definedName hidden="1" localSheetId="0" name="Z_BC37382C_FBA7_4C95_A890_5E3EBD24ECF4_.wvu.FilterData">Seeds!$A$1:$AG$949</definedName>
    <definedName hidden="1" localSheetId="0" name="Z_9863ED67_D750_4A0E_9374_37DAE4E29E12_.wvu.FilterData">Seeds!$A$1:$AG$949</definedName>
    <definedName hidden="1" localSheetId="1" name="Z_9863ED67_D750_4A0E_9374_37DAE4E29E12_.wvu.FilterData">'Seeds (no hacer)'!$A$1:$Y$67</definedName>
    <definedName hidden="1" localSheetId="0" name="Z_165BC1BF_4DA0_4176_AA4B_3BE2A3B879FF_.wvu.FilterData">Seeds!$A$1:$AF$949</definedName>
    <definedName hidden="1" localSheetId="0" name="Z_09156D79_2AAB_40F4_8312_1076547EE8B1_.wvu.FilterData">Seeds!$A$1:$AG$949</definedName>
    <definedName hidden="1" localSheetId="1" name="Z_09156D79_2AAB_40F4_8312_1076547EE8B1_.wvu.FilterData">'Seeds (no hacer)'!$A$1:$Y$67</definedName>
    <definedName hidden="1" localSheetId="0" name="Z_B2048C06_EB3D_455F_A795_649956BD5968_.wvu.FilterData">Seeds!$A$1:$AG$949</definedName>
    <definedName hidden="1" localSheetId="1" name="Z_B2048C06_EB3D_455F_A795_649956BD5968_.wvu.FilterData">'Seeds (no hacer)'!$A$1:$Y$67</definedName>
    <definedName hidden="1" localSheetId="0" name="Z_17E0A696_0DD4_45A2_A701_6D88671E59FA_.wvu.FilterData">Seeds!$A$1:$AG$949</definedName>
    <definedName hidden="1" localSheetId="1" name="Z_17E0A696_0DD4_45A2_A701_6D88671E59FA_.wvu.FilterData">'Seeds (no hacer)'!$A$1:$Y$67</definedName>
    <definedName hidden="1" localSheetId="0" name="Z_FAE72005_25F9_4AA1_84F4_E7D12C5D0030_.wvu.FilterData">Seeds!$A$1:$AG$949</definedName>
    <definedName hidden="1" localSheetId="1" name="Z_FAE72005_25F9_4AA1_84F4_E7D12C5D0030_.wvu.FilterData">'Seeds (no hacer)'!$A$1:$Y$67</definedName>
    <definedName hidden="1" localSheetId="0" name="Z_B81C762A_B375_4B97_99F5_65DD8727CE4B_.wvu.FilterData">Seeds!$A$1:$AG$949</definedName>
    <definedName hidden="1" localSheetId="1" name="Z_B81C762A_B375_4B97_99F5_65DD8727CE4B_.wvu.FilterData">'Seeds (no hacer)'!$A$1:$Y$67</definedName>
    <definedName hidden="1" localSheetId="0" name="Z_C9A08D3E_350F_4227_ACC6_DA98F7B92AF1_.wvu.FilterData">Seeds!$A$1:$AF$949</definedName>
    <definedName hidden="1" localSheetId="0" name="Z_D151F459_8776_4C43_9820_9C6A72C938A8_.wvu.FilterData">Seeds!$A$1:$AG$949</definedName>
    <definedName hidden="1" localSheetId="0" name="Z_D5FB06AD_D399_41F5_8A6B_2BB2362C7FE8_.wvu.FilterData">Seeds!$A$1:$AF$949</definedName>
    <definedName hidden="1" localSheetId="1" name="Z_D5FB06AD_D399_41F5_8A6B_2BB2362C7FE8_.wvu.FilterData">'Seeds (no hacer)'!$A$1:$W$17</definedName>
    <definedName hidden="1" localSheetId="0" name="Z_C9EACB40_75FF_49F1_8184_E478F5B469C4_.wvu.FilterData">Seeds!$A$1:$AG$949</definedName>
    <definedName hidden="1" localSheetId="1" name="Z_C9EACB40_75FF_49F1_8184_E478F5B469C4_.wvu.FilterData">'Seeds (no hacer)'!$A$1:$Y$67</definedName>
    <definedName hidden="1" localSheetId="0" name="Z_3FF4D753_C70E_4997_9673_48C1772BDE10_.wvu.FilterData">Seeds!$A$1:$AF$949</definedName>
    <definedName hidden="1" localSheetId="0" name="Z_718AF652_E166_4325_B271_D727EBE61A91_.wvu.FilterData">Seeds!$A$1:$AG$949</definedName>
    <definedName hidden="1" localSheetId="1" name="Z_718AF652_E166_4325_B271_D727EBE61A91_.wvu.FilterData">'Seeds (no hacer)'!$A$1:$Y$67</definedName>
    <definedName hidden="1" localSheetId="1" name="Z_C5E46092_EDA1_4F6B_A35B_BF06932AD360_.wvu.FilterData">'Seeds (no hacer)'!$A$1:$Y$67</definedName>
    <definedName hidden="1" localSheetId="1" name="Z_844AC996_A204_44C7_AF62_2CA4AAB5DB4E_.wvu.FilterData">'Seeds (no hacer)'!$A$1:$AB$67</definedName>
    <definedName hidden="1" localSheetId="0" name="Z_348641B2_1846_492F_BC41_BF6753E42B54_.wvu.FilterData">Seeds!$A$1:$AG$949</definedName>
    <definedName hidden="1" localSheetId="1" name="Z_348641B2_1846_492F_BC41_BF6753E42B54_.wvu.FilterData">'Seeds (no hacer)'!$A$1:$Y$67</definedName>
    <definedName hidden="1" localSheetId="0" name="Z_EDE11844_C805_4F21_A4FE_5CB4D3BEF96E_.wvu.FilterData">Seeds!$A$1:$AG$949</definedName>
    <definedName hidden="1" localSheetId="1" name="Z_EDE11844_C805_4F21_A4FE_5CB4D3BEF96E_.wvu.FilterData">'Seeds (no hacer)'!$B$1:$J$17</definedName>
    <definedName hidden="1" localSheetId="1" name="Z_9CC77775_508A_4135_A61F_45C959A6B1A1_.wvu.FilterData">'Seeds (no hacer)'!$A$1:$Y$67</definedName>
    <definedName hidden="1" localSheetId="0" name="Z_513EFAC0_407E_48D2_AC65_72E357463770_.wvu.FilterData">Seeds!$A$1:$AG$949</definedName>
    <definedName hidden="1" localSheetId="0" name="Z_A6E517CE_2698_4A0F_A101_4ADFB86B880E_.wvu.FilterData">Seeds!$A$1:$AG$949</definedName>
    <definedName hidden="1" localSheetId="1" name="Z_A6E517CE_2698_4A0F_A101_4ADFB86B880E_.wvu.FilterData">'Seeds (no hacer)'!$A$1:$Y$67</definedName>
    <definedName hidden="1" localSheetId="1" name="Z_7369AA77_D136_4F85_9E0F_652858BFC746_.wvu.FilterData">'Seeds (no hacer)'!$A$1:$Y$67</definedName>
    <definedName hidden="1" localSheetId="1" name="Z_D37C316E_3B8A_4648_8F8A_10D7E034EED7_.wvu.FilterData">'Seeds (no hacer)'!$A$1:$AB$67</definedName>
    <definedName hidden="1" localSheetId="0" name="Z_6074FAC4_44DA_4A7A_BC17_BF7BFE9E19AF_.wvu.FilterData">Seeds!$A$1:$AG$949</definedName>
    <definedName hidden="1" localSheetId="1" name="Z_6074FAC4_44DA_4A7A_BC17_BF7BFE9E19AF_.wvu.FilterData">'Seeds (no hacer)'!$A$1:$Y$67</definedName>
    <definedName hidden="1" localSheetId="0" name="Z_6B5A6D03_BE9F_4DA3_A93E_F0480E5B0152_.wvu.FilterData">Seeds!$A$1:$AG$949</definedName>
    <definedName hidden="1" localSheetId="1" name="Z_6B5A6D03_BE9F_4DA3_A93E_F0480E5B0152_.wvu.FilterData">'Seeds (no hacer)'!$A$1:$Y$67</definedName>
    <definedName hidden="1" localSheetId="0" name="Z_EC79614C_09CE_4E10_AA27_F456BBCBFF23_.wvu.FilterData">Seeds!$A$1:$AG$949</definedName>
    <definedName hidden="1" localSheetId="1" name="Z_EC79614C_09CE_4E10_AA27_F456BBCBFF23_.wvu.FilterData">'Seeds (no hacer)'!$A$1:$X$67</definedName>
    <definedName hidden="1" localSheetId="1" name="Z_C79AC2E0_1D40_4495_8F26_2FDCBED5D0A8_.wvu.FilterData">'Seeds (no hacer)'!$A$1:$Y$67</definedName>
    <definedName hidden="1" localSheetId="0" name="Z_18E2CC66_9495_46BD_9012_00E4838774CC_.wvu.FilterData">Seeds!$A$1:$AG$949</definedName>
    <definedName hidden="1" localSheetId="0" name="Z_5CFD68C6_38A4_48B6_ABB8_E7BAD93FE18B_.wvu.FilterData">Seeds!$A$1:$AF$949</definedName>
    <definedName hidden="1" localSheetId="0" name="Z_E6493EF0_0DE3_4760_BEC4_3EACF2DDC33C_.wvu.FilterData">Seeds!$A$1:$AG$949</definedName>
    <definedName hidden="1" localSheetId="1" name="Z_E6493EF0_0DE3_4760_BEC4_3EACF2DDC33C_.wvu.FilterData">'Seeds (no hacer)'!$J$1:$J$17</definedName>
    <definedName hidden="1" localSheetId="0" name="Z_62D29262_2541_46B2_A67C_38798CFFB221_.wvu.FilterData">Seeds!$A$1:$AG$943</definedName>
    <definedName hidden="1" localSheetId="0" name="Z_ADB6A1B3_8775_4C15_B72A_9398EE959A11_.wvu.FilterData">Seeds!$A$1:$AG$949</definedName>
    <definedName hidden="1" localSheetId="1" name="Z_ADB6A1B3_8775_4C15_B72A_9398EE959A11_.wvu.FilterData">'Seeds (no hacer)'!$F$1:$F$17</definedName>
    <definedName hidden="1" localSheetId="1" name="Z_4901DBE0_64CE_4E13_9282_9AD201DB2F9A_.wvu.FilterData">'Seeds (no hacer)'!$A$1:$Y$67</definedName>
    <definedName hidden="1" localSheetId="0" name="Z_4113F9ED_7F85_4255_AB74_4D1D82540CD7_.wvu.FilterData">Seeds!$A$1:$AG$949</definedName>
    <definedName hidden="1" localSheetId="1" name="Z_4113F9ED_7F85_4255_AB74_4D1D82540CD7_.wvu.FilterData">'Seeds (no hacer)'!$A$1:$Y$67</definedName>
    <definedName hidden="1" localSheetId="0" name="Z_B364B7C4_5AAD_4F88_B96D_189EC0921355_.wvu.FilterData">Seeds!$A$1:$AG$949</definedName>
    <definedName hidden="1" localSheetId="1" name="Z_B364B7C4_5AAD_4F88_B96D_189EC0921355_.wvu.FilterData">'Seeds (no hacer)'!$A$1:$Y$67</definedName>
    <definedName hidden="1" localSheetId="0" name="Z_28D84287_B4DC_4BE2_AD2C_5E4D356E9227_.wvu.FilterData">Seeds!$A$1:$AG$949</definedName>
    <definedName hidden="1" localSheetId="1" name="Z_28D84287_B4DC_4BE2_AD2C_5E4D356E9227_.wvu.FilterData">'Seeds (no hacer)'!$A$1:$Y$67</definedName>
    <definedName hidden="1" localSheetId="0" name="Z_71FFD050_60E2_477B_91C0_5B4B3C37E62F_.wvu.FilterData">Seeds!$A$1:$AG$949</definedName>
    <definedName hidden="1" localSheetId="0" name="Z_775C3781_DEEF_4579_BD5B_B0337844BFEC_.wvu.FilterData">Seeds!$A$1:$AG$949</definedName>
    <definedName hidden="1" localSheetId="1" name="Z_A40C4490_5DCA_4DAA_82D5_0A200B8F9E25_.wvu.FilterData">'Seeds (no hacer)'!$A$1:$Y$67</definedName>
    <definedName hidden="1" localSheetId="1" name="Z_AA371D91_89B6_48C5_AAE4_C03954E2AAD5_.wvu.FilterData">'Seeds (no hacer)'!$A$1:$AB$67</definedName>
    <definedName hidden="1" localSheetId="0" name="Z_61A47647_35DC_4D76_A5EA_0E202A292454_.wvu.FilterData">Seeds!$A$1:$AG$949</definedName>
    <definedName hidden="1" localSheetId="1" name="Z_61A47647_35DC_4D76_A5EA_0E202A292454_.wvu.FilterData">'Seeds (no hacer)'!$A$1:$Y$67</definedName>
    <definedName hidden="1" localSheetId="0" name="Z_35CDCE6E_31D8_4EC4_8316_88D9857997CB_.wvu.FilterData">Seeds!$A$1:$AG$949</definedName>
    <definedName hidden="1" localSheetId="1" name="Z_35CDCE6E_31D8_4EC4_8316_88D9857997CB_.wvu.FilterData">'Seeds (no hacer)'!$A$1:$Y$67</definedName>
    <definedName hidden="1" localSheetId="1" name="Z_340D1A2D_3F9E_4DB5_B57C_92B6B183DE53_.wvu.FilterData">'Seeds (no hacer)'!$A$1:$AB$67</definedName>
    <definedName hidden="1" localSheetId="1" name="Z_DF3F89EF_EDA5_4C13_B707_21EAA81B4730_.wvu.FilterData">'Seeds (no hacer)'!$A$1:$Y$67</definedName>
    <definedName hidden="1" localSheetId="1" name="Z_2347F256_472F_4E10_9094_DD73C27F1476_.wvu.FilterData">'Seeds (no hacer)'!$A$1:$AB$67</definedName>
    <definedName hidden="1" localSheetId="0" name="Z_CB769F33_E7C6_4991_B3DB_72A5DE5E7036_.wvu.FilterData">Seeds!$AA$111:$AA$112</definedName>
    <definedName hidden="1" localSheetId="1" name="Z_CB769F33_E7C6_4991_B3DB_72A5DE5E7036_.wvu.FilterData">'Seeds (no hacer)'!$A$1:$Y$67</definedName>
    <definedName hidden="1" localSheetId="0" name="Z_75BA37CB_2A1B_42C4_A94D_9DC51972E09E_.wvu.FilterData">Seeds!$A$1:$AG$949</definedName>
    <definedName hidden="1" localSheetId="1" name="Z_75BA37CB_2A1B_42C4_A94D_9DC51972E09E_.wvu.FilterData">'Seeds (no hacer)'!$A$1:$Y$67</definedName>
    <definedName hidden="1" localSheetId="0" name="Z_B0822389_C412_4AD7_9B75_DCB3A2F247D0_.wvu.FilterData">Seeds!$A$1:$AG$949</definedName>
    <definedName hidden="1" localSheetId="1" name="Z_B0822389_C412_4AD7_9B75_DCB3A2F247D0_.wvu.FilterData">'Seeds (no hacer)'!$A$1:$Y$67</definedName>
    <definedName hidden="1" localSheetId="0" name="Z_7E945CA9_9E13_4564_9793_1CEB1FF34BB1_.wvu.FilterData">Seeds!$A$1:$AG$949</definedName>
    <definedName hidden="1" localSheetId="1" name="Z_7E945CA9_9E13_4564_9793_1CEB1FF34BB1_.wvu.FilterData">'Seeds (no hacer)'!$A$1:$Y$67</definedName>
    <definedName hidden="1" localSheetId="0" name="Z_2686CE44_3565_488A_8C09_25F0C5E70FAB_.wvu.FilterData">Seeds!$A$1:$AF$949</definedName>
    <definedName hidden="1" localSheetId="0" name="Z_B639A447_D6AB_4EA5_AF18_575411C7E1CC_.wvu.FilterData">Seeds!$A$1:$AF$949</definedName>
    <definedName hidden="1" localSheetId="1" name="Z_B8EDE2C4_29BB_4578_8270_01A16D53CF4E_.wvu.FilterData">'Seeds (no hacer)'!$A$1:$AB$67</definedName>
    <definedName hidden="1" localSheetId="0" name="Z_03EC8A77_E7DC_458D_AC84_4BF2C9AD9E78_.wvu.FilterData">Seeds!$A$1:$AG$949</definedName>
    <definedName hidden="1" localSheetId="1" name="Z_03EC8A77_E7DC_458D_AC84_4BF2C9AD9E78_.wvu.FilterData">'Seeds (no hacer)'!$A$1:$Y$67</definedName>
    <definedName hidden="1" localSheetId="1" name="Z_E556B07E_2FE6_46D9_BD92_C1666A2FF899_.wvu.FilterData">'Seeds (no hacer)'!$A$1:$Y$67</definedName>
    <definedName hidden="1" localSheetId="0" name="Z_F91708FE_B721_4A97_BD10_D681BF6C2527_.wvu.FilterData">Seeds!$A$1:$AG$949</definedName>
    <definedName hidden="1" localSheetId="1" name="Z_F91708FE_B721_4A97_BD10_D681BF6C2527_.wvu.FilterData">'Seeds (no hacer)'!$A$1:$Y$67</definedName>
    <definedName hidden="1" localSheetId="0" name="Z_EB9B82DA_F50A_4DDC_9A9A_49171745C8C0_.wvu.FilterData">Seeds!$A$1:$AF$949</definedName>
    <definedName hidden="1" localSheetId="0" name="Z_2F6AD0CE_81F4_471F_B91D_1FE59A7436AB_.wvu.FilterData">Seeds!$A$1:$AG$949</definedName>
    <definedName hidden="1" localSheetId="0" name="Z_D530D5C2_6FA0_472A_96FB_C57A9B2D19EA_.wvu.FilterData">Seeds!$A$1:$AG$949</definedName>
    <definedName hidden="1" localSheetId="1" name="Z_D530D5C2_6FA0_472A_96FB_C57A9B2D19EA_.wvu.FilterData">'Seeds (no hacer)'!$A$1:$Y$67</definedName>
    <definedName hidden="1" localSheetId="0" name="Z_38F50F73_7FD2_4052_90CE_FF7447DCFFD9_.wvu.FilterData">Seeds!$A$1:$AG$949</definedName>
    <definedName hidden="1" localSheetId="1" name="Z_38F50F73_7FD2_4052_90CE_FF7447DCFFD9_.wvu.FilterData">'Seeds (no hacer)'!$A$1:$Y$67</definedName>
    <definedName hidden="1" localSheetId="0" name="Z_0083F843_F5CF_4380_A83A_F7B6E4AF5319_.wvu.FilterData">Seeds!$F$383:$Q$629</definedName>
    <definedName hidden="1" localSheetId="1" name="Z_0083F843_F5CF_4380_A83A_F7B6E4AF5319_.wvu.FilterData">'Seeds (no hacer)'!$A$1:$W$28</definedName>
    <definedName hidden="1" localSheetId="0" name="Z_A9936B27_87B4_4709_BDDA_6F6358693D3E_.wvu.FilterData">Seeds!$A$1:$AG$949</definedName>
    <definedName hidden="1" localSheetId="0" name="Z_A51B7AB4_E849_4C5A_9E59_621BF71AB37B_.wvu.FilterData">Seeds!$A$1:$AG$949</definedName>
    <definedName hidden="1" localSheetId="1" name="Z_A51B7AB4_E849_4C5A_9E59_621BF71AB37B_.wvu.FilterData">'Seeds (no hacer)'!$A$1:$Y$67</definedName>
  </definedNames>
  <calcPr/>
  <customWorkbookViews>
    <customWorkbookView activeSheetId="0" maximized="1" windowHeight="0" windowWidth="0" guid="{260CDB99-39C6-45F2-9DE9-2ED4628ACB66}" name="Filtro 17"/>
    <customWorkbookView activeSheetId="0" maximized="1" windowHeight="0" windowWidth="0" guid="{718AF652-E166-4325-B271-D727EBE61A91}" name="Filtro 18"/>
    <customWorkbookView activeSheetId="0" maximized="1" windowHeight="0" windowWidth="0" guid="{FAE72005-25F9-4AA1-84F4-E7D12C5D0030}" name="Filtro 15"/>
    <customWorkbookView activeSheetId="0" maximized="1" windowHeight="0" windowWidth="0" guid="{D37C316E-3B8A-4648-8F8A-10D7E034EED7}" name="Filtro 59"/>
    <customWorkbookView activeSheetId="0" maximized="1" windowHeight="0" windowWidth="0" guid="{741A047E-4C84-4DB3-9F1E-6C487678D25E}" name="Filtro 16"/>
    <customWorkbookView activeSheetId="0" maximized="1" windowHeight="0" windowWidth="0" guid="{03EC8A77-E7DC-458D-AC84-4BF2C9AD9E78}" name="Filtro 13"/>
    <customWorkbookView activeSheetId="0" maximized="1" windowHeight="0" windowWidth="0" guid="{4901DBE0-64CE-4E13-9282-9AD201DB2F9A}" name="Filtro 57"/>
    <customWorkbookView activeSheetId="0" maximized="1" windowHeight="0" windowWidth="0" guid="{B81C762A-B375-4B97-99F5-65DD8727CE4B}" name="Filtro 14"/>
    <customWorkbookView activeSheetId="0" maximized="1" windowHeight="0" windowWidth="0" guid="{9CC77775-508A-4135-A61F-45C959A6B1A1}" name="Filtro 58"/>
    <customWorkbookView activeSheetId="0" maximized="1" windowHeight="0" windowWidth="0" guid="{C9EACB40-75FF-49F1-8184-E478F5B469C4}" name="Filtro 11"/>
    <customWorkbookView activeSheetId="0" maximized="1" windowHeight="0" windowWidth="0" guid="{A40C4490-5DCA-4DAA-82D5-0A200B8F9E25}" name="Filtro 55"/>
    <customWorkbookView activeSheetId="0" maximized="1" windowHeight="0" windowWidth="0" guid="{D530D5C2-6FA0-472A-96FB-C57A9B2D19EA}" name="Filtro 12"/>
    <customWorkbookView activeSheetId="0" maximized="1" windowHeight="0" windowWidth="0" guid="{E556B07E-2FE6-46D9-BD92-C1666A2FF899}" name="Filtro 56"/>
    <customWorkbookView activeSheetId="0" maximized="1" windowHeight="0" windowWidth="0" guid="{AF366CD1-82D8-4858-86E8-A3F140D8050F}" name="Check"/>
    <customWorkbookView activeSheetId="0" maximized="1" windowHeight="0" windowWidth="0" guid="{C79AC2E0-1D40-4495-8F26-2FDCBED5D0A8}" name="Filtro 53"/>
    <customWorkbookView activeSheetId="0" maximized="1" windowHeight="0" windowWidth="0" guid="{C9D384ED-4DDB-4401-B70C-AF16909A5B0B}" name="Filtro 10"/>
    <customWorkbookView activeSheetId="0" maximized="1" windowHeight="0" windowWidth="0" guid="{BCF7BE8D-8E76-4FAE-873D-E1E4FAA45352}" name="Filtro 51"/>
    <customWorkbookView activeSheetId="0" maximized="1" windowHeight="0" windowWidth="0" guid="{C5E46092-EDA1-4F6B-A35B-BF06932AD360}" name="Filtro 52"/>
    <customWorkbookView activeSheetId="0" maximized="1" windowHeight="0" windowWidth="0" guid="{09CC415F-FE41-4B37-AB49-5E8BC336E050}" name="teclados"/>
    <customWorkbookView activeSheetId="0" maximized="1" windowHeight="0" windowWidth="0" guid="{2686CE44-3565-488A-8C09-25F0C5E70FAB}" name="Manuel"/>
    <customWorkbookView activeSheetId="0" maximized="1" windowHeight="0" windowWidth="0" guid="{4383AD97-55F9-49FC-8094-3C3DF7681263}" name="Filtro 50"/>
    <customWorkbookView activeSheetId="0" maximized="1" windowHeight="0" windowWidth="0" guid="{513EFAC0-407E-48D2-AC65-72E357463770}" name="Single Choice"/>
    <customWorkbookView activeSheetId="0" maximized="1" windowHeight="0" windowWidth="0" guid="{EB9B82DA-F50A-4DDC-9A9A-49171745C8C0}" name="Orto"/>
    <customWorkbookView activeSheetId="0" maximized="1" windowHeight="0" windowWidth="0" guid="{C9A08D3E-350F-4227-ACC6-DA98F7B92AF1}" name="Erica"/>
    <customWorkbookView activeSheetId="0" maximized="1" windowHeight="0" windowWidth="0" guid="{AE433932-5A07-46ED-9901-7AAD756A33AD}" name="JSON sin imagen"/>
    <customWorkbookView activeSheetId="0" maximized="1" windowHeight="0" windowWidth="0" guid="{3FF4D753-C70E-4997-9673-48C1772BDE10}" name="Order"/>
    <customWorkbookView activeSheetId="0" maximized="1" windowHeight="0" windowWidth="0" guid="{A51B7AB4-E849-4C5A-9E59-621BF71AB37B}" name="Filtro 28"/>
    <customWorkbookView activeSheetId="0" maximized="1" windowHeight="0" windowWidth="0" guid="{CE6EC96C-5A31-41DA-9284-781CDF451986}" name="Filtro 29"/>
    <customWorkbookView activeSheetId="0" maximized="1" windowHeight="0" windowWidth="0" guid="{8C820821-0EC1-48E9-B795-F2D9D628A629}" name="Filtro 26"/>
    <customWorkbookView activeSheetId="0" maximized="1" windowHeight="0" windowWidth="0" guid="{75BA37CB-2A1B-42C4-A94D-9DC51972E09E}" name="Filtro 27"/>
    <customWorkbookView activeSheetId="0" maximized="1" windowHeight="0" windowWidth="0" guid="{348641B2-1846-492F-BC41-BF6753E42B54}" name="Filtro 24"/>
    <customWorkbookView activeSheetId="0" maximized="1" windowHeight="0" windowWidth="0" guid="{D5FB06AD-D399-41F5-8A6B-2BB2362C7FE8}" name="Filtro 8"/>
    <customWorkbookView activeSheetId="0" maximized="1" windowHeight="0" windowWidth="0" guid="{F91708FE-B721-4A97-BD10-D681BF6C2527}" name="Filtro 9"/>
    <customWorkbookView activeSheetId="0" maximized="1" windowHeight="0" windowWidth="0" guid="{B364B7C4-5AAD-4F88-B96D-189EC0921355}" name="Filtro 25"/>
    <customWorkbookView activeSheetId="0" maximized="1" windowHeight="0" windowWidth="0" guid="{AA0DC7E1-3DA2-4C46-9EC8-99B47B58E72F}" name="Filtro 22"/>
    <customWorkbookView activeSheetId="0" maximized="1" windowHeight="0" windowWidth="0" guid="{AA371D91-89B6-48C5-AAE4-C03954E2AAD5}" name="Filtro 66"/>
    <customWorkbookView activeSheetId="0" maximized="1" windowHeight="0" windowWidth="0" guid="{A6E517CE-2698-4A0F-A101-4ADFB86B880E}" name="Filtro 23"/>
    <customWorkbookView activeSheetId="0" maximized="1" windowHeight="0" windowWidth="0" guid="{844AC996-A204-44C7-AF62-2CA4AAB5DB4E}" name="Filtro 67"/>
    <customWorkbookView activeSheetId="0" maximized="1" windowHeight="0" windowWidth="0" guid="{28D84287-B4DC-4BE2-AD2C-5E4D356E9227}" name="Filtro 20"/>
    <customWorkbookView activeSheetId="0" maximized="1" windowHeight="0" windowWidth="0" guid="{340D1A2D-3F9E-4DB5-B57C-92B6B183DE53}" name="Filtro 64"/>
    <customWorkbookView activeSheetId="0" maximized="1" windowHeight="0" windowWidth="0" guid="{7E945CA9-9E13-4564-9793-1CEB1FF34BB1}" name="Filtro 21"/>
    <customWorkbookView activeSheetId="0" maximized="1" windowHeight="0" windowWidth="0" guid="{2347F256-472F-4E10-9094-DD73C27F1476}" name="Filtro 65"/>
    <customWorkbookView activeSheetId="0" maximized="1" windowHeight="0" windowWidth="0" guid="{5CFD68C6-38A4-48B6-ABB8-E7BAD93FE18B}" name="Traducão brasil"/>
    <customWorkbookView activeSheetId="0" maximized="1" windowHeight="0" windowWidth="0" guid="{384EB6EC-50B2-481D-BEA5-E02A5FBF0A7B}" name="Filtro 62"/>
    <customWorkbookView activeSheetId="0" maximized="1" windowHeight="0" windowWidth="0" guid="{D94502E2-8504-4CEC-AFCB-89A24424A7B1}" name="Filtro 63"/>
    <customWorkbookView activeSheetId="0" maximized="1" windowHeight="0" windowWidth="0" guid="{B8EDE2C4-29BB-4578-8270-01A16D53CF4E}" name="Filtro 60"/>
    <customWorkbookView activeSheetId="0" maximized="1" windowHeight="0" windowWidth="0" guid="{93BA68E3-1289-4BE0-89A3-2E32033741AE}" name="Filtro 61"/>
    <customWorkbookView activeSheetId="0" maximized="1" windowHeight="0" windowWidth="0" guid="{165BC1BF-4DA0-4176-AA4B-3BE2A3B879FF}" name="revisar imagenes centradas"/>
    <customWorkbookView activeSheetId="0" maximized="1" windowHeight="0" windowWidth="0" guid="{71FFD050-60E2-477B-91C0-5B4B3C37E62F}" name="BNCC"/>
    <customWorkbookView activeSheetId="0" maximized="1" windowHeight="0" windowWidth="0" guid="{B639A447-D6AB-4EA5-AF18-575411C7E1CC}" name="Dani"/>
    <customWorkbookView activeSheetId="0" maximized="1" windowHeight="0" windowWidth="0" guid="{EC79614C-09CE-4E10-AA27-F456BBCBFF23}" name="Filtro 19"/>
    <customWorkbookView activeSheetId="0" maximized="1" windowHeight="0" windowWidth="0" guid="{4113F9ED-7F85-4255-AB74-4D1D82540CD7}" name="Filtro 39"/>
    <customWorkbookView activeSheetId="0" maximized="1" windowHeight="0" windowWidth="0" guid="{13E2AEF3-C6AF-462D-BFFB-25E26CF23CFD}" name="Filtro 37"/>
    <customWorkbookView activeSheetId="0" maximized="1" windowHeight="0" windowWidth="0" guid="{0D35F206-BBC8-44E0-8195-B916D36A7D5D}" name="Filtro 38"/>
    <customWorkbookView activeSheetId="0" maximized="1" windowHeight="0" windowWidth="0" guid="{9863ED67-D750-4A0E-9374-37DAE4E29E12}" name="Filtro 35"/>
    <customWorkbookView activeSheetId="0" maximized="1" windowHeight="0" windowWidth="0" guid="{86A64BBF-C2F0-46D7-B699-D2B8DFAAC819}" name="Filtro 36"/>
    <customWorkbookView activeSheetId="0" maximized="1" windowHeight="0" windowWidth="0" guid="{35CDCE6E-31D8-4EC4-8316-88D9857997CB}" name="Filtro 33"/>
    <customWorkbookView activeSheetId="0" maximized="1" windowHeight="0" windowWidth="0" guid="{A8C9763A-C630-4939-BFC6-2F4B036F00A9}" name="Scaff con SC o MC"/>
    <customWorkbookView activeSheetId="0" maximized="1" windowHeight="0" windowWidth="0" guid="{18E2CC66-9495-46BD-9012-00E4838774CC}" name="Carlos Andrade"/>
    <customWorkbookView activeSheetId="0" maximized="1" windowHeight="0" windowWidth="0" guid="{38F50F73-7FD2-4052-90CE-FF7447DCFFD9}" name="Filtro 34"/>
    <customWorkbookView activeSheetId="0" maximized="1" windowHeight="0" windowWidth="0" guid="{B2048C06-EB3D-455F-A795-649956BD5968}" name="Filtro 31"/>
    <customWorkbookView activeSheetId="0" maximized="1" windowHeight="0" windowWidth="0" guid="{6074FAC4-44DA-4A7A-BC17-BF7BFE9E19AF}" name="Filtro 32"/>
    <customWorkbookView activeSheetId="0" maximized="1" windowHeight="0" windowWidth="0" guid="{CB769F33-E7C6-4991-B3DB-72A5DE5E7036}" name="Filtro 30"/>
    <customWorkbookView activeSheetId="0" maximized="1" windowHeight="0" windowWidth="0" guid="{9429C0AC-F204-4479-82B1-B1DA2B9E6B22}" name="Match"/>
    <customWorkbookView activeSheetId="0" maximized="1" windowHeight="0" windowWidth="0" guid="{348A64FC-5661-42A3-A55F-28BE79BDDBCA}" name="Filtro 4"/>
    <customWorkbookView activeSheetId="0" maximized="1" windowHeight="0" windowWidth="0" guid="{790E4D01-8432-45A3-9BEB-B7D8754A5059}" name="Filtro 5"/>
    <customWorkbookView activeSheetId="0" maximized="1" windowHeight="0" windowWidth="0" guid="{47CADCE4-25F5-4640-A928-D04380560ED8}" name="Filtro 6"/>
    <customWorkbookView activeSheetId="0" maximized="1" windowHeight="0" windowWidth="0" guid="{0083F843-F5CF-4380-A83A-F7B6E4AF5319}" name="Filtro 7"/>
    <customWorkbookView activeSheetId="0" maximized="1" windowHeight="0" windowWidth="0" guid="{EDE11844-C805-4F21-A4FE-5CB4D3BEF96E}" name="Filtro 1"/>
    <customWorkbookView activeSheetId="0" maximized="1" windowHeight="0" windowWidth="0" guid="{ADB6A1B3-8775-4C15-B72A-9398EE959A11}" name="Filtro 2"/>
    <customWorkbookView activeSheetId="0" maximized="1" windowHeight="0" windowWidth="0" guid="{E6493EF0-0DE3-4760-BEC4-3EACF2DDC33C}" name="Filtro 3"/>
    <customWorkbookView activeSheetId="0" maximized="1" windowHeight="0" windowWidth="0" guid="{62D29262-2541-46B2-A67C-38798CFFB221}" name="Traducciones USA Dani"/>
    <customWorkbookView activeSheetId="0" maximized="1" windowHeight="0" windowWidth="0" guid="{DF3F89EF-EDA5-4C13-B707-21EAA81B4730}" name="Filtro 48"/>
    <customWorkbookView activeSheetId="0" maximized="1" windowHeight="0" windowWidth="0" guid="{6B5A6D03-BE9F-4DA3-A93E-F0480E5B0152}" name="Filtro 46"/>
    <customWorkbookView activeSheetId="0" maximized="1" windowHeight="0" windowWidth="0" guid="{7369AA77-D136-4F85-9E0F-652858BFC746}" name="Filtro 47"/>
    <customWorkbookView activeSheetId="0" maximized="1" windowHeight="0" windowWidth="0" guid="{14624515-F1A9-4374-A55E-8938E7D36D16}" name="Filtro 44"/>
    <customWorkbookView activeSheetId="0" maximized="1" windowHeight="0" windowWidth="0" guid="{61A47647-35DC-4D76-A5EA-0E202A292454}" name="Filtro 45"/>
    <customWorkbookView activeSheetId="0" maximized="1" windowHeight="0" windowWidth="0" guid="{3D936DED-44C7-416E-9F7F-C20582950D09}" name="Filtro 42"/>
    <customWorkbookView activeSheetId="0" maximized="1" windowHeight="0" windowWidth="0" guid="{B0822389-C412-4AD7-9B75-DCB3A2F247D0}" name="Filtro 43"/>
    <customWorkbookView activeSheetId="0" maximized="1" windowHeight="0" windowWidth="0" guid="{17E0A696-0DD4-45A2-A701-6D88671E59FA}" name="Filtro 40"/>
    <customWorkbookView activeSheetId="0" maximized="1" windowHeight="0" windowWidth="0" guid="{D151F459-8776-4C43-9820-9C6A72C938A8}" name="CC(ES)"/>
    <customWorkbookView activeSheetId="0" maximized="1" windowHeight="0" windowWidth="0" guid="{09156D79-2AAB-40F4-8312-1076547EE8B1}" name="Filtro 41"/>
    <customWorkbookView activeSheetId="0" maximized="1" windowHeight="0" windowWidth="0" guid="{775C3781-DEEF-4579-BD5B-B0337844BFEC}" name="Other JSON"/>
    <customWorkbookView activeSheetId="0" maximized="1" windowHeight="0" windowWidth="0" guid="{BC37382C-FBA7-4C95-A890-5E3EBD24ECF4}" name="Traducir a PT"/>
    <customWorkbookView activeSheetId="0" maximized="1" windowHeight="0" windowWidth="0" guid="{2F6AD0CE-81F4-471F-B91D-1FE59A7436AB}" name="JSON con imagen"/>
    <customWorkbookView activeSheetId="0" maximized="1" windowHeight="0" windowWidth="0" guid="{A9936B27-87B4-4709-BDDA-6F6358693D3E}"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https://drive.google.com/drive/folders/1_2OIJmMNKSuJZSjfuBanrcdZ8o8NqhKq</t>
      </text>
    </comment>
  </commentList>
</comments>
</file>

<file path=xl/sharedStrings.xml><?xml version="1.0" encoding="utf-8"?>
<sst xmlns="http://schemas.openxmlformats.org/spreadsheetml/2006/main" count="18934" uniqueCount="6793">
  <si>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</si>
  <si>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</si>
  <si>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</si>
  <si>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</si>
  <si>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</si>
  <si>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</si>
  <si>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</si>
  <si>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</si>
  <si>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</si>
  <si>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</si>
  <si>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</si>
  <si>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</si>
  <si>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</si>
  <si>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</si>
  <si>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</si>
  <si>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</si>
  <si>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</si>
  <si>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</si>
  <si>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</si>
  <si>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</si>
  <si>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</si>
  <si>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</si>
  <si>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</si>
  <si>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</si>
  <si>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</si>
  <si>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</si>
  <si>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</si>
  <si>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Referencia para ID</t>
  </si>
  <si>
    <t>ID con idioma</t>
  </si>
  <si>
    <t>STANDARD</t>
  </si>
  <si>
    <t>Falta revisión de Pablo</t>
  </si>
  <si>
    <t>Código</t>
  </si>
  <si>
    <t>CC (US)</t>
  </si>
  <si>
    <t>M6-NyO-1a</t>
  </si>
  <si>
    <t>Lee números naturales (pasa número a texto)</t>
  </si>
  <si>
    <t>Identificar</t>
  </si>
  <si>
    <t>JSON revisado</t>
  </si>
  <si>
    <t>Une los números con su lectura.</t>
  </si>
  <si>
    <t>Une los números con su lectura.
[123 456]     [Ciento veintitrés mil cuantrocientos cincuenta y seis]
[1 123 456]     [Un millón ciento veintitrés mil cuantrocientos cincuenta y seis]
[1 234 567]     [Un millón doscientos treinta y cuatro mil quinientos sesenta y siete]
[1 235 567]     [Un millón doscientos treinta y cinco mil quinientos sesenta y siete]</t>
  </si>
  <si>
    <t>no</t>
  </si>
  <si>
    <t>Linking lines
*:invert=true</t>
  </si>
  <si>
    <t>Q1= Min= 100000; Max=999999; Step = 1
Q2= Min= 1000000; Max= 9999999; Step = 1
Q3= Min= 10000000; Max= 99999999; Step = 1
Q4= Min= 100000000; Max= 999999999; Step = 1</t>
  </si>
  <si>
    <t>A1={{Q1}}#Lemonlib.numToWords({{Q1}}, 'es')
A2={{Q2}}#Lemonlib.numToWords({{Q2}}, 'es')
A3={{Q3}}#Lemonlib.numToWords({{Q3}}, 'es')
A4={{Q4}}#Lemonlib.numToWords({{Q4}}, 'es')</t>
  </si>
  <si>
    <t>TE + hint</t>
  </si>
  <si>
    <t>En el sistema de numeración decimal, el valor de cada cifra depende de la posición que ocupa en el número.</t>
  </si>
  <si>
    <t>Números y operaciones</t>
  </si>
  <si>
    <t>{"id":"M6-NyO-1a-I-1","stimulus":"&lt;p&gt;Arraste a escrita de cada número por extenso para o local apropiado.&lt;/p&gt;","hint":"&lt;p&gt;No sistema de numeração decimal, o valor de cada algarismo depende de sua posição no número.&lt;/p&gt;","feedback":"&lt;p&gt;No sistema de numeração decimal, o valor de cada algarismo depende de sua posição no número.&lt;/p&gt;","seed":{"parameters":[{"name":"Q1","label":null,"min":100000,"max":999999,"step":1},{"name":"Q2","label":null,"min":1000000,"max":9999999,"step":1},{"name":"Q3","label":null,"min":10000000,"max":99999999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'pt').slice(1,)"}],"uniques":true},"algorithm":{"name":"linkOperationResult","params":{"invert":true},"template":"Match list"}}</t>
  </si>
  <si>
    <t>CC</t>
  </si>
  <si>
    <t>BNCC</t>
  </si>
  <si>
    <t>USA</t>
  </si>
  <si>
    <t>Evocar</t>
  </si>
  <si>
    <t>¿Cómo se escribe este número? Completa el hueco.</t>
  </si>
  <si>
    <t>{{T1}}: {{T2}} {{A1}}</t>
  </si>
  <si>
    <t>Escribe cómo se lee este número.
2 877 598: ...</t>
  </si>
  <si>
    <t>Cloze with text</t>
  </si>
  <si>
    <t>Q1= Min = 1; Max = 9; Step = 1
Q2= Min = 2; Max = 9; Step = 1
Q3= Min = 2; Max = 9; Step = 1
Q4= Min = 2; Max = 9; Step = 1
Q5= Min = 2; Max = 9; Step = 1
Q6= Min = 10; Max = 30; Step = 1</t>
  </si>
  <si>
    <t>T1= {{Q1}}*1000000+{{Q2}}*100000+{{Q3}}*10000+{{Q4}}*1000+{{Q5}}*100+{{Q6}}
T2= Lemonlib.numToWords({{Q1}}*1000000+{{Q2}}*100000+{{Q3}}*10000+{{Q4}}*1000+{{Q5}}*100, 'es')
A1= Lemonlib.numToWords({{Q6}}, 'es')</t>
  </si>
  <si>
    <t>&lt;p&gt;En el sistema de numeración decimal, el valor de cada cifra depende de la posición que ocupa en el número.&lt;/p&gt;</t>
  </si>
  <si>
    <t>{"id":"M6-NyO-1a-E-1","stimulus":"&lt;p&gt;Como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{{T3}} e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t>
  </si>
  <si>
    <t>{{T1}}: {{T2}} {{A1}} {{T3}}</t>
  </si>
  <si>
    <t>T1= {{Q1}}*1000000+{{Q2}}*100000+{{Q3}}*10000+{{Q4}}*1000+{{Q5}}*100+{{Q6}}
T2= Lemonlib.numToWords({{Q1}}*1000000+{{Q2}}*100000+{{Q3}}*10000+{{Q4}}*1000, 'es')
T3= Lemonlib.numToWords({{Q6}}, 'es')
A1= Lemonlib.numToWords({{Q5}}*100, 'es')</t>
  </si>
  <si>
    <t>{"id":"M6-NyO-1a-E-2","stimulus":"&lt;p&gt;Como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t>
  </si>
  <si>
    <t>Q1= Min = 1; Max = 9; Step = 1
Q2= Min = 2; Max = 9; Step = 1
Q3= Min = 2; Max = 9; Step = 1
Q4= Min = 1; Max = 9; Step = 1
Q5= Min = 1; Max = 9; Step = 1
Q6= Min = 1; Max = 30; Step = 1</t>
  </si>
  <si>
    <t>T1= {{Q1}}*1000000+{{Q2}}*100000+{{Q3}}*10000+{{Q4}}*1000+{{Q5}}*100+{{Q6}}
T2= Lemonlib.numToWords({{Q1}}*1000000, 'es')
T3= Lemonlib.numToWords({{Q3}}*10000+{{Q4}}*1000+{{Q5}}*100+{{Q6}}, 'es')
A1= Lemonlib.numToWords({{Q2}}*100, 'es')</t>
  </si>
  <si>
    <t>{"id":"M6-NyO-1a-E-3","stimulus":"&lt;p&gt;Como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t>
  </si>
  <si>
    <t>{{T1}}: {{A1}} {{T2}}</t>
  </si>
  <si>
    <t>Q1= Min = 1; Max = 9; Step = 1
Q2= Min = 1; Max = 9; Step = 1
Q3= Min = 10000; Max = 9999; Step = 1</t>
  </si>
  <si>
    <t>T1= {{Q1}}*1000000+{{Q2}}*100000+{{Q3}}
T2= Lemonlib.numToWords({{Q2}}*100000+{{Q3}}, 'es')
A1= Lemonlib.numToWords({{Q1}}*1000000, 'es')</t>
  </si>
  <si>
    <t>{"id":"M6-NyO-1a-E-4","stimulus":"&lt;p&gt;Como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{{response}} {{T2}}&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t>
  </si>
  <si>
    <t>Aplicar</t>
  </si>
  <si>
    <t>&lt;p&gt;En un país hay {{T1}} bicicletas en circulación. Completa el hueco.&lt;/p&gt;</t>
  </si>
  <si>
    <t>&lt;p&gt;El número de bicicletas en circulación es {{A1}}.&lt;/p&gt;</t>
  </si>
  <si>
    <t xml:space="preserve">En Brasil hay [CON TEXTO] bicicletas en circulación y [CON TEXTO] vacas gyr. Escribe estas dos cantidades con números.
Hay ... bicicletas.
Hay ... vacas.
</t>
  </si>
  <si>
    <t>Q1= Min = 3; Max =3; Step = 1
Q2= Min = 2; Max = 9; Step = 1
Q3= Min = 2; Max = 9; Step = 1
Q4= Min = 2; Max = 9; Step = 1
Q5= Min = 2; Max = 9; Step = 1
Q6= Min = 10; Max = 30; Step = 1</t>
  </si>
  <si>
    <t>{"id":"M6-NyO-1a-A-1","stimulus":"&lt;p&gt;Em um determinado país há {{T1}} carros em circulação. Complete o número por extenso.&lt;/p&gt;","template":"&lt;p&gt;O número de carros em circulação é {{T2}} {{T3}} e {{response}}.&lt;/p&gt;","hint":"&lt;p&gt;No sistema de numeração decimal, o valor de cada algarismo depende de sua posição no número.&lt;/p&gt;","feedback":"&lt;p&gt;No sistema de numeração decimal, o valor de cada algarismo depende de sua posição no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t>
  </si>
  <si>
    <t>&lt;p&gt;Para construir un gran rascacielos se necesitan {{T1}} ladrillos. Completa el hueco.&lt;/p&gt;</t>
  </si>
  <si>
    <t>&lt;p&gt;El número de ladrillos necesarios es {{A1}}.&lt;/p&gt;</t>
  </si>
  <si>
    <t>Para construir un gran rascacielos se necesitan NÚMEROS ladrillos y NÚMEROS kilos de cemento. Escribe estas dos cantidades con palabras.
Se necesitan ... ladrillos.
Se necesitan ... kilos de cemento.</t>
  </si>
  <si>
    <t>Q1= Min = 1; Max = 1; Step = 1
Q2= Min = 2; Max = 9; Step = 1
Q3= Min = 2; Max = 9; Step = 1
Q4= Min = 2; Max = 9; Step = 1
Q5= Min = 2; Max = 9; Step = 1
Q6= Min = 10; Max = 30; Step = 1</t>
  </si>
  <si>
    <t>{"id":"M6-NyO-1a-A-2","stimulus":"&lt;p&gt;Para a construção de um grande arranha-céu serão necessários {{T1}} tijolos. Complete o número por extenso.&lt;/p&gt;","template":"&lt;p&gt;O número de tijolos necessários é {{T2}} {{response}} e {{T3}}.&lt;/p&gt;","hint":"&lt;p&gt;No sistema de numeração decimal, o valor de cada algarismo depende de sua posição no número.&lt;/p&gt;","feedback":"&lt;p&gt;No sistema de numeração decimal, o valor de cada dígito depende de sua posição no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t>
  </si>
  <si>
    <t>&lt;p&gt;Un año se vendieron {{T1}} relojes en todo el mundo. Completa el hueco.&lt;/p&gt;</t>
  </si>
  <si>
    <t>&lt;p&gt;El número de relojes vendidos es {{A1}}.&lt;/p&gt;</t>
  </si>
  <si>
    <t>En un año se han vendido en todo el mundo [NÚMEROS] camisetas y [NÚMEROS] pantalones. Escribe estas dos cantidades con palabras.
Se han vendido ... camisetas.
Se han vendido ... pantalones.</t>
  </si>
  <si>
    <t>Q1= Min = 1; Max = 9; Step = 1
Q2= Min = 2; Max = 9; Step = 1
Q3= Min = 2; Max = 9; Step = 1
Q4= Min = 1; Max = 9; Step = 1
Q5= Min = 1; Max = 9; Step = 1
Q6= Min = 1; Max = 30; Step = 1</t>
  </si>
  <si>
    <t>{"id":"M6-NyO-1a-A-3","stimulus":"&lt;p&gt;Em um ano, uma marca vendeu {{T1}} relógios em todo o mundo. Complete o número por extenso.&lt;/p&gt;","template":"&lt;p&gt;O número de relógios vendidos é {{T2}} {{response}} {{T3}}.&lt;/p&gt;","hint":"&lt;p&gt;No sistema de numeração decimal, o valor de cada algarismo depende de sua posição no número.&lt;/p&gt;","feedback":"&lt;p&gt;No sistema de numeração decimal, o valor de cada algarismo depende de sua posição no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t>
  </si>
  <si>
    <t>&lt;p&gt;Unos astrónomos han encontrado un planeta con un diámetro de {{T1}} m. Completa el hueco.&lt;/p&gt;</t>
  </si>
  <si>
    <t>&lt;p&gt;En metros, el diámetro mide {{A1}}.&lt;/p&gt;</t>
  </si>
  <si>
    <t>Los astrónomos han encontrado un planeta con un diámetro de [NÚMEROS] m y una circunferencia de [NÚMEROS] m.
a) Escribe con texto el diámetro: ... metros.
b) Escribe con texto la circunferencia: ... metros.</t>
  </si>
  <si>
    <t>{"id":"M6-NyO-1a-A-4","stimulus":"&lt;p&gt;Um grupo de astrônomos descobriu um planeta cujo diâmetro mede {{T1}} m. Complete o número por extenso.&lt;/p&gt;","template":"&lt;p&gt;Em metros, o diâmetro mede {{response}} {{T2}}.&lt;/p&gt;","hint":"&lt;p&gt;No sistema de numeração decimal, o valor de cada algarismo depende de sua posição no número.&lt;/p&gt;","feedback":"&lt;p&gt;No sistema de numeração decimal, o valor de cada algarismo depende de sua posição no número.&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t>
  </si>
  <si>
    <t>&lt;p&gt;Julián ha descargado una canción que ocupa {{T1}} &lt;i&gt;bytes&lt;/i&gt;. Escribe esta cantidad con palabras.&lt;/p&gt;</t>
  </si>
  <si>
    <t>Ocupa {{T2}} {{response}} {{T3}} &lt;i&gt;bytes.&lt;/i&gt;</t>
  </si>
  <si>
    <t>En 10 megabytes hay 10 485 760 bytes y en 1 102 terabytes hay 1128448 gigabytes. Escribe estas dos cantidades con palabras.
Hay ... bytes.
Hay ... gigabytes.</t>
  </si>
  <si>
    <t>{"id":"M6-NyO-1a-A-5","stimulus":"&lt;p&gt;Rizia baixou uma canção de {{T1}} bytes. Complete o número por extenso.&lt;/p&gt;","template":"&lt;p&gt;Os bytes são {{T2}} {{response}} 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t>
  </si>
  <si>
    <t>M6-NyO-1b</t>
  </si>
  <si>
    <t>Escribe números naturales (pasa texto a número)</t>
  </si>
  <si>
    <t>&lt;p&gt;Indica si es correcta o no la lectura de estos números.&lt;/p&gt;</t>
  </si>
  <si>
    <t>True or false
*: countCorrect= 2
*: countIncorrect= 1
*:options= Correcto, Incorrecto</t>
  </si>
  <si>
    <t>Q1-Q6= Min=1000000; Max=3000000; Step=1</t>
  </si>
  <si>
    <t>T3={{Q3}}+10
T4={{Q4}}+100
T5={{Q5}}+1000
A1={{Q1}}: {{function}}#Lemonlib.numToWords({{Q1}}, 'es')*
A2={{Q2}}: {{function}}#Lemonlib.numToWords({{Q2}}, 'es')*
A3={{Q3}}: {{function}}#Lemonlib.numToWords({{T3}}, 'es')
A4={{Q4}}: {{function}}#Lemonlib.numToWords({{T4}}, 'es')
A5={{Q5}}: {{function}}#Lemonlib.numToWords({{T5}}, 'es')</t>
  </si>
  <si>
    <t>&lt;p&gt;En el sistema de numeración decimal, el valor de cada cifra en un número depende de la posición que ocupa.&lt;/p&gt;</t>
  </si>
  <si>
    <t>{"id":"M6-NyO-1b-I-1","stimulus":"&lt;p&gt;Indique se a escrita desses números está correta ou incorreta.&lt;/p&gt;","hint":"&lt;p&gt;No sistema de numaração decimal, o valor de cada algarismo depende da posição que ele ocupa no número.&lt;/p&gt;","feedback":"&lt;p&gt;No sistema de numaração decimal, o valor de cada algarismo depende da posição que ele ocupa no número.&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'pt')\r","label":"{{Q1}}: {{function}}"},{"name":"A2","function":"Lemonlib.numToWords({{Q2}}, 'pt')\r","label":"{{Q2}}: {{function}}"},{"name":"A3","function":"Lemonlib.numToWords({{T3}}, 'pt')\r","label":"{{Q3}}: {{function}}","incorrect":true},{"name":"A4","function":"Lemonlib.numToWords({{T4}}, 'pt')\r","label":"{{Q4}}: {{function}}","incorrect":true},{"name":"A5","function":"Lemonlib.numToWords({{T5}}, 'pt')","label":"{{Q5}}: {{function}}","incorrect":true}],"uniques":true},"algorithm":{"name":"trueFalse","template":"Choice matrix – inline","params":{"countCorrect":2,"countIncorrect":1,"options":["Correta","Incorreta"]}}}</t>
  </si>
  <si>
    <t>Escribe el siguiente número en cifras.</t>
  </si>
  <si>
    <t>{{T1}}: {{A1}}</t>
  </si>
  <si>
    <t>Cloze Math</t>
  </si>
  <si>
    <t>Q1 = Min=1000000; Max=999999999; Step=1</t>
  </si>
  <si>
    <t>T1 = Lemonlib.numToWords({{Q1}}, 'es')
A1 = {{Q1}}</t>
  </si>
  <si>
    <t>{"id":"M6-NyO-1b-E-1","stimulus":"&lt;p&gt;Escreva o seguinte número usando algarismos.&lt;/p&gt;","template":"&lt;p&gt;{{T1}}: {{response}}&lt;/p&gt;","hint":"&lt;p&gt;No sistema de numeração decimal, o valor de cada algarismo depende de sua posição no número.&lt;/p&gt;","feedback":"No sistema de numeração decimal, o valor de cada algarismo depende de sua posição no número.","seed":{"parameters":[{"name":"Q1","label":null,"min":1000000,"max":999999999,"step":1}],"calculated":[{"name":"T1","label":null,"function":"Lemonlib.numToWords({{Q1}}, 'pt')","temp":true},{"name":"A1","label":"{{function}}","function":"{{Q1}}"}],"uniques":true},"algorithm":{"name":"calculateOperation","params":{"method":"equivLiteral","keyboard":"NUMERICAL"}}}</t>
  </si>
  <si>
    <t>En un país hay {{T1}} habitantes. Escribe este número en cifras.</t>
  </si>
  <si>
    <t>El número de habitantes es {{A1}}.</t>
  </si>
  <si>
    <t>Q1 = Min=10000000; Max=90000000; Step=1</t>
  </si>
  <si>
    <t xml:space="preserve">T1 = Lemonlib.numToWords({{Q1}}, 'es')
A1 = {{Q1}} </t>
  </si>
  <si>
    <t>{"id":"M6-NyO-1b-A-1","stimulus":"&lt;p&gt;Em um país residem {{T1}} habitantes. Escreva esse número usando algarismos.&lt;/p&gt;","template":"&lt;p&gt;O número de habitantes é {{response}}.&lt;/p&gt;","hint":"&lt;p&gt;No sistema de numeração decimal, o valor de cada algarismo depende de sua posição no número.&lt;/p&gt;","feedback":"No sistema de numeração decimal, o valor de cada algarismo depende de sua posição no número.","seed":{"parameters":[{"name":"Q1","label":null,"min":10000000,"max":90000000,"step":1}],"calculated":[{"name":"T1","label":null,"function":"Lemonlib.numToWords({{Q1}}, 'pt')","temp":true},{"name":"A1","label":"{{function}}","function":"{{Q1}}"}],"uniques":true},"algorithm":{"name":"calculateOperation","params":{"method":"equivLiteral","keyboard":"NUMERICAL"}}}</t>
  </si>
  <si>
    <t>El número de bacterias en un cultivo de un laboratorio es de {{T1}}. Escribe este número en cifras.</t>
  </si>
  <si>
    <t>El cultivo tiene {{A1}} bacterias.</t>
  </si>
  <si>
    <t>Q1 = Min=1000000; Max=20000000; Step=1000</t>
  </si>
  <si>
    <t>{"id":"M6-NyO-1b-A-2","stimulus":"&lt;p&gt;O número de micro-organismos em uma amostra de um laboratório é {{T1}}. Escreva esse número usando algarismos.&lt;/p&gt;","template":"&lt;p&gt;A amostra tem {{response}} micro-organismos.&lt;/p&gt;","hint":"&lt;p&gt;No sistema de numeração decimal, o valor de cada algarismo depende de sua posição no número.&lt;/p&gt;","feedback":"No sistema de numeração decimal, o valor de cada algarismo depende de sua posição no número.","seed":{"parameters":[{"name":"Q1","label":null,"min":1000000,"max":20000000,"step":1000}],"calculated":[{"name":"T1","label":null,"function":"Lemonlib.numToWords({{Q1}}, 'pt')","temp":true},{"name":"A1","label":"{{function}}","function":"{{Q1}}"}],"uniques":true},"algorithm":{"name":"calculateOperation","params":{"method":"equivLiteral","keyboard":"NUMERICAL"}}}</t>
  </si>
  <si>
    <t>A un gran concierto han asistido {{T1}} personas. Escribe este número en cifras.</t>
  </si>
  <si>
    <t>El público estaba formado por {{A1}} personas.</t>
  </si>
  <si>
    <t>Q1 = Min=3450000; Max=3550000; Step=1</t>
  </si>
  <si>
    <t>{"id":"M6-NyO-1b-A-3","stimulus":"&lt;p&gt;Um grande show foi assistido por {{T1}} espectadores. Escreva este número usando algarismos.&lt;/p&gt;","template":"&lt;p&gt;O público foi de {{response}} pessoas.&lt;/p&gt;","hint":"&lt;p&gt;No sistema de numeração decimal, o valor de cada algarismo depende de sua posição no número.&lt;/p&gt;","feedback":"No sistema de numeração decimal, o valor de cada algarismo depende de sua posição no número.","seed":{"parameters":[{"name":"Q1","label":null,"min":3450000,"max":3550000,"step":1}],"calculated":[{"name":"T1","label":null,"function":"Lemonlib.numToWords({{Q1}}, 'pt')","temp":true},{"name":"A1","label":"{{function}}","function":"{{Q1}}"}],"uniques":true},"algorithm":{"name":"calculateOperation","params":{"method":"equivLiteral","keyboard":"NUMERICAL"}}}</t>
  </si>
  <si>
    <t>En un país se ha vacunado a {{T1}} gallinas en el último año. Escribe este número en cifras.</t>
  </si>
  <si>
    <t>Se ha vacunado a {{A1}} gallinas.</t>
  </si>
  <si>
    <t>Q1 = Min=40000000; Max=48000000; Step=1</t>
  </si>
  <si>
    <t>{"id":"M6-NyO-1b-A-4","stimulus":"&lt;p&gt;Em um país, {{T1}} frangos foram vacinados no último ano. Escreva este número usando algarismos.&lt;/p&gt;","template":"&lt;p&gt;Foram vacinados {{response}} frangos.&lt;/p&gt;","hint":"&lt;p&gt;No sistema de numeração decimal, o valor de cada algarismo depende de sua posição no número.&lt;/p&gt;","feedback":"No sistema de numeração decimal, o valor de cada algarismo depende de sua posição no número.","seed":{"parameters":[{"name":"Q1","label":null,"min":40000000,"max":48000000,"step":1}],"calculated":[{"name":"T1","label":null,"function":"Lemonlib.numToWords({{Q1}}, 'pt')","temp":true},{"name":"A1","label":"{{function}}","function":"{{Q1}}"}],"uniques":true},"algorithm":{"name":"calculateOperation","params":{"method":"equivLiteral","keyboard":"NUMERICAL"}}}</t>
  </si>
  <si>
    <t>M6-NyO-1c</t>
  </si>
  <si>
    <t>Sitúa números naturales en la recta numérica</t>
  </si>
  <si>
    <t>Ubica los siguientes números naturales en la recta numérica.
"min": 1000, "divisions": 31, "distance": 1, "numbers": 3, "frequency": 5</t>
  </si>
  <si>
    <t>Number line</t>
  </si>
  <si>
    <t>No aplica</t>
  </si>
  <si>
    <t>&lt;p&gt;Coloca los números más pequeños en la izquierda.&lt;/p&gt;</t>
  </si>
  <si>
    <t>&lt;p&gt;Para situar números naturales en la recta numérica, hay que colocar los más pequeños en la izquierda.&lt;/p&gt;</t>
  </si>
  <si>
    <t>{"id":"M6-NyO-1c-I-1","stimulus":"&lt;p&gt;Localize os seguintes números naturais na reta numérica.&lt;/p&gt;","feedback":"&lt;p&gt;Para colocar números naturais na reta numérica, deve-se colocar os menores à esquerda.&lt;/p&gt;","hint":"&lt;p&gt;Coloque os números menores à esquerda.&lt;/p&gt;","algorithm":{"name":"numberline","params":{"min":1000,"divisions":31,"distance":1,"numbers":3,"frequency":5}}}</t>
  </si>
  <si>
    <t>Ubica los siguientes números naturales en la recta numérica.
"min": 1125, "divisions": 31, "distance": 1, "numbers": 3, "frequency": 5</t>
  </si>
  <si>
    <t>{"id":"M6-NyO-1c-I-2","stimulus":"&lt;p&gt;Localize os seguintes números naturais na reta numérica.&lt;/p&gt;","feedback":"&lt;p&gt;Para colocar números naturais na reta numérica, deve-se colocar os menores à esquerda.&lt;/p&gt;","hint":"&lt;p&gt;Coloque os números menores à esquerda.&lt;/p&gt;","algorithm":{"name":"numberline","params":{"min":1125,"divisions":31,"distance":1,"numbers":3,"frequency":5}}}</t>
  </si>
  <si>
    <t>Ubica los siguientes números naturales en la recta numérica.
"min": 1250, "divisions": 31, "distance": 1, "numbers": 3, "frequency": 5</t>
  </si>
  <si>
    <t>{"id":"M6-NyO-1c-I-3","stimulus":"&lt;p&gt;Localize os seguintes números naturais na reta numérica.&lt;/p&gt;","feedback":"&lt;p&gt;Para colocar números naturais na reta numérica, deve-se colocar os menores à esquerda.&lt;/p&gt;","hint":"&lt;p&gt;Coloque os números menores à esquerda.&lt;/p&gt;","algorithm":{"name":"numberline","params":{"min":1250,"divisions":31,"distance":1,"numbers":3,"frequency":5}}}</t>
  </si>
  <si>
    <t>Ubica los siguientes números naturales en la recta numérica.
"min": 1375, "divisions": 31, "distance": 1, "numbers": 3, "frequency": 5</t>
  </si>
  <si>
    <t>{"id":"M6-NyO-1c-I-4","stimulus":"&lt;p&gt;Localize os seguintes números naturais na reta numérica.&lt;/p&gt;","feedback":"&lt;p&gt;Para colocar números naturais na reta numérica, deve-se colocar os menores à esquerda.&lt;/p&gt;","hint":"&lt;p&gt;Coloque os números menores à esquerda.&lt;/p&gt;","algorithm":{"name":"numberline","params":{"min":1375,"divisions":31,"distance":1,"numbers":3,"frequency":5}}}</t>
  </si>
  <si>
    <t>Ubica los siguientes números en la recta numérica.
"min": 1500, "divisions": 31, "distance": 1, "numbers": 3, "frequency": 5</t>
  </si>
  <si>
    <t>{"id":"M6-NyO-1c-I-5","stimulus":"&lt;p&gt;Localize os seguintes números naturais na reta numérica.&lt;/p&gt;","feedback":"&lt;p&gt;Para colocar números naturais na reta numérica, deve-se colocar os menores à esquerda.&lt;/p&gt;","hint":"&lt;p&gt;Coloque os números menores à esquerda.&lt;/p&gt;","algorithm":{"name":"numberline","params":{"min":1500,"divisions":31,"distance":1,"numbers":3,"frequency":5}}}</t>
  </si>
  <si>
    <t>Ubica los siguientes números naturales en la recta numérica.
"min": 1725, "divisions": 31, "distance": 1, "numbers": 3, "frequency": 5</t>
  </si>
  <si>
    <t>{"id":"M6-NyO-1c-I-6","stimulus":"&lt;p&gt;Localize os seguintes números naturais na reta numérica.&lt;/p&gt;","feedback":"&lt;p&gt;Para colocar números naturais na reta numérica, deve-se colocar os menores à esquerda.&lt;/p&gt;","hint":"&lt;p&gt;Coloque os números menores à esquerda.&lt;/p&gt;","algorithm":{"name":"numberline","params":{"min":1725,"divisions":31,"distance":1,"numbers":3,"frequency":5}}}</t>
  </si>
  <si>
    <t>M6-NyO-2a</t>
  </si>
  <si>
    <t>Ordena números naturales por comparación</t>
  </si>
  <si>
    <t>Indica si las comparaciones son correctas o incorrectas.</t>
  </si>
  <si>
    <t>Indica si las comparaciones son verdaderas o falsas.
2 621 031 &lt; 6 489 426
1 159 685 &lt; 1 776 971
7 016 320 &gt; 7 888 465
7 888 465 &lt; 7 016 320
El sistema muestra 4 aleatoriamente, 2 bien y dos mal.</t>
  </si>
  <si>
    <t>True or false
*: countCorrect= 2
*: countIncorrect= 1
*:options= "Correcto", "Incorrecto"</t>
  </si>
  <si>
    <t>Q1=Min=7000000; Max=7499999; Step=1
Q2=Min=7500000; Max=7999999; Step=1
Q3=Min=1000000; Max=1499999; Step=1
Q4=Min=1500000; Max=1999999; Step=1
Q5=Min=1000000; Max=4999999; Step=1
Q6=Min=5000000; Max=9999999; Step=1
Q7=Min=1000000; Max=3999999; Step=1
Q8=Min=4000000; Max=9999999; Step=1</t>
  </si>
  <si>
    <t>A1={{Q1}}&lt;{{Q2}}*
A2={{Q3}}&lt;{{Q4}}*
A3={{Q4}}&gt;{{Q3}}*
A4={{Q5}}&lt;{{Q6}}*
A5={{Q6}}&gt;{{Q5}}*
A6={{Q7}}&lt;{{Q8}}*
A7={{Q8}}&gt;{{Q7}}*
A8={{Q1}}&gt;{{Q2}}
A9={{Q2}}&lt;{{Q1}}
A10={{Q3}}&gt;{{Q4}}
A11={{Q4}}&lt;{{Q3}}
A12={{Q5}}&gt;{{Q6}}
A13={{Q6}}&lt;{{Q5}}
A14={{Q7}}&gt;{{Q8}}
A15={{Q8}}&lt;{{Q7}}</t>
  </si>
  <si>
    <t>El símbolo &gt; significa &lt;i&gt;mayor que&lt;/i&gt; y el símbolo &lt;, &lt;i&gt;menor que.&lt;/i&gt;</t>
  </si>
  <si>
    <t>&lt;p&gt;El símbolo &gt; significa &lt;i&gt;mayor que&lt;/i&gt; y el símbolo &lt;, &lt;i&gt;menor que.&lt;/i&gt;&lt;/p&gt;&lt;p&gt;Para comparar los números, hay que compararlos cifra a cifra empezando por la izquierda.&lt;/p&gt;</t>
  </si>
  <si>
    <t>{
    "id": "M6-NyO-2a-I-1",
    "stimulus": "&lt;p&gt;Indique se as comparações estão corretas ou incorretas.&lt;/p&gt;",
    "feedback": "&lt;p&gt;O símbolo &gt; significa &lt;i&gt;maior que&lt;/i&gt; e o símbolo &lt;, &lt;i&gt;menor que.&lt;/i&gt;&lt;/p&gt;&lt;p&gt;Para comparar os números, é preciso comparar seus algarismos começando da esquerda.&lt;/p&gt;",
    "hint": "&lt;p&gt;O símbolo &gt; significa &lt;i&gt;maior que&lt;/i&gt; e o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"Correta",
                "Incorreta"
            ]
        }
    }
}</t>
  </si>
  <si>
    <t>Ordena de mayor a menor los siguientes números.</t>
  </si>
  <si>
    <t>Ordena de mayor a menor los siguientes números.
[1 000 000]
[1 500 000]
[2 000 000]
[2 500 000]</t>
  </si>
  <si>
    <t>Order list
*:order="desc"</t>
  </si>
  <si>
    <t>Q1-Q4=Min= 1000000;Max = 2999999;Step = 1</t>
  </si>
  <si>
    <t>A1={{Q1}}#{{Q1}}
A2={{Q2}}#{{Q2}}
A3={{Q3}}#{{Q3}}
A4={{Q4}}#{{Q4}}</t>
  </si>
  <si>
    <t>Para comparar números, hay que compararlos cifra a cifra empezando por la izquierda.</t>
  </si>
  <si>
    <t>{"id":"M6-NyO-2a-E-1","stimulus":"&lt;p&gt;Arraste e ordene os seguintes números do maior para o menor&lt;/p&gt;","template":"&lt;p style=\"text-align:center;\"&gt;{{response}} &gt; {{response}} &gt; {{response}}&lt;/p&gt;","feedback":"&lt;p&gt;Para ordená-los corretamente, compare os três números começando da esquerda. O número com os algarismos mais altos indica o número maior, e o número com os algarismos mais baixos, o menor.&lt;/p&gt;","hint":"&lt;p&gt;Coloque os números verticalmente do maior para o menor para comparar o que tem os maiores algarismos.&lt;/p&gt;","seed":{"parameters":[{"name":"Q1","label":null,"min":1000000,"max":2999999,"step":1},{"name":"Q2","label":null,"min":1000000,"max":2999999,"step":1},{"name":"Q3","label":null,"min":1000000,"max":2999999,"step":1}],"calculated":[{"name":"A1","label":"{{function}}","function":"math.max({{Q1}}, {{Q2}}, {{Q3}})"},{"name":"A2","label":"{{function}}","function":"{{Q1}}+{{Q2}}+{{Q3}}-math.min({{Q1}}, {{Q2}}, {{Q3}})-math.max({{Q1}}, {{Q2}}, {{Q3}})"},{"name":"A3","label":"{{function}}","function":"math.min({{Q1}}, {{Q2}}, {{Q3}})"}],"uniques":true},"algorithm":{"name":"calculateOperation","template":"Cloze with drag &amp; drop","params":{"keyboard":"INTERMEDIATE"}}}</t>
  </si>
  <si>
    <t>Una invasión alienígena quiere conquistar la Tierra empezando por una ciudad con mucha población. Ayúdales eligiendo de entre las siguientes opciones la ciudad más habitada.
Tabla: 
Ciudad / Población 
Argel / 2 072 993 
Beirut / 2 100 000 
Berlín / 3 405 250 
Buenos Aires / 2 995 805 
Lima / 7 866 160 
Massachusetts / 4 522 858 
Roma / 2 550 982 
Opciones: 
Lima* 
Massachusetts* 
Berlín* 
Buenos Aires 
Roma 
Beirut 
Argel 
(Se ven 3)</t>
  </si>
  <si>
    <t>Una invasión alienígena quiere conquistar la Tierra. Ayúdales eligiendo la ciudad más habitada de las siguientes opciones:
[TABLA]</t>
  </si>
  <si>
    <t>tabla</t>
  </si>
  <si>
    <t>Single Choice</t>
  </si>
  <si>
    <t>Q1=List=Lima, Los Ángeles, Berlín
Q2=List=Buenos Aires, Roma, Beirut, Argel
Q3=List=Buenos Aires, Roma, Beirut, Argel</t>
  </si>
  <si>
    <t>A1={{Q1}}*
A2={{Q2}}
A3={{Q3}}</t>
  </si>
  <si>
    <t>{"id":"M6-NyO-2a-A-1","stimulus":"&lt;p&gt;Uma invasão alienígena quer conquistar a Terra começando com uma cidade que tenha uma grande população. Ajude-os escolhendo a cidade mais populosa entre as seguintes opções.&lt;/p&gt;&lt;table style=\"width: 100%;\"&gt;&lt;tbody&gt;&lt;tr&gt;&lt;td style=\"width: 50%; text-align: center; background-color: #C77CB7;\"&gt;&lt;strong&gt;&lt;span style=\"color: rgb(255, 255, 255);\"&gt;Cidade&lt;/span&gt;&lt;/strong&gt;&lt;/td&gt;&lt;td style=\"width: 50%; text-align: center; background-color: #C77CB7;\"&gt;&lt;strong&gt;&lt;span style=\"color: rgb(255, 255, 255);\"&gt;População&lt;/span&gt;&lt;/strong&gt;&lt;/td&gt;&lt;/tr&gt;&lt;tr&gt;&lt;td style=\"width: 50%; text-align: center;\"&gt;Argel&lt;/td&gt;&lt;td style=\"width: 50%; text-align: center;\"&gt;2 072 993&lt;/td&gt;&lt;/tr&gt;&lt;tr&gt;&lt;td style=\"width: 50%; text-align: center;\"&gt;Beirute&lt;/td&gt;&lt;td style=\"width: 50%; text-align: center;\"&gt;2 100 000&lt;/td&gt;&lt;/tr&gt;&lt;tr&gt;&lt;td style=\"width: 50%; text-align: center;\"&gt;Berlim&lt;/td&gt;&lt;td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center;\"&gt;Roma&lt;/td&gt;&lt;td style=\"width: 50%; text-align: center;\"&gt;2 550 982&lt;/td&gt;&lt;/tr&gt;&lt;/tbody&gt;&lt;/table&gt;","hint":"&lt;p&gt;Para comparar os números, compare os algarismos começando da esquerda.&lt;/p&gt;","feedback":"&lt;p&gt;Para comparar os números, compare os algarismos começando da esquerda.&lt;/p&gt;","seed":{"parameters":[{"name":"Q1","label":null,"list":["Lima","Boston","Berlim"]},{"name":"Q2","label":null,"list":["Buenos Aires","Roma","Beirute","Argel"]},{"name":"Q3","label":null,"list":["Buenos Aires","Roma","Beirute","Argel"]}],"calculated":[{"name":"A1","label":"{{function}}","function":"{{Q1}}"},{"name":"A2","label":"{{function}}","function":"{{Q2}}","incorrect":true},{"name":"A3","label":"{{function}}","function":"{{Q3}}","incorrect":true}],"uniques":true},"algorithm":{"name":"trueFalse","template":"Multiple choice – standard","params":{"countCorrect":1,"countIncorrect":2,"showCheckIcon":false,
            "columns": 3
        }
    }
}</t>
  </si>
  <si>
    <t>Las audiencias de tres partidos de fútbol han sido de {{Q1}}, {{Q2}} y {{Q3}} espectadores. Escríbelas de menor a mayor.</t>
  </si>
  <si>
    <t>{{A1}} &lt; {{A2}} &lt; {{A3}}</t>
  </si>
  <si>
    <t>Cloze math</t>
  </si>
  <si>
    <t>Q1-Q3= Min= 5000000; Max = 10000000; Step=1</t>
  </si>
  <si>
    <t>A1=math.min({{Q1}},{{Q2}},{{Q3}})
A2={{Q1}}+{{Q2}}+{{Q3}}-math.max({{Q1}},{{Q2}},{{Q3}})-math.min({{Q1}},{{Q2}},{{Q3}})
A3=math.max({{Q1}},{{Q2}},{{Q3}})</t>
  </si>
  <si>
    <t>{"id":"M6-NyO-2a-A-2","stimulus":"&lt;p&gt;Os públicos de três campeonatos de futebol foram {{Q1}}, {{Q2}} e {{Q3}} espectadores. Escreva-os do menor para o maior.&lt;/p&gt;","template":"&lt;div style=\"display:flex; justify-content:center;\"&gt;&lt;p&gt;{{response}} &lt; {{response}} &lt; {{response}}&lt;/p&gt;&lt;/div&gt;","hint":"&lt;p&gt;Para comparar os números, compare os algarismos começando da esquerda.&lt;/p&gt;","feedback":"&lt;p&gt;Para comparar os números, compare os algarismos começando da esqu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t>
  </si>
  <si>
    <t>Almudena y Emilia quieren irse de vacaciones a cualquiera de estas cuatro ciudades. Como prefieren ir a la que tenga menos habitantes, ayúdalas ordenando las opciones de menor a mayor población.
Ciudad costera: {{Q1}} habitantes
Ciudad de montaña: {{Q2}} habitantes
Ciudad con río: {{Q3}} habitantes
Ciudad en un valle: {{Q4}} habitantes</t>
  </si>
  <si>
    <t>Se van a repartir ayudas para fomentar el crecimiento demográfico de algunas zonas del mundo en función de donde haya menos habitantes. ¿Qué ciudad recibirá más ayudas?
[TABLA]</t>
  </si>
  <si>
    <t>Order list
*:order="asc"</t>
  </si>
  <si>
    <t xml:space="preserve">Q1-Q4= Min=5000000; Max=15000000; Step=1 </t>
  </si>
  <si>
    <t>{"id":"M6-NyO-2a-A-3","stimulus":"&lt;p&gt;Angélica e Emília querem ir de férias para alguma das quatro cidades indicadas a seguir. Como preferem ir para a que tem menos habitantes, ajude-as arrastando as opções para ordená-las da menos para a mais populosa. Coloque-as de cima para baixo.&lt;/p&gt;","hint":"&lt;p&gt;Para comparar os números, compare os algarismos começando da esquerda.&lt;/p&gt;","feedback":"&lt;p&gt;Para comparar os números, compare os algarismos começando da esquerda.&lt;/p&gt;","seed":{"parameters":[{"name":"Q1","label":null,"min":5000000,"max":15000000,"step":1},{"name":"Q2","label":null,"min":5000000,"max":15000000,"step":1},{"name":"Q3","label":null,"min":5000000,"max":15000000,"step":1},{"name":"Q4","label":null,"min":5000000,"max":15000000,"step":1}],"calculated":[{"name":"A1","label":"Cidade costeira: {{Q1}} habitantes","function":"{{Q1}}"},{"name":"A2","label":"Cidade da montanha: {{Q2}} habitantes","function":"{{Q2}}"},{"name":"A3","label":"Cidade do rio: {{Q3}} habitantes","function":"{{Q3}}"},{"name":"A4","label":"Cidade do vale: {{Q4}} habitantes","function":"{{Q4}}"}],"uniques":true},"algorithm":{"name":"orderNumbers","params":{"order":"asc"}}}</t>
  </si>
  <si>
    <t>M6-NyO-2b</t>
  </si>
  <si>
    <t>Compara números naturales en la recta numérica</t>
  </si>
  <si>
    <t>Sitúa estos números en la recta numérica para comprobar cuál es mayor.
"min": 1000, "divisions": 31, "distance": 1, "numbers": 2, "frequency": 5</t>
  </si>
  <si>
    <t>{"id":"M6-NyO-2b-I-1","stimulus":"&lt;p&gt;Marque esses números na reta numérica para ver qual é o maior.&lt;/p&gt;","feedback":"&lt;p&gt;Para colocar números naturais na reta numérica, deve-se colocar os menores à esquerda.&lt;/p&gt;","hint":"&lt;p&gt;Coloque os números menores à esquerda.&lt;/p&gt;","algorithm":{"name":"numberline","params":{"min":1000,"divisions":31,"distance":1,"numbers":2,"frequency":5}}}</t>
  </si>
  <si>
    <t>Sitúa estos números en la recta numérica para comprobar cuál es mayor.
"min": 1125, "divisions": 31, "distance": 1, "numbers": 2, "frequency": 5</t>
  </si>
  <si>
    <t>{"id":"M6-NyO-2b-I-2","stimulus":"&lt;p&gt;Marque esses números na reta numérica para ver qual é o maior.&lt;/p&gt;","feedback":"&lt;p&gt;Para colocar números naturais na reta numérica, deve-se colocar os menores à esquerda.&lt;/p&gt;","hint":"&lt;p&gt;Coloque os números menores à esquerda.&lt;/p&gt;","algorithm":{"name":"numberline","params":{"min":1125,"divisions":31,"distance":1,"numbers":2,"frequency":5}}}</t>
  </si>
  <si>
    <t>Sitúa estos números en la recta numérica para comprobar cuál es mayor.
"min": 1250, "divisions": 31, "distance": 1, "numbers": 2, "frequency": 5</t>
  </si>
  <si>
    <t>{"id":"M6-NyO-2b-I-3","stimulus":"&lt;p&gt;Marque esses números na reta numérica para ver qual é o maior.&lt;/p&gt;","feedback":"&lt;p&gt;Para colocar números naturais na reta numérica, deve-se colocar os menores à esquerda.&lt;/p&gt;","hint":"&lt;p&gt;Coloque os números menores à esquerda.&lt;/p&gt;","algorithm":{"name":"numberline","params":{"min":1250,"divisions":31,"distance":1,"numbers":2,"frequency":5}}}</t>
  </si>
  <si>
    <t>Sitúa estos números en la recta numérica para comprobar cuál es mayor.
"min": 1375, "divisions": 31, "distance": 1, "numbers": 2, "frequency": 5</t>
  </si>
  <si>
    <t>{"id":"M6-NyO-2b-I-4","stimulus":"&lt;p&gt;Marque esses números na reta numérica para ver qual é o maior.&lt;/p&gt;","feedback":"&lt;p&gt;Para colocar números naturais na reta numérica, deve-se colocar os menores à esquerda.&lt;/p&gt;","hint":"&lt;p&gt;Coloca los números más pequeños en la izquierda.&lt;/p&gt;","algorithm":{"name":"numberline","params":{"min":1375,"divisions":31,"distance":1,"numbers":2,"frequency":5}}}</t>
  </si>
  <si>
    <t>Sitúa estos números en la recta numérica para comprobar cuál es mayor.
"min": 1500, "divisions": 31, "distance": 1, "numbers": 2, "frequency": 5</t>
  </si>
  <si>
    <t>{"id":"M6-NyO-2b-I-5","stimulus":"&lt;p&gt;Localize esses números na reta numérica para ver qual é o maior.&lt;/p&gt;","feedback":"&lt;p&gt;Para colocar números naturais na reta numérica, deve-se colocar os menores à esquerda.&lt;/p&gt;","hint":"&lt;p&gt;Coloque os números menores à esquerda.&lt;/p&gt;","algorithm":{"name":"numberline","params":{"min":1500,"divisions":31,"distance":1,"numbers":2,"frequency":5}}}</t>
  </si>
  <si>
    <t>&lt;p&gt;Sitúa estos números en la recta numérica para comprobar cuál es mayor que el otro.&lt;/p&gt;
"min": 1725, "divisions": 31, "distance": 1, "numbers": 2, "frequency": 5</t>
  </si>
  <si>
    <t>{"id":"M6-NyO-2b-I-6","stimulus":"&lt;p&gt;Localize esses números na reta numérica para ver qual é o maior.&lt;/p&gt;","feedback":"&lt;p&gt;Para colocar números naturais na reta numérica, deve-se colocar os menores à esquerda.&lt;/p&gt;","hint":"&lt;p&gt;Coloque os números menores à esquerda.&lt;/p&gt;","algorithm":{"name":"numberline","params":{"min":1725,"divisions":31,"distance":1,"numbers":2,"frequency":5}}}</t>
  </si>
  <si>
    <t>M6-NyO-3a</t>
  </si>
  <si>
    <t>Descompone números naturales interpretando el valor de posición de cada una de sus cifras</t>
  </si>
  <si>
    <t>Arrastra las cifras del número &lt;span class=\"no-break\"&gt;{{Q1}}{{Q2}}{{Q3}} {{Q4}}{{Q5}}{{Q6}} {{Q7}}{{Q8}}{{Q9}}&lt;/span&gt; a las casillas correspondientes para descomponerlo.</t>
  </si>
  <si>
    <t>Table= 2x9
0,0= CMM,#1ABC9C,#FFFFFF,bold
0,1= DMM,#1ABC9C,#FFFFFF,bold
0,2= UMM,#1ABC9C,#FFFFFF,bold
0,3= CM,#1ABC9C,#FFFFFF,bold
0,4= DM,#1ABC9C,#FFFFFF,bold
0,5= UM,#1ABC9C,#FFFFFF,bold
0,6= C,#1ABC9C,#FFFFFF,bold
0,7= D,#1ABC9C,#FFFFFF,bold
0,8= U,#1ABC9C,#FFFFFF,bold
1,0= {{A1}}
1,1= {{A2}}
1,2= {{A3}}
1,3= {{A4}}
1,4= {{A5}}
1,5= {{A6}}
1,6= {{A7}}
1,7= {{A8}}
1,8= {{A9}}</t>
  </si>
  <si>
    <t>Arrastra las siguientes unidades a la casilla de la tabla correspondiente para descomponer el siguiente número: 421 503 780.</t>
  </si>
  <si>
    <t>Drag and drop</t>
  </si>
  <si>
    <t>Q1= Min = 1; Max = 9; Step = 1
Q2-Q9= Min = 0 ; Max = 9; Step = 1</t>
  </si>
  <si>
    <t>A1={{Q1}}
A2={{Q2}}
A3={{Q3}}
A4={{Q4}}
A5={{Q5}}
A6={{Q6}}
A7={{Q7}}
A8={{Q8}}
A9={{Q9}}</t>
  </si>
  <si>
    <t>La cifra que se encuentra más a la izquierda es la de las centenas de millón.</t>
  </si>
  <si>
    <t>La cifra que se encuentra más a la izquierda es la de las centenas de millón. A continuación están las decenas de millón, las unidades de millón, las centenas de millar y, así, sucesivamente.</t>
  </si>
  <si>
    <t>{"id":"M6-NyO-3a-I-1","stimulus":"&lt;p&gt;Arraste os algarismos do número &lt;span class=\"no-break\"&gt;{{Q1}}{{Q2}}{{Q3}} {{Q4}}{{Q5}}{{Q6}} {{Q7}}{{Q8}}{{Q9}}&lt;/span&gt; até as células correspondentes para decompô-lo.&lt;/p&gt;","template":"&lt;table style=\"width: 100%;\"&gt;&lt;tbody&gt;&lt;tr&gt;&lt;td style=\"width: 11.1111%; text-align: center; background-color: #72D2CD;\"&gt;&lt;strong&gt;&lt;span style=\"color: rgb(255, 255, 255);\"&gt;CMi&lt;/span&gt;&lt;/strong&gt;&lt;/td&gt;&lt;td style=\"width: 11.1111%; text-align: center; background-color: #72D2CD;\"&gt;&lt;strong&gt;&lt;span style=\"color: rgb(255, 255, 255);\"&gt;DMi&lt;/span&gt;&lt;/strong&gt;&lt;/td&gt;&lt;td style=\"width: 11.1111%; text-align: center; background-color: #72D2CD;\"&gt;&lt;strong&gt;&lt;span style=\"color: rgb(255, 255, 255);\"&gt;UMi&lt;/span&gt;&lt;/strong&gt;&lt;/td&gt;&lt;td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center;\"&gt;{{response}}&lt;/td&gt;&lt;/tr&gt;&lt;/tbody&gt;&lt;/table&gt;","hint":"&lt;p&gt;O algarismo mais à esquerda está na casa das centenas de milhão.&lt;/p&gt;","feedback":"&lt;p&gt;O algarismo mais à esquerda está na casa das centenas de milhão. Em seguida está as dezenas de milhão, as unidades de milhão, as centenas de milhar e assim por dia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t>
  </si>
  <si>
    <t>Determina si las siguientes descomposiciones por unidades son correctas o no.</t>
  </si>
  <si>
    <t>Determina si las siguientes descomposiciones por unidades son correctas o incorrectas.
11 111 111 = 1 × 10 000 000 + 1 × 1 000 000 + 1 × 100 000 + 1 × 10 000 + 1 × 1000 + 1 × 100 + 1 × 10 + 1
[Correcto*/Incorrecto]
22 222 222 = 2 × 100 000 000 + 2 × 10 000 000 + 2 × 1 000 000 + 2 × 100 000 + 2 × 10 000 + 2 × 1000 + 2 × 100 + 2 × 10 + 2
[Correcto*/Incorrecto]
33 333 333  = 3 × 10 000 000 + 3 × 1 000 000 + 8 × 100 000 + 3 × 10 000 + 3 × 1000 + 3 × 100 + 3 × 10 + 3
[Correcto/Incorrecto*]
44 444 444 = 4 × 10 000 000 + 4 × 1 000 000 + 4 × 100 000 + 8 × 10 000 + 4 × 1000 + 4 × 100 + 4 × 10 + 4
[Correcto/Incorrecto*]</t>
  </si>
  <si>
    <t>True or false
*: countCorrect= 1
*: countIncorrect= 2
*:options= "Correcto", "Incorrecto"</t>
  </si>
  <si>
    <t xml:space="preserve">
Q1-Q9=Min = 1; Max=9; Step =1</t>
  </si>
  <si>
    <t>A1={{Q1}} {{Q2}}{{Q3}}{{Q4}} {{Q5}}{{Q6}}{{Q7}} = {{Q1}} × 1 000 000 + {{Q2}} × 100 000 + {{Q3}} × 10 000 + {{Q4}} × 1 000 + {{Q5}} × 100 + {{Q6}} × 10 + {{Q7}}*
A2={{Q9}} {{Q4}}{{Q2}}{{Q1}} {{Q7}}{{Q9}}{{Q8}} = {{Q9}} × 1 000 000 + {{Q4}} × 100 000 + {{Q2}} × 10 000 + {{Q1}} × 1 000 + {{Q7}} × 100 + {{Q9}} × 10 + {{Q8}}*
A3={{Q1}} {{Q2}}{{Q5}}{{Q6}} {{Q3}}{{Q8}}{{Q4}} = {{Q1}} × 1 000 000 + {{Q9}} × 100 000 + {{Q5}} × 10 000 + {{Q6}} × 1 000 + {{Q3}} × 100 + {{Q8}} × 10 + {{Q4}} | La cifra de las centenas de millar es {{Q2}} y no {{Q9}}.
A4={{Q2}} {{Q8}}{{Q6}}{{Q7}} {{Q7}}{{Q4}}{{Q1}} = {{Q2}} × 1 000 000 + {{Q8}} × 100 000 + {{Q6}} × 10 000 + {{Q5}} × 1 000 + {{Q7}} × 100 + {{Q4}} × 10 + {{Q1}} | La cifra de las unidades de millar es {{Q7}} y no {{Q5}}.
A5={{Q4}} {{Q9}}{{Q2}}{{Q6}} {{Q9}}{{Q3}}{{Q5}} = {{Q4}} × 1 000 000 + {{Q9}} × 100 000 + {{Q1}} × 10 000 + {{Q6}} × 1 000 + {{Q9}} × 100 + {{Q3}} × 10 + {{Q5}} | La cifra de las decenas de millar es {{Q2}} y no {{Q1}}.</t>
  </si>
  <si>
    <t>La cifra que está más a la izquierda es la de las unidades de millón.</t>
  </si>
  <si>
    <t>La cifra que está más a la izquierda es la de las unidades de millón. A continuación están las centenas de millar, las decenas de millar, las unidades de millar y, así, sucesivamente.</t>
  </si>
  <si>
    <t>{"id":"M6-NyO-3a-E-1","stimulus":"&lt;p&gt;Determine se as seguintes decomposições de unidades estão corretas ou incorretas.&lt;/p&gt;","feedback":"&lt;p&gt;O algarismo mais à esquerda está na casa das unidades de milhão. Em seguida está as centenas de milhar, as dezenas de milhar, as unidades de milhar e assim por diante.&lt;/p&gt;","hint":"&lt;p&gt;O algarismo mais à esquerda está na casa das unidades de milhã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{{Q4}}","incorrect":true,"feedback":"O algarismo das centenas de milhar é {{Q2}} e não {{Q9}}."},{"name":"A4","label":"{{Q2}} {{Q8}}{{Q6}}{{Q7}} {{Q7}}{{Q4}}{{Q1}} = {{Q2}} × 1 000 000 + {{Q8}} × 100 000 + {{Q6}} × &lt;span class=\"no-break\"&gt;10 000&lt;/span&gt; + {{Q5}} × &lt;span class=\"no-break\"&gt;1 000&lt;/span&gt; + {{Q7}} × 100 + {{Q4}} × 10 + {{Q1}}","incorrect":true,"feedback":"O algarismo das unidades de milhar é {{Q7}} e não {{Q5}}."},{"name":"A5","label":"{{Q4}} {{Q9}}{{Q2}}{{Q6}} {{Q9}}{{Q3}}{{Q5}} = {{Q4}} × 1 000 000 + {{Q9}} × 100 000 + {{Q1}} × &lt;span class=\"no-break\"&gt;10 000&lt;/span&gt; + {{Q6}} × &lt;span class=\"no-break\"&gt;1 000&lt;/span&gt; + {{Q9}} × 100 + {{Q3}} × 10 + {{Q5}}","incorrect":true,"feedback":"O algarismo das dezenas de milhar é {{Q2}} e não {{Q1}}."}],"uniques":true},"algorithm":{"name":"trueFalse","template":"Choice matrix – inline","params":{"countCorrect":1,"countIncorrect":2,"showCheckIcon":false,"options":["Correta","Incorreta"]}}}</t>
  </si>
  <si>
    <t>Eneko tiene {{T1}} pelos en la cabeza. Descompón esta cantidad de la siguiente manera:
{{T1}} = 1 × 100 000 + {{Q2}} × ...</t>
  </si>
  <si>
    <t>{{T1}} = {{A1}}</t>
  </si>
  <si>
    <t>No</t>
  </si>
  <si>
    <t xml:space="preserve">Q1-Q4= Min = 1; Max = 9; Step = 1
</t>
  </si>
  <si>
    <t>T1= 100000+{{Q2}}*10000+{{Q3}}*1000+{{Q4}}*100
A1 = 1 \times 100000 + {{Q2}} \times 10000 + {{Q3}} \times 1000 + {{Q4}} \times 100</t>
  </si>
  <si>
    <t>Para descomponer un número, hay que separar sus cifras y multiplicarlas por la unidad seguida de ceros.</t>
  </si>
  <si>
    <t>{"id":"M6-NyO-3a-A-1","stimulus":"&lt;p&gt;Felipe estima que ele tem {{T1}} fios de cabelo na cabeça. Decomponha essa quantidade da seguinte forma:&lt;/p&gt;&lt;p style=\"text-align:center;\"&gt;{{T1}} = 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t>
  </si>
  <si>
    <t>Sofía ha acumulado {{T1}} puntos en un videojuego. Descompón esta cantidad de la siguiente manera:
{{T1}} = {{Q1}} × 10 000 000 + {{Q2}} × ...</t>
  </si>
  <si>
    <t xml:space="preserve">Q1-Q5= Min = 1; Max = 9; Step = 1
</t>
  </si>
  <si>
    <t>T1 = {{Q1}}*10000000+{{Q2}}*100000+{{Q3}}*10000+{{Q4}}*100+{{Q5}}
A1 = {{Q1}} \times 10000000 + {{Q2}} \times 100000 + {{Q3}} \times 10000 + {{Q4}} \times 100 + {{Q5}}</t>
  </si>
  <si>
    <t>{"id":"M6-NyO-3a-A-2","stimulus":"&lt;p&gt;Sofia acumulou {{T1}} pontos em um jogo de videogame. Decomponha esse valor da seguinte forma:&lt;/p&gt;&lt;p style=\"text-align:center;\"&gt;{{T1}} = {{Q1}} × 10.000.000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t>
  </si>
  <si>
    <t>Uno de los vídeos más vistos de un canal de cocina tiene {{T1}} reproducciones. Descompón esta cantidad de la siguiente manera:
{{T1}} = {{Q1}} × 100 000 + {{Q2}} × ...</t>
  </si>
  <si>
    <t>T1= {{Q1}}*100000+{{Q2}}*1000+{{Q3}}*100+{{Q4}}*10+{{Q5}}
A1 = {{Q1}} \times 100000 + {{Q2}} \times 1000 + {{Q3}} \times 100 + {{Q4}} \times 10 + {{Q5}}</t>
  </si>
  <si>
    <t>{"id":"M6-NyO-3a-A-3","stimulus":"&lt;p&gt;Um dos vídeos mais vistos em um canal de culinária tem {{T1}} visualizações. Decomponha esse número da seguinte forma:&lt;/p&gt;&lt;p style=\"text-align:center;\"&gt;{{T1}} = {{Q1}}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t>
  </si>
  <si>
    <t>M6-NyO-3b</t>
  </si>
  <si>
    <t>Compone números naturales interpretando el valor de posición de cada una de sus cifras</t>
  </si>
  <si>
    <t>Indica cuáles de estas igualdades son correctas o no.
{{Q1}} × 100 000 + {{Q2}} × 1 000 + {{Q3}} × 100 + {{Q4}} = {{T1}}*
{{Q8}} × 1 000 000 + {{Q1}} × 10 000 + {{Q7}} × 100 + {{Q2}} × 10 = {{T2}}*
{{Q3}} × 10 000 + {{Q6}} × 1 000 + {{Q5}} × 10 + {{Q9}} = {{T3}}*
{{Q5}} × 10 000 000 + {{Q7}} × 10 000 + {{Q9}} × 1 000 + {{Q3}} × 100 = {{T4}}
{{Q4}} × 10 000 + {{Q8}} × 100 + {{Q2}} × 10 + {{Q6}} = {{T5}}
{{Q1}} × 1 000 000 + {{Q4}} × 100 000 + {{Q7}} × 10 000 + {{Q2}} × 10 = {{T6}}
Se ven 3, 2 correctas</t>
  </si>
  <si>
    <t>True or False</t>
  </si>
  <si>
    <t>Q1-Q8= Min = 1; Max = 9; Step = 1</t>
  </si>
  <si>
    <t>T1 = {{Q1}}*100000 + {{Q2}}*1000 + {{Q3}}*100 + {{Q4}}
T2 = {{Q8}}*1000000 + {{Q1}}*10000 + {{Q7}}*100 + {{Q2}}*10
T3 = {{Q3}}*10000 + {{Q6}}*1000 + {{Q5}}*10 + {{Q9}}
T4 = {{Q5}}*10000000 + {{Q7}}*1000000 + {{Q9}}*1000 + {{Q3}}*100
T5 = {{Q4}}*1000 + {{Q8}}*100 + {{Q2}}*10 + {{Q6}}
T6 = {{Q1}}*1000000 + {{Q4}}*100000 + {{Q7}}*10000 + {{Q2}}*100</t>
  </si>
  <si>
    <t>Para componer un número solo hay que multiplicar y sumar.</t>
  </si>
  <si>
    <t>Para componer un número solo hay que multiplicar y sumar.
A4 =El número de esta descomposición es {{T7}}.
A5=El número de esta descomposición es {{T8}}.
A6=El número de esta descomposición es {{T9}}.</t>
  </si>
  <si>
    <t>T7 = {{Q5}}*10000000 + {{Q7}}*10000 + {{Q9}}*1000 + {{Q3}}*100
T8 = {{Q4}}*10000 + {{Q8}}*100 + {{Q2}}*10 + {{Q6}}
T9 = {{Q1}}*1000000 + {{Q4}}*100000 + {{Q7}}*10000 + {{Q2}}*10</t>
  </si>
  <si>
    <t>{"id":"M6-NyO-3b-I-1","stimulus":"&lt;p&gt;Indique quais dessas igualdades estão corretas ou incorretas.&lt;/p&gt;","feedback":"&lt;p&gt;Para compor um número basta efetuar as multiplicações e depois somar.&lt;/p&gt;","hint":"&lt;p&gt;Para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{{T4}}","incorrect":true,"feedback":"O número desta decomposição é {{T7}}."},{"name":"A5","label":"{{Q4}} × 10 000 + {{Q8}} × 100 + {{Q2}} × 10 + {{Q6}} = {{T5}}","incorrect":true,"feedback":"O número desta decomposição é {{T8}}."},{"name":"A6","label":"{{Q1}} × 1 000 000 + {{Q4}} × 100 000 + {{Q7}} × 10 000 + {{Q2}} × 10 = {{T6}}","incorrect":true,"feedback":"O número desta decomposição é {{T9}}."}],"uniques":true},"algorithm":{"name":"trueFalse","template":"Choice matrix – inline","params":{"countCorrect":2,"countIncorrect":1,"showCheckIcon":false,"options":["Correta","Incorreta"]}}}</t>
  </si>
  <si>
    <t xml:space="preserve">Compón el siguiente número. </t>
  </si>
  <si>
    <t>{{Q1}} × 10 000 000 + {{Q2}} × 10 000 + {{Q3}} × 1 000 + {{Q4}} × 100 + {{Q5}} = {{A1}}</t>
  </si>
  <si>
    <t>A1= {{Q1}}*10000000+{{Q2}}*10000+{{Q3}}*1000+{{Q4}}*100+{{Q5}}</t>
  </si>
  <si>
    <t>{"id":"M6-NyO-3b-E-1","stimulus":"&lt;p&gt;Componha o número a seguir.&lt;/p&gt;","template":"&lt;p style=\"text-align:center;\"&gt;{{Q1}} × 10 000 000 + {{Q2}} × 10 000 + {{Q3}} × 1 000 + {{Q4}} × 100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t>
  </si>
  <si>
    <t>{{Q1}} × 1 000 000 + {{Q2}} × 100 000 + {{Q3}} × 10 000 + {{Q4}} × 10 + {{Q5}} = {{A1}}</t>
  </si>
  <si>
    <t>A1= {{Q1}}*1000000+{{Q2}}*100000+{{Q3}}*10000+{{Q4}}*10+{{Q5}}</t>
  </si>
  <si>
    <t>{"id":"M6-NyO-3b-E-2","stimulus":"&lt;p&gt;Componha o número a seguir.&lt;/p&gt;","template":"&lt;p style=\"text-align:center;\"&gt;{{Q1}} × 1 000 000 + {{Q2}} × 100 000 + {{Q3}} × 10 000 + {{Q4}} × 10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t>
  </si>
  <si>
    <t>{{Q1}} × 1 000 000 + {{Q2}} × 100 000 + {{Q3}} × 10 000 + {{Q4}} × 100 + {{Q5}} × 10 = {{A1}}</t>
  </si>
  <si>
    <t>A1= {{Q1}}*1000000+{{Q2}}*100000+{{Q3}}*10000+{{Q4}}*100+{{Q5}}*10</t>
  </si>
  <si>
    <t>{"id":"M6-NyO-3b-E-3","stimulus":"&lt;p&gt;Componha o número a seguir.&lt;/p&gt;","template":"&lt;p style=\"text-align:center;\"&gt;{{Q1}} × 1 000 000 + {{Q2}} × 100 000 + {{Q3}} × 10 000 + {{Q4}} × 100 + {{Q5}} × 10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t>
  </si>
  <si>
    <t>Una agencia espacial ha enviado una sonda para contactar con vida extraterrestre. Esta ya lleva recorridos {{Q1}} × 1 000 000 + {{Q2}} × 100 000 + {{Q3}} × 10 000 + {{Q4}} × 1 000 + {{Q5}} × 100 + {{Q6}} × 10 + {{Q7}} km. Escribe esta cantidad como un número natural.</t>
  </si>
  <si>
    <t>La sonda ha recorrido {{A1}} km.</t>
  </si>
  <si>
    <t>La NASA ha enviado tres sondas para contactar con vida extraterrestre. La primera ha alcanzado los 2 × 100 000 + 3 × 10 000 + 4 × 1000 + 5 × 100 km; la segunda los 6 × 1 000 000 + 7 × 10 000 + 8 × 1000 + 3 × 100 + 5 × 10 km y la tercera los 5 × 1 000 000 + 4 × 100 000 + 7 × 10 000 + 8 × 1000 + 2 × 100 + 1 × 10 + 2 km. ¿Cuál de las tres sondas ha llegado más lejos? Escribe el número natural.
La sonda que alcanzó mayor distancia recorrió 5 478 212 kilómetros.</t>
  </si>
  <si>
    <t xml:space="preserve">
Q1-Q7=Min = 1; Max=9; Step =1</t>
  </si>
  <si>
    <t>A1 = {{Q1}}*1000000+{{Q2}}*100000+{{Q3}}*10000+{{Q4}}*1000+{{Q5}}*100+{{Q6}}*10+{{Q7}}</t>
  </si>
  <si>
    <t>&lt;p&gt;Para componer un número solo hay que multiplicar y sumar.&lt;/p&gt;</t>
  </si>
  <si>
    <t>{"id":"M6-NyO-3b-A-1","stimulus":"&lt;p&gt;Uma agência espacial enviou uma sonda para investigar a existência de vida extraterrestre. A sonda já viajou {{Q1}} × &lt;span class=\"no-break\"&gt;1 000 000&lt;/span&gt; + {{Q2}} × &lt;span class=\"no-break\"&gt;100 000&lt;/span&gt; + {{Q3}} × &lt;span class=\"no-break\"&gt;10 000&lt;/span&gt; + {{Q4}} × &lt;span class=\"no-break\"&gt;1 000&lt;/span&gt; + {{Q5}} × 100 + {{Q6}} × 10 + {{Q7}} km. Componha este valor como um número natural.&lt;/p&gt;","template":"&lt;p&gt;A sonda percorreu {{response}} km.&lt;/p&gt;","hint":"&lt;p&gt;Para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</si>
  <si>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agencia de publicidad tiene almacenados {{Q1}} × 1 000 000 + {{Q2}} × 100 000 + {{Q3}} × 10 000 + {{Q4}} × 1 000 + {{Q5}} × 100 + {{Q6}} × 10 + {{Q7}} negativos de fotografías. Escribe esta cantidad como un número natural.</t>
  </si>
  <si>
    <t>Hay {{A1}} negativos en la agenci.</t>
  </si>
  <si>
    <t>La agencia Magnum guarda todos los negativos del trabajo de sus fotógrafos desde que se fundó en 1947. En las oficinas de París hay 2 × 100 000 + 4 × 10 000 + 3 × 1000 + 6 × 100 negativos; en las de Nueva York, 3 × 1 000 000 + 8 × 10 000 + 7 × 1000 + 2 × 100 + 5 × 10; y en las de Londres 6 × 1 000 000 + 5 × 100 000 + 8 × 10 000 + 1 × 1000 + 4 × 100 + 7 × 10 + 2. ¿Cuántos negativos hay en la ciudad en la que más se guardan? Escribe el número natural.
Hay ... negativos en la oficina donde más se guardan.</t>
  </si>
  <si>
    <t>{"id":"M6-NyO-3b-A-2","stimulus":"&lt;p&gt;Uma agência de publicidade armazenou {{Q1}} × &lt;span class=\"no-break\"&gt;1 000 000&lt;/span&gt; + {{Q2}} × &lt;span class= \"no -break\"&gt;100 000&lt;/span&gt; + {{Q3}} × &lt;span class=\"no-break\"&gt;10 000&lt;/span&gt; + {{Q4}} × &lt;span class= \"no-break \"&gt;1 000&lt;/span&gt; + {{Q5}} × 100 + {{Q6}} × 10 + {{Q7}} negativos fotográficos. Escreva esse valor como um número natural.&lt;/p&gt;","template":"&lt;p&gt;Foram armazenados {{response}} negativos na agência.&lt;/p&gt;","hint":"&lt;p&gt;Para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</si>
  <si>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organización ecologista que trabaja desde hace años en la reforestación de la selva amazónica lleva ya plantados {{Q1}} × 1 000 000 + {{Q2}} × 100 000 + {{Q3}} × 10 000 + {{Q4}} × 1 000 + {{Q5}} × 100 + {{Q6}} × 10 + {{Q7}} árboles. Escribe esta cantidad como un número natural.</t>
  </si>
  <si>
    <t>Ha plantado {{A1}} árboles.</t>
  </si>
  <si>
    <t>Una organización ecologista trabaja desde hace años en la reforestación de tres áreas de la selva amazónica. Para medir el éxito de sus esfuerzos, están calculando el número de nuevos árboles adultos en cada zona. En la primera hay 1 × 100 000 + 4 × 10 000 + 2 × 1000 + 6 × 100 árboles; en la segunda, 2 × 1 000 000 + 5 × 10 000 + 3 × 1000 + 1 × 100 + 8 × 10; y en la tercera zona, 6 × 1 000 000 + 8 × 100 000 + 7 × 10 000 + 7 × 1000 + 4 × 100 + 3 × 10 + 1. ¿Cuántos árboles hay en la zona que ha experimentado una reforestación más exitosa? Escribe el número natural.
La zona que mejor se ha recuperado tiene ... nuevos árboles.</t>
  </si>
  <si>
    <t>{"id":"M6-NyO-3b-A-3","stimulus":"&lt;p&gt;Uma organização ambiental que se dedica há anos para reflorestar regiões desmatadas da floresta amazônica já plantou {{Q1}} × &lt;span class=\"no-break\"&gt;1 000 000&lt;/span &gt; + {{Q2}} × &lt;span class=\"no-break\"&gt;100 000&lt;/span&gt; + {{Q3}} × &lt;span class=\"no-break\"&gt;10 000&lt;/span&gt; + {{Q4}} × &lt;span class=\"no-break\"&gt;1 000&lt;/span&gt; + {{Q5}} × 100 + {{Q6}} × 10 + {{Q7}} árvores. Escreva esse valor como um número natural.&lt;/p&gt;","template":"&lt;p&gt;Foram plantadas {{response}} árvores.&lt;/p&gt;","hint":"&lt;p&gt;Para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</si>
  <si>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M6-NyO-4a</t>
  </si>
  <si>
    <t>Aproxima números naturales a múltiplos de la potencia de 10 más cercana</t>
  </si>
  <si>
    <t>Selecciona la unidad de millar más próxima a {{T1}}.</t>
  </si>
  <si>
    <t>Single Choice
*: countCorrect= 1
*: countIncorrect= 2</t>
  </si>
  <si>
    <t>Q1= Min = 3000; Max = 9000 ; Step = 1
Q2= Lista = 1, 2, 3, 4, 6, 7, 8, 9</t>
  </si>
  <si>
    <t>T1 = {{Q1}}*1000 + {{Q2}}*100
A1 = math.round({{T1}}/1000)*1000*
A2 = math.round({{T1}}/1000)*1000 + 1000
A3 = math.round({{T1}}/1000)*1000 - 1000
A4 = math.round({{T1}}/1000)*1000 + 2000
A5 = math.round({{T1}}/1000)*1000 - 2000
T2 = math.floor({{T1}}/1000)*1000
T3 = math.ceil({{T1}}/1000)*1000
T4 = {{T1}}-{{T2}}
T5 = {{T3}}-{{T1}}</t>
  </si>
  <si>
    <t>Para aproximar un número a las unidades de millar, hay que buscar entre qué dos unidades de millar se encuentra y elegir la más cercana.</t>
  </si>
  <si>
    <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t>
  </si>
  <si>
    <t>{"id":"M6-NyO-4a-I-1","stimulus":"&lt;p&gt;Selecione a aproximação do número {{T1}} à unidade de milhar mais próxima.&lt;/p&gt;","hint":"&lt;p&gt;Para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t>
  </si>
  <si>
    <t>Selecciona la decena de millar más próxima a {{T1}}.</t>
  </si>
  <si>
    <t>Q1= Min = 1000; Max = 9000 ; Step = 1
Q2= Min = 1; Max = 9; Step = 1</t>
  </si>
  <si>
    <t>T1 = {{Q1}}*1000 + {{Q2}}*100
A1 = math.round({{T1}}/10000)*10000*
A2 = math.round({{T1}}/10000)*10000 + 10000
A3 = math.round({{T1}}/10000)*10000 - 10000
A4 = math.round({{T1}}/10000)*10000 + 20000
A5 = math.round({{T1}}/10000)*10000 - 20000
T2 = math.floor({{T1}}/10000)*10000
T3 = math.ceil({{T1}}/10000)*10000
T4 = {{T1}}-{{T2}}
T5 = {{T3}}-{{T1}}</t>
  </si>
  <si>
    <t>Para aproximar un número a las decenas de millar, hay que buscar entre qué dos decenas de millar se encuentra y elegir la más cercana.</t>
  </si>
  <si>
    <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{{A1}}.</t>
  </si>
  <si>
    <t>{"id":"M6-NyO-4a-I-2","stimulus":"&lt;p&gt;Selecione a aproximação do número {{T1}} à dezena de milhar mais próxima.&lt;/p&gt;","hint":"&lt;p&gt;Para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t>
  </si>
  <si>
    <t>Selecciona la centena de millar más próxima a {{T1}}.</t>
  </si>
  <si>
    <t>T1 = {{Q1}}*1000 + {{Q2}}*100
A1 = math.round({{T1}}/100000)*100000*
A2 = math.round({{T1}}/100000)*100000 + 100000
A3 = math.round({{T1}}/100000)*100000 - 100000
A4 = math.round({{T1}}/100000)*100000 + 200000
A5 = math.round({{T1}}/100000)*100000 - 200000
T2 = math.floor({{T1}}/100000)*100000
T3 = math.ceil({{T1}}/100000)*100000
T4 = {{T1}}-{{T2}}
T5 = {{T3}}-{{T1}}</t>
  </si>
  <si>
    <t>Para aproximar un número a las centenas de millar, hay que buscar entre qué dos centenas de millar se encuentra y elegir la más cercana.</t>
  </si>
  <si>
    <t>&lt;p&gt;Para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t>
  </si>
  <si>
    <t>{"id":"M6-NyO-4a-I-3","stimulus":"&lt;p&gt;Selecione a aproximação do número {{T1}} à centena de milhar mais próxima.&lt;/p&gt;","hint":"&lt;p&gt;Para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t>
  </si>
  <si>
    <t>Escribe la unidad de millar más próxima.</t>
  </si>
  <si>
    <t>La unidad de millar más cercana a {{T1}} es {{A1}}.</t>
  </si>
  <si>
    <t>Q1= Min = 1000; Max = 9000 ; Step = 1
Q2= Lista = 1, 2, 3, 4, 6, 7, 8, 9</t>
  </si>
  <si>
    <t>T1 = {{Q1}}*1000 + {{Q2}}*100
A1 = math.round({{T1}}/1000)*1000
T2 = math.floor({{T1}}/1000)*1000
T3 = math.ceil({{T1}}/1000)*1000
T4 = {{T1}}-{{T2}}
T5 = {{T3}}-{{T1}}</t>
  </si>
  <si>
    <t>{"id":"M6-NyO-4a-E-1","stimulus":"&lt;p&gt;Arredonde para à unidade de milhar mais próxima.&lt;/p&gt;","template":"&lt;p&gt;A proximação de {{T1}} para a unidade de milhar mais próxima é {{response}}.&lt;/p&gt;","hint":"&lt;p&gt;Para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</si>
  <si>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Escribe la decena de millar más próxima.</t>
  </si>
  <si>
    <t>La decena de millar más cercana a {{T1}} es {{A1}}.</t>
  </si>
  <si>
    <t>Q1= Min = 10000; Max = 90000 ; Step = 1
Q2= Min = 1; Max = 9; Step = 1</t>
  </si>
  <si>
    <t>T1 = {{Q1}}*1000 + {{Q2}}*100
A1 = math.round({{T1}}/10000)*10000
T2 = math.floor({{T1}}/10000)*10000
T3 = math.ceil({{T1}}/10000)*10000
T4 = {{T1}}-{{T2}}
T5 = {{T3}}-{{T1}}</t>
  </si>
  <si>
    <t>&lt;p&gt;Para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t>
  </si>
  <si>
    <t>{"id":"M6-NyO-4a-E-2","stimulus":"&lt;p&gt;Arredonde para à dezena de milhar mais próxima.&lt;/p&gt;","template":"&lt;p&gt;A proximação de {{T1}} para a dezena de milhar mais próxima é {{response}}.&lt;/p&gt;","hint":"&lt;p&gt;Para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</si>
  <si>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Escribe la centena de millar más próxima.</t>
  </si>
  <si>
    <t>La centena de millar más cercana a {{T1}} es {{A1}}.</t>
  </si>
  <si>
    <t>Q1= Min = 10000; Max =90000 ; Step = 10
Q2= Min = 1; Max = 9; Step = 1</t>
  </si>
  <si>
    <t>T1 = {{Q1}}*1000 + {{Q2}}*100
A1 = math.round({{T1}}/100000)*100000
T2 = math.floor({{T1}}/100000)*100000
T3 = math.ceil({{T1}}/100000)*100000
T4 = {{T1}}-{{T2}}
T5 = {{T3}}-{{T1}}</t>
  </si>
  <si>
    <t>{"id":"M6-NyO-4a-E-3","stimulus":"&lt;p&gt;Arredonde para à centena de milhar mais próxima.&lt;/p&gt;","template":"&lt;p&gt;A proximação de {{T1}} para a centena de milhar mais próxima é {{response}}.&lt;/p&gt;","hint":"&lt;p&gt;Para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</si>
  <si>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 xml:space="preserve">Una gasollinera ha vendido {{T1}} l de gasolina. Aproxima este número a las unidades de millar. </t>
  </si>
  <si>
    <t>Aproximadamente, la gasolinera ha vendido {{A1}} l de gasolina.</t>
  </si>
  <si>
    <t>Q1= Min = 10000; Max = 50000 ; Step = 1
Q2= Lista = 1, 2, 3, 4, 6, 7, 8, 9</t>
  </si>
  <si>
    <r>
      <rPr>
        <rFont val="Calibri"/>
        <color theme="1"/>
        <sz val="12.0"/>
      </rPr>
      <t>&lt;p&gt;Para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t>
    </r>
    <r>
      <rPr>
        <rFont val="Calibri"/>
        <color theme="1"/>
        <sz val="12.0"/>
      </rPr>
      <t xml:space="preserve"> </t>
    </r>
    <r>
      <rPr>
        <rFont val="Calibri"/>
        <color theme="1"/>
        <sz val="12.0"/>
      </rPr>
      <t>{{A1}}.&lt;/p&gt;</t>
    </r>
  </si>
  <si>
    <t>{"id":"M6-NyO-4a-A-1","stimulus":"&lt;p&gt;Um posto de gasolina vendeu {{T1}} l de gasolina. Arredonde este número para as unidades de milhar.&lt;/p&gt;","template":"&lt;p&gt;O posto de gasolina vendeu aproximadamente {{response}} l de gasolina.&lt;/p&gt;","hint":"&lt;p&gt;Para aproximar um número às unidades de milhar, basta descobrir entre quais duas unidades de milhar ele está e escolher a mais próxima.&lt;/p&gt;","feedback":"&lt;p&gt;Para aproximar o número de litros de gasolina vendidos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</si>
  <si>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En una ciudad viven {{T1}} personas. Aproxima este número a las decenas de millar.</t>
  </si>
  <si>
    <t>Aproximadamente, en la ciudad viven {{A1}} personas.</t>
  </si>
  <si>
    <t>Q1= Min = 10000; Max = 50000 ; Step = 1
Q2= Min = 1; Max = 9; Step = 1</t>
  </si>
  <si>
    <t>&lt;p&gt;Para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t>
  </si>
  <si>
    <t>{"id":"M6-NyO-4a-A-2","stimulus":"&lt;p&gt;Em uma cidade, moram {{T1}} pessoas. Arredonde esse número para as dezenas de milhar.&lt;/p&gt;","template":"&lt;p&gt;Aproximadamente, {{response}} pessoas moram na cidade.&lt;/p&gt;","hint":"&lt;p&gt;Para aproximar um número às dezenas de milhar, basta descobrir entre quais duas dezenas de milhar ele está e escolher a mais próxima.&lt;/p&gt;","feedback":"&lt;p&gt;Para aproximar o número de moradores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</si>
  <si>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Un grupo de música ha vendido {{T1}} entradas durante su gira. Aproxima esta cantidad a las centenas de millar.</t>
  </si>
  <si>
    <t>Aproximadamente, han vendido {{A1}} entradas.</t>
  </si>
  <si>
    <t>Para aproximar las entradas vendidas a las centenas de millar, busca entre qué dos centenas de millar se encuentra. En este caso, entre {{T2}} y {{T3}}.&lt;br/&gt;A continuación, comprueba a qué centena de millar está más próxima. Aquí {{T1}} está a {{T4}} unidades de {{T2}} y a {{T5}} unidades de {{T3}}, por lo que la centena de millar más próxima es {{A1}}.</t>
  </si>
  <si>
    <t>{"id":"M6-NyO-4a-A-3","stimulus":"&lt;p&gt;Um grupo musical vendeu {{T1}} ingressos durante sua turnê. Arredonde esse número para as centenas de milhar.&lt;/p&gt;","template":"&lt;p&gt;O grupo vendeu aproximadamente {{response}} ingressos.&lt;/p&gt;","hint":"&lt;p&gt;Para aproximar um número às centenas de milhar, basta descobrir entre quais duas centenas de milhar ele está e escolher a mais próxima.&lt;/p&gt;","feedback":"&lt;p&gt;Para aproximar o número de ingressos vendidos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</si>
  <si>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M6-NyO-5a</t>
  </si>
  <si>
    <t>Utiliza el algorimo estándar de la suma</t>
  </si>
  <si>
    <t>Une las siguientes sumas con sus resultados.</t>
  </si>
  <si>
    <t>Une las siguientes sumas con sus resultados.
[10 000 + 20 000]     [30 000]
[10 001 + 20 001]     [30 002]
[10 002 + 20 001]     [30 003]</t>
  </si>
  <si>
    <t>Linking lines
*: invert= true</t>
  </si>
  <si>
    <t>Q1-Q6=Min=10000;Max = 99999;Step = 1</t>
  </si>
  <si>
    <t>A1 = {{Q1}} + {{Q2}}#{{Q1}}+{{Q2}}
A2 = {{Q3}} + {{Q4}}#{{Q3}}+{{Q4}}
A3 = {{Q5}} + {{Q6}}#{{Q5}}+{{Q6}}</t>
  </si>
  <si>
    <t>&lt;p&gt;El resultado de la primera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</si>
  <si>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El resultado de la primera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</si>
  <si>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{"id":"M6-NyO-5a-I-1","stimulus":"&lt;p&gt;Arraste cada resultado para a sua adição.&lt;/p&gt;","template":"","hint":"&lt;p&gt;O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t>
  </si>
  <si>
    <t>Calcula la siguiente suma.</t>
  </si>
  <si>
    <t>{{Q1}} + {{Q2}} = {{A1}}</t>
  </si>
  <si>
    <t>Calcula la siguiente suma.
10 000 + 11 111 = ...</t>
  </si>
  <si>
    <t>Q1-Q2=Min=10000;Max = 99999;Step = 1</t>
  </si>
  <si>
    <t>A1 = {{Q1}}+{{Q2}}
T1 = {{Q1}}+{{Q2}}-math.floor({{Q1}}/10+{{Q2}}/10)*10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</si>
  <si>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</si>
  <si>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El resultado de esta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</si>
  <si>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{"id":"M6-NyO-5a-E-1","stimulus":"&lt;p&gt;Calcule a seguinte soma.&lt;/p&gt;","template":"&lt;p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t>
  </si>
  <si>
    <t>Para hacer una tarta, Daniela va a utilizar un paquete de {{Q1}} g de harina y otro de {{Q2}} g. ¿Cuántos gramos va a utilizar en total?</t>
  </si>
  <si>
    <t>Utilizará {{A1}} g de harina.</t>
  </si>
  <si>
    <t>Daniela ha reunido a sus amigos para hacer una tarta de manzana. Entre todos han traído 2 450 gramos de manzana y 1 897 gramos de harina. ¿De cuántos gramos va a estar compuesta la tarta?
La tarta pesará ... gramos.</t>
  </si>
  <si>
    <t>Q1=Min=1000 ; Max = 3999 ; Step = 1
Q2=Min=1000 ; Max = 4999 ; Step = 1</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</si>
  <si>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</si>
  <si>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t>
  </si>
  <si>
    <t>{"id":"M6-NyO-5a-A-1","stimulus":"&lt;p&gt;Para fazer um bolo, Daniela vai usar um pacote de {{Q1}} g de farinha e outro de {{Q2}} g. Quantos gramas ela usará no total?&lt;/p&gt;","template":"&lt;p&gt;Ela usará {{response}} g de farinha.&lt;/p&gt;","hint":"&lt;div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</si>
  <si>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Alejandro está preparando el invernadero para la próxima plantación. Tiene {{Q1}} tomateras y {{Q2}} matas de pimientos. ¿Cuántas plantas hay?</t>
  </si>
  <si>
    <t>En el invernadero hay {{A1}} plantas.</t>
  </si>
  <si>
    <t>Alejandro está preparando los invernaderos para la próxima plantación. Tiene 3 757 tomateras y 4 310 matas de pimientos. ¿Cuántas plantas tiene?
Alejandro tiene ... plantas.</t>
  </si>
  <si>
    <t>{"id":"M6-NyO-5a-A-2","stimulus":"&lt;p&gt;Alexandre é agricultor e está preparando uma estufa para o próximo plantio. Ele tem {{Q1}} mudas de tomate e {{Q2}} mudas de pimentão. Quantas mudas ele tem ao todo?&lt;/p&gt;","template":"&lt;p&gt;Ele tem {{response}} mudas.&lt;/p&gt;","hint":"&lt;div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</si>
  <si>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Ana va a emprender un gran viaje en velero en dos etapas. La primera es de {{Q1}} millas náuticas y la segunda, de {{Q2}}. ¿De cuántas millas náuticas es el viaje?</t>
  </si>
  <si>
    <t>El viaje abarca {{A1}} millas náuticas.</t>
  </si>
  <si>
    <t>Ana va a emprender un gran viaje en velero en dos etapas. La primera es de 3 338 millas náuticas y la segunda de 2 594 millas. ¿Cuántas millas habrá recorrido cuando termine la segunda etapa?
Ana habrá navegado ... millas náuticas.</t>
  </si>
  <si>
    <t>{"id":"M6-NyO-5a-A-3","stimulus":"&lt;p&gt;Ana vai fazer uma grande viagem de barco em duas etapas. A primeira viagem percorrerá {{Q1}} milhas náuticas e a segunda, {{Q2}} milhas. Quantas milhas náuticas a viagem terá no total?&lt;/p&gt;","template":"&lt;p&gt;A viagem vai percorrer {{response}} milhas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</si>
  <si>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M6-NyO-5b</t>
  </si>
  <si>
    <t>Aplica la propiedad comutativa de la suma</t>
  </si>
  <si>
    <t>¿En cuáles de estas igualdades se ve la propiedad conmutativa de la suma?</t>
  </si>
  <si>
    <t>Selecciona en cuál de las siguientes operaciones se ha aplicado la propiedad conmutativa.
✔️{{Q1}} + {{Q2}} = {{Q2}} + {{Q1}}
✔️({{Q3}} + {{Q4}}) + {{Q5}} = {{Q5}} + ({{Q3}} + {{Q4}})
❌({{Q2}} + {{Q4}}) + {{Q1}} = {{Q2}} + ({{Q4}} + {{Q1}})
❌{{Q7}} + ({{Q4}} + {{Q1}}) + {{Q3}} = ({{Q7}} + {{Q4}}) + ({{Q1}} + {{Q3}})
❌{{Q6}} × ( {{Q2}} + {{Q1}}) = {{Q6}} × {{Q2}} + {{Q6}} × {{Q1}}
❌{{Q4}} × ( {{Q7}} + {{Q8}} + {{Q2}}) = {{Q4}} × {{Q7}} + {{Q4}} × {{Q8}} + {{Q4}} × {{Q2}}</t>
  </si>
  <si>
    <t>Multiple Choice
*: countCorrect= 2
*: countIncorrect= 1</t>
  </si>
  <si>
    <t>Q1-Q8=Min = 100; Max = 500; Step = 1</t>
  </si>
  <si>
    <t xml:space="preserve">A1={{Q1}} + {{Q2}}= {{Q2}} + {{Q1}}*
A2=({{Q3}} + {{Q4}}) + {{Q5}} = {{Q5}} + ({{Q3}} + {{Q4}})*
A3=({{Q2}} + {{Q4}}) + {{Q1}} = {{Q2}} + ({{Q4}} + {{Q1}}) | &lt;p&gt;En esta suma se ve la propiedad asociativa: la forma de agrupar los sumandos no altera el producto.&lt;/p&gt;
A4={{Q7}} + ({{Q4}} + {{Q1}}) + {{Q3}} = ({{Q7}} + {{Q4}}) + ({{Q1}} + {{Q3}}) | &lt;p&gt;En esta suma se ve la propiedad asociativa: la forma de agrupar los sumandos no altera el producto.&lt;/p&gt;
A5={{Q6}} × ({{Q2}} + {{Q1}}) = {{Q6}} × {{Q2}} + {{Q6}} × {{Q1}} | En esta suma se ve la propiedad distributiva: la multiplicación de una suma es la suma de dos multiplicaciones. 
A6={{Q4}} × ({{Q7}} + {{Q8}} + {{Q2}}) = {{Q4}} × {{Q7}} + {{Q4}} × {{Q8}} + {{Q4}} × {{Q2}} | En esta suma se ve la propiedad distributiva: la multiplicación de una suma es la suma de dos multiplicaciones. </t>
  </si>
  <si>
    <t>Las sumas tienen propiedad conmutativa porque el orden de los sumandos no altera el resultado.</t>
  </si>
  <si>
    <t>&lt;p&gt;Las sumas tienen propiedad conmutativa porque el orden de los sumandos no altera el producto:&lt;/p&gt;&lt;p&gt;{{Q1}} + {{Q2}} = {{Q2}} + {{Q1} = {{T1}}&lt;/p&gt;</t>
  </si>
  <si>
    <t>T1 = {{Q1}}+{{Q2}}</t>
  </si>
  <si>
    <t>{
    "id": "M6-NyO-5b-I-1",
    "stimulus": "&lt;p&gt;Em qual dessas igualdades observa-se a propriedade comutativa da adição?&lt;/p&gt;",
    "hint": "&lt;p&gt;As adições têm propriedade comutativa, pois a ordem das parcelas não altera o resultado.&lt;/p&gt;",
    "feedback": "&lt;p&gt;As adições têm propriedade comutativa, pois a ordem das parcelas não altera o resultado:&lt;/p&gt;&lt;p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"&lt;p&gt;Nesta adição observa-se a propriedade associativa: a forma de agrupar as parcelas não altera o resultado.&lt;/p&gt;"
            },
            {
                "name": "A4",
                "label": "{{Q7}} + ({{Q4}} + {{Q1}}) + {{Q3}} = ({{Q7}} + {{Q4}}) + ({{Q1}} + {{Q3}})",
                "incorrect": true,
                "feedback": "&lt;p&gt;Nesta adição observa-se a propriedade associativa: a forma de agrupar as parcelas não altera o resultado.&lt;/p&gt;"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t>
  </si>
  <si>
    <t>Reescribe la siguiente suma de modo que se cumpla la propiedad conmutativa de la suma.</t>
  </si>
  <si>
    <t>{{Q1}} + {{Q2}} = {{A1}} + {{A2}} = {{T1}}</t>
  </si>
  <si>
    <t>Reescribe la siguiente suma de modo que se cumpla la propiedad asociativa de la suma.
5 + 3 = ... = 8</t>
  </si>
  <si>
    <t>Q1-Q2=Min = 100; Max = 500; Step= 1</t>
  </si>
  <si>
    <t>A1 = {{Q2}}
A2 = {{Q1}}
T1 = {{Q1}}+{{Q2}}</t>
  </si>
  <si>
    <t>Las sumas tienen propiedad conmutativa porque el orden de los sumandos no altera el producto.</t>
  </si>
  <si>
    <t>&lt;p&gt;Las sumas tienen propiedad conmutativa porque el orden de los sumandos no altera el producto.&lt;p&gt;</t>
  </si>
  <si>
    <t>{"id":"M6-NyO-5b-E-1","stimulus":"&lt;p&gt;Reescreva a seguinte expressão para que a propriedade comutativa da adição seja satisfeita.&lt;/p&gt;","template":"&lt;p style=\"text-align:center;\"&gt;{{Q1}} + {{Q2}} = {{response}} + {{response}} = {{T1}}&lt;/p&gt;","hint":"&lt;p&gt;As adições têm propriedade comutativa, pois a ordem das parcelas não altera o resultado.&lt;/p&gt;","feedback":"&lt;p&gt;As adições têm propriedade comutativa, pois a ordem das parcelas não altera o resultado.&lt;/p&gt;","seed":{"parameters":[{"name":"Q1","label":null,"min":100,"max":500,"step":1},{"name":"Q2","label":null,"min":100,"max":500,"step":1}],"calculated":[{"name":"A1","label":"{{function}}","function":"{{Q2}}"},{"name":"A1","label":"{{function}}","function":"{{Q1}}"},{"name":"T1","label":"{{function}}","function":"{{Q1}}+{{Q2}}","temp":true}],"uniques":true},"algorithm":{"name":"calculateOperation","params":{"method":"equivLiteral","keyboard":"NUMERICAL"}}}</t>
  </si>
  <si>
    <t>M6-NyO-5c</t>
  </si>
  <si>
    <t>Aplica la propiedad asociativa de la suma</t>
  </si>
  <si>
    <t>¿En cuál de estas equivalencias se ve la propiedad asociativa de la suma?</t>
  </si>
  <si>
    <t>Selecciona en cuál de las siguientes operaciones se ha aplicado la propiedad asociativa.
❌{{Q1}} + {{Q2}} = {{Q2}} + {{Q1}}
❌({{Q3}} + {{Q4}}) + {{Q5}} = {{Q5}} + ({{Q3}} + {{Q4}})
✔️({{Q2}} + {{Q4}}) + {{Q1}} = {{Q2}} + ({{Q4}} + {{Q1}})
✔️{{Q7}} + ({{Q4}} + {{Q1}}) + {{Q3}} = ({{Q7}} + {{Q4}}) + ({{Q1}} + {{Q3}})
❌{{Q6}} × ( {{Q2}} + {{Q1}}) = {{Q6}} × {{Q2}} + {{Q6}} × {{Q1}}
❌{{Q4}} × ( {{Q7}} + {{Q8}} + {{Q2}}) = {{Q4}} × {{Q7}} + {{Q4}} × {{Q8}} + {{Q4}} × {{Q2}}</t>
  </si>
  <si>
    <t>A1={{Q1}} + {{Q2}} = {{Q2}} + {{Q1}} | &lt;p&gt;En esta suma se ve la propiedad conmutativa: el orden de los sumandos no altera el producto.&lt;/p&gt;
A2=({{Q3}} + {{Q4}}) + {{Q5}} = {{Q5}} + ({{Q3}} + {{Q4}}) | &lt;p&gt;En esta suma se ve la propiedad conmutativa: el orden de los sumandos no altera el producto.&lt;/p&gt;
A3=({{Q2}} + {{Q4}}) + {{Q1}} = {{Q2}} + ({{Q4}} + {{Q1}})*
A4={{Q7}} + ({{Q4}} + {{Q1}}) + {{Q3}} = ({{Q7}} + {{Q4}}) + ({{Q1}} + {{Q3}})*
A5={{Q6}} × ({{Q2}} + {{Q1}}) = {{Q6}} × {{Q2}} + {{Q6}} × {{Q1}} | &lt;p&gt;En esta suma se ve la propiedad conmutativa: la multiplicación de una suma es igual a una suma de dos multiplicaciones.&lt;/p&gt;
A6={{Q4}} × ({{Q7}} + {{Q8}} + {{Q2}}) = {{Q4}} × {{Q7}} + {{Q4}} × {{Q8}} + {{Q4}} × {{Q2}} | &lt;p&gt;En esta suma se ve la propiedad conmutativa: la multiplicación de una suma es igual a una suma de dos multiplicaciones.&lt;/p&gt;</t>
  </si>
  <si>
    <t>Las sumas tienen propiedad asociativa porque la forma de agrupar los sumandos no altera el producto.</t>
  </si>
  <si>
    <t>&lt;p&gt;Las sumas tienen propiedad asociativa porque la forma de agrupar los sumandos no altera el producto:&lt;/p&gt;&lt;p&gt;{{Q6}} + ({{Q7}} + {{Q8}}) = ({{Q6}} + {{Q7}}) + {{Q8}} = {{T1}}&lt;/p&gt;</t>
  </si>
  <si>
    <t>T1 = {{Q6}}+{{Q7}}+{{Q8}}</t>
  </si>
  <si>
    <t>{
    "id": "M6-NyO-5c-I-1",
    "stimulus": "&lt;p&gt;Em qual dessas equivalências observa-se a propriedade associativa da adição?&lt;/p&gt;",
    "hint": "&lt;p&gt;As adições têm propriedade associativa, pois a forma de agrupar as parcelas não altera o resultado.&lt;/p&gt;",
    "feedback": "&lt;p&gt;As adições têm propriedade associativa, pois a forma de agrupar as parcelas não altera o resultado:&lt;/p&gt;&lt;p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
            {
                "name": "A4",
                "label": "{{Q7}} + ({{Q4}} + {{Q1}}) + {{Q3}} = ({{Q7}} + {{Q4}}) + ({{Q1}} + {{Q3}})"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t>
  </si>
  <si>
    <t>Utiliza la propiedad asociativa para calcular la siguiente suma.</t>
  </si>
  <si>
    <t>({{Q1}} + {{Q2}}) + {{Q3}} = {{A1}} + {{Q3}} = {{A2}}
{{Q1}} + ({{Q2}} + {{Q3}}) = {{Q1}} + {{A3}} = {{A4}}</t>
  </si>
  <si>
    <t>Reescribe la siguiente suma de modo que se cumpla la propiedad asociativa de la suma (no cambies el orden de los términos).
5 + (3 + 1) = ... = 9</t>
  </si>
  <si>
    <t>Q1-Q3=Min = 100; Max = 500; Step = 1</t>
  </si>
  <si>
    <t>A1 = {{Q1}}+{{Q2}}
A2 = {{Q1}}+{{Q2}}+{{Q3}}
A3 = {{Q2}}+{{Q3}}
A4 = {{Q1}}+{{Q2}}+{{Q3}}</t>
  </si>
  <si>
    <t>&lt;p&gt;Las sumas tienen propiedad asociativa porque la forma de agrupar los sumandos no altera el producto:&lt;/p&gt;&lt;p&gt;({{Q1}} + {{Q2}}) + {{Q3}} = {{Q1}} + ({{Q2}} + {{Q3}})&lt;/p&gt; = {{A3}}&lt;/p&gt;
Sin TE particular</t>
  </si>
  <si>
    <t>{"id":"M6-NyO-5c-E-1","stimulus":"&lt;p&gt;Use a propriedade associativa para calcular a seguinte soma.&lt;/p&gt;","template":"&lt;p style=\"text-align:center;\"&gt;({{Q1}} + {{Q2}}) + {{Q3}} = {{response}} + {{Q3}} = {{response}}&lt;/p&gt;&lt;p style=\"text-align:center;\"&gt;{{Q1}} + ({{Q2}} + {{Q3}}) = {{Q1}} + {{response}}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t>
  </si>
  <si>
    <t>{{Q1}} + ({{Q2}} + {{Q3}}) = {{Q1}} + {{A1}} = {{A2}}
({{Q1}} + {{Q2}}) + {{Q3}}) = {{A3}} + {{Q3}} = {{A2}}</t>
  </si>
  <si>
    <t>A1 = {{Q2}}+{{Q3}}
A2 = {{Q1}}+{{Q2}}+{{Q3}}
A3 = {{Q1}}+{{Q2}}
A4 = {{Q1}}+{{Q2}}+{{Q3}}</t>
  </si>
  <si>
    <t>&lt;p&gt;Las sumas tienen propiedad asociativa porque la forma de agrupar los sumandos no altera el producto:&lt;/p&gt;&lt;p&gt;{{Q1}} + ({{Q2}} + {{Q3}}) = ({{Q1}} + {{Q2}}) + {{Q3}}) = {{A2}}&lt;/p&gt;
Sin TE particular</t>
  </si>
  <si>
    <t>{"id":"M6-NyO-5c-E-2","stimulus":"&lt;p&gt;Use a propriedade associativa para calcular a seguinte soma.&lt;/p&gt;","template":"&lt;p style=\"text-align:center;\"&gt;{{Q1}} + ({{Q2}} + {{Q3}}) = {{Q1}} + {{response}} = {{response}}&lt;/p&gt;&lt;p style=\"text-align:center;\"&gt;({{Q1}} + {{Q2}}) + {{Q3}}) = {{response}} + {{Q3}}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t>
  </si>
  <si>
    <t>M6-NyO-5d</t>
  </si>
  <si>
    <t>Aplica la propiedad distributiva de la suma respecto a la multiplicación</t>
  </si>
  <si>
    <t>¿En cuál de estas equivalencias se ve la propiedad distributiva de la multiplicación?</t>
  </si>
  <si>
    <t>Selecciona en cuál de las siguientes operaciones se ha aplicado la propiedad distributiva.
❌{{Q1}} + {{Q2}} = {{Q2}} + {{Q1}}
❌({{Q3}} + {{Q4}}) + {{Q5}} = {{Q5}} + ({{Q3}} + {{Q4}})
❌({{Q2}} + {{Q4}}) + {{Q1}} = {{Q2}} + ({{Q4}} + {{Q1}})
❌{{Q7}} + ({{Q4}} + {{Q1}}) + {{Q3}} = ({{Q7}} + {{Q4}}) + ({{Q1}} + {{Q3}})
✔️{{Q6}} × ( {{Q2}} + {{Q1}}) = {{Q6}} × {{Q2}} + {{Q6}} × {{Q1}}
✔️{{Q4}} × ( {{Q7}} + {{Q8}} + {{Q2}}) = {{Q4}} × {{Q7}} + {{Q4}} × {{Q8}} + {{Q4}} × {{Q2}}</t>
  </si>
  <si>
    <t>A1={{Q1}} + {{Q2}} = {{Q2}} + {{Q1}} | &lt;p&gt;En esta multiplicación se ve la propiedad conmutativa: el orden de los factores no altera el producto.&lt;/p&gt;
A2=({{Q3}} + {{Q4}}) + {{Q5}} = {{Q5}} + ({{Q3}} + {{Q4}}) | &lt;p&gt;En esta multiplicación se ve la propiedad conmutativa: el orden de los factores no altera el producto.&lt;/p&gt;
A3=({{Q2}} + {{Q4}}) + {{Q1}} = {{Q2}} + ({{Q4}} + {{Q1}}) | &lt;p&gt;En esta multiplicación se ve la propiedad asociativa: la forma de agrupar los factores no altera el producto.&lt;/p&gt;
A4={{Q7}} + ({{Q4}} + {{Q1}}) + {{Q3}} = ({{Q7}} + {{Q4}}) + ({{Q1}} + {{Q3}}) | &lt;p&gt;En esta multiplicación se ve la propiedad asociativa: la forma de agrupar los factores no altera el producto.&lt;/p&gt;
A5={{Q6}} × ({{Q2}} + {{Q1}}) = {{Q6}} × {{Q2}} + {{Q6}} × {{Q1}}*
A6={{Q4}} × ({{Q7}} + {{Q8}} + {{Q2}}) = {{Q4}} × {{Q7}} + {{Q4}} × {{Q8}} + {{Q4}} × {{Q2}}*</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</si>
  <si>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</si>
  <si>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 = {{T1}}&lt;/p&gt;</t>
  </si>
  <si>
    <t>T1 = {{Q12}}*({{Q13}}+{{Q14}})</t>
  </si>
  <si>
    <t>{
    "id": "M6-NyO-5d-I-1",
    "stimulus": "&lt;p&gt;Em quais dessas equivalências observa-se a propriedade distributiva da multiplicação?&lt;/p&gt;",
    "hint": "&lt;p&gt;As multiplicações têm propriedade distributiva, pois a multiplicação de uma soma é a soma das multiplicações.&lt;/p&gt;",
    "feedback": "&lt;p&gt;As multiplicações têm propriedade distributiva, pois a multiplicação de uma soma é a soma das multiplicações.&lt;/p&gt;&lt;p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"incorrect": true,
                "feedback": "&lt;p&gt;Nesta adição observa-se a propriedade associativa: a forma de agrupar as parcelas não altera a soma.&lt;/p&gt;"
            },
            {
                "name": "A4",
                "label": "{{Q7}} + ({{Q4}} + {{Q1}}) + {{Q3}} = ({{Q7}} + {{Q4}}) + ({{Q1}} + {{Q3}})",
                "incorrect": true,
                "feedback": "&lt;p&gt;Nesta adição observa-se a propriedade associativa: a forma de agrupar as parcelas não altera a soma.&lt;/p&gt;"
            },
            {
                "name": "A5",
                "label": "{{Q6}} × ({{Q2}} + {{Q1}}) = {{Q6}} × {{Q2}} + {{Q6}} × {{Q1}}"
            },
            {
                "name": "A6",
                "label": "{{Q4}} × ({{Q7}} + {{Q8}} + {{Q2}}) = {{Q4}} × {{Q7}} + {{Q4}} × {{Q8}} + {{Q4}} × {{Q2}}"
            }
        ],
        "uniques": true
    },
    "algorithm": {
        "name": "trueFalse",
        "template": "Multiple choice – multiple response",
        "params": {
            "countCorrect": 2,
            "countIncorrect": 1
        }
    }
}</t>
  </si>
  <si>
    <t>Completa estas multiplicaciones para que se verifique la propiedad distributiva de la multiplicación.</t>
  </si>
  <si>
    <t>{{Q1}} × ({{Q2}} + {{Q3}}) = {{Q1}} × {{Q2}} + {{A1}} × {{Q3}}
{{Q4}} × {{Q5}} + {{Q4}} × {{Q6}} = {{A2}} × ({{Q5}} + {{Q6}})</t>
  </si>
  <si>
    <t xml:space="preserve">Reescribe la siguiente suma de modo que se cumpla la propiedad distributiva de la multilplicación respecto de la suma (no cambies el orden de los términos).
</t>
  </si>
  <si>
    <t>Q1-Q6=Min = 100; Max = 500; Step = 1</t>
  </si>
  <si>
    <t>A1 = Q1
A2 = Q4</t>
  </si>
  <si>
    <t>&lt;p&gt;Las multiplicaciones tienen propiedad distributiva porque la multiplicación de una suma es la suma de dos multiplicaciones.&lt;/p&gt;&lt;p&gt;{{Q1}} × ({{Q2}} + {{Q3}}) = {{Q1}} × {{Q2}} + {{Q1}} × {{Q3}}&lt;/p&gt;&lt;p&gt;{{T1}} = {{T1}}&lt;/p&gt;</t>
  </si>
  <si>
    <t>T1 = {{Q1}}*({{Q2}}+{{Q3}})</t>
  </si>
  <si>
    <t>{"id":"M6-NyO-5d-E-1","stimulus":"&lt;p&gt;Complete as igualdades para que a propriedade distributiva da multiplicação seja satisfeita.&lt;/p&gt;","template":"&lt;p style=\"text-align:center;\"&gt;{{Q1}} × ({{Q2}} + {{Q3}}) = {{Q1}} × {{Q2}} + {{response}} × {{Q3}}&lt;/p&gt;&lt;p&gt;{{Q4}}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t>
  </si>
  <si>
    <t>{{Q4}} × {{Q5}} + {{Q4}} × {{Q6}} = {{Q4}} × ({{Q5}} + {{A1}})
{{Q1}} × ({{Q2}} + {{Q3}}) = {{Q1}} × {{A2}} + {{Q1}} × {{Q3}}</t>
  </si>
  <si>
    <t>A1 = Q6
A2 = Q2</t>
  </si>
  <si>
    <t>{"id":"M6-NyO-5d-E-2","stimulus":"&lt;p&gt;Complete as igualdades para que a propriedade distributiva da multiplicação seja satisfeita.&lt;/p&gt;","template":"&lt;p style=\"text-align:center;\"&gt;{{Q4}} × {{Q5}} + {{Q4}} × {{Q6}} = {{Q4}} × ({{Q5}} + {{response}} )&lt;/p&gt;&lt;p style=\"text-align:center;\"&gt;{{Q1}}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t>
  </si>
  <si>
    <t>M6-NyO-6a</t>
  </si>
  <si>
    <t>Utiliza el algorimo estándar de la resta</t>
  </si>
  <si>
    <t>Indica si estas restas son correctas o incorrectas.</t>
  </si>
  <si>
    <t>Indica si las restas son correctas o incorrectas.
45 607 − 9 439 = 36 168
[Correcto*/Incorrecto]
53 061 − 9 825 = 43 236
[Correcto*/Incorrecto]
74 523 − 6 524 = 67 999
[Correcto*/Incorrecto]
25416 − 9595 = 18512
[Correcto/Incorrecto*]
58521 − 3652 = 54769
[Correcto/Incorrecto*]</t>
  </si>
  <si>
    <t>True or false
*: countCorrect= 2
*: countIncorrect= 1
*: options= "Correcto", "Incorrecto"</t>
  </si>
  <si>
    <t>Q1= Min = 10000; Max = 99999; Step = 1
Q2= Min = 1000; Max = 9999 ; Step = 1
Q3= Min = 10000; Max = 99999; Step = 1
Q4= Min = 1000; Max = 9999 ; Step = 1
Q7= Min = 10000; Max = 99999; Step = 1
Q8= Min = 1000; Max = 9999 ; Step = 1
Q9= Min = 20000; Max = 99999; Step = 1
Q10= Min = 1000; Max = 9999 ; Step = 1
Q11= Min = 100; Max = 990 ; Step = 10
Q12= Min = 100; Max = 990 ; Step = 10</t>
  </si>
  <si>
    <t>T1={{Q1}}-{{Q2}}
T2={{Q7}}-{{Q8}}
T3={{Q9}}-{{Q10}}
A1 = {{Q1}} − {{Q2}} = {{function}}#{{Q1}}-{{Q2}}*
A2 = {{Q3}} − {{Q4}} = {{function}}#{{Q3}}-{{Q4}}*
A3 = {{Q7}} − {{Q8}} = {{function}}#{{Q7}}-{{Q8}}+{{Q11}} | &lt;p&gt;El resultado de esta resta es:&lt;/p&gt;&lt;p&gt;{{Q7}} − {{Q8}} = {{T2}}&lt;/p&gt;
A4 = {{Q9}} − {{Q10}} = {{function}}#{{Q9}}-{{Q10}}-{{Q12}} | &lt;p&gt;El resultado de esta resta es:&lt;/p&gt;&lt;p&gt;{{Q9}} − {{Q10}} = {{T3}}&lt;/p&gt;</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</si>
  <si>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</si>
  <si>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Coloca las unidades en la posición de las unidades, las decenas en la posición de las decenas y, así, sucesivamente.</t>
  </si>
  <si>
    <t>{"id":"M6-NyO-6a-I-1","stimulus":"&lt;p&gt;Indique se essas subtrações estão corretas ou incorretas.&lt;/p&gt;","feedback":"&lt;p&gt;Posicione unidade com unidade, dezena com dezena e assim por diante.&lt;/p&gt;","hint":"&lt;div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{{function}}","function":"{{Q7}}-{{Q8}}+{{Q11}}","incorrect":true,"feedback":"&lt;p&gt;O resultado desta subtração é:&lt;/p&gt;&lt;p style=\"text-align:center;\"&gt;{{Q7}} − {{Q8}} = {{T2}}&lt;/p&gt;"},{"name":"A4","label":"{{Q9}} − {{Q10}} = {{function}}","function":"{{Q9}}-{{Q10}}-{{Q12}}","incorrect":true,"feedback":"&lt;p&gt;O resultado desta subtração é:&lt;/p&gt;&lt;p style=\"text-align:center;\"&gt;{{Q9}} − {{Q10}} = {{T3}}&lt;/p&gt;"}],"uniques":true},"algorithm":{"name":"trueFalse","template":"Choice matrix – inline","params":{"countCorrect":2,"countIncorrect":1,"showCheckIcon":false,"options":["Correta","Incorrecta"]}}}</t>
  </si>
  <si>
    <t>Calcula la siguiente resta.</t>
  </si>
  <si>
    <t>{{T1}} − {{Q1}} = {{A1}}</t>
  </si>
  <si>
    <t>Calcula la siguiente resta.
5462 − 1275 = ...</t>
  </si>
  <si>
    <t>Q1= Min = 1000; Max = 5000; Step = 1 
Q2= Min = 1000; Max = 4999; Step = 1</t>
  </si>
  <si>
    <t>T1 = {{Q1}} + {{Q2}}
A1 = {{Q2}}
T2 = {{Q2}}-math.floor({{Q2}}/10)*10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</si>
  <si>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35%;"&gt;{{Q1}}&lt;/span&gt;&lt;span class="lemo-graphie-label" style="position: absolute; right: 15%; top: 8%;"&gt;{{T1}}&lt;/span&gt;&lt;/div&gt;&lt;/div&gt;&lt;/div&gt;</t>
  </si>
  <si>
    <t>El resultado de esta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t>
  </si>
  <si>
    <t>{"id":"M6-NyO-6a-E-1","stimulus":"&lt;p&gt;Calcule a seguinte subtração.&lt;/p&gt;","template":"&lt;p&gt;{{T1}}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8%;\"&gt;{{T1}}&lt;/span&gt;&lt;/div&gt;&lt;/div&gt;&lt;/div&gt;&lt;/div&gt;","feedback":"&lt;p&gt;O resultado desta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t>
  </si>
  <si>
    <t>Para un concierto se han vendido en una hora {{Q1}} entradas. ¿Cuántas entradas quedan todavía si el recinto puede acoger a {{T1}} personas?</t>
  </si>
  <si>
    <t>Quedan por vender {{A1}} entradas.</t>
  </si>
  <si>
    <t>Para el concierto de Ariana Grande en Barcelona se han vendido en tan solo una hora 2 040 entradas. ¿Cuántas entradas quedan todavía si el recinto acoge a 6 383 personas?
Quedan por vender ... entradas.</t>
  </si>
  <si>
    <r>
      <rPr>
        <rFont val="Calibri"/>
        <color theme="1"/>
        <sz val="12.0"/>
      </rPr>
      <t xml:space="preserve">Q1= Min = </t>
    </r>
    <r>
      <rPr>
        <rFont val="Calibri"/>
        <color theme="1"/>
        <sz val="12.0"/>
      </rPr>
      <t>6000</t>
    </r>
    <r>
      <rPr>
        <rFont val="Calibri"/>
        <color theme="1"/>
        <sz val="12.0"/>
      </rPr>
      <t xml:space="preserve">; Max = </t>
    </r>
    <r>
      <rPr>
        <rFont val="Calibri"/>
        <color theme="1"/>
        <sz val="12.0"/>
      </rPr>
      <t>9999</t>
    </r>
    <r>
      <rPr>
        <rFont val="Calibri"/>
        <color theme="1"/>
        <sz val="12.0"/>
      </rPr>
      <t>; Step = 1
Q2= Min = 6000; Max = 9999; Step = 1</t>
    </r>
  </si>
  <si>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65%;"&gt;{{T2}}&lt;/span&gt;&lt;span class="lemo-graphie-label" style="position: absolute; right: 20%; top: 35%;"&gt;{{Q1}}&lt;/span&gt;&lt;span class="lemo-graphie-label" style="position: absolute; right: 20%; top: 8%;"&gt;{{T1}}&lt;/span&gt;&lt;/div&gt;&lt;/div&gt;&lt;/div&gt;</t>
  </si>
  <si>
    <t>El resultado de esta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t>
  </si>
  <si>
    <t>{"id":"M6-NyO-6a-A-1","stimulus":"&lt;p&gt;Para a realização de um show foram vendidos {{Q1}} ingressos em uma hora. Quantos ingressos restam se o local do evento pode acomodar um total de {{T1}} pessoas?&lt;/p&gt;","template":"&lt;p&gt;Restam ainda {{response}} ingressos que podem ser vendidos.&lt;/p&gt;","hint":"&lt;div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t>
  </si>
  <si>
    <t>Marcos está esperando la llegada del fin de semana y ha contado que quedan {{T1}} min. Desde que los ha contado, han pasado {{Q1}} min. ¿Cuánto falta para que llegue el fin de semana?</t>
  </si>
  <si>
    <t>Faltan {{A1}} min para el fin de semana.</t>
  </si>
  <si>
    <t>Marcos está contando los minutos que faltan para que llegue el siguiente fin de semana. La primera vez que lo pensó, le quedaban 6 650 minutos. Ahora ha calculado que desde ese momento han pasado 3 846 minutos. ¿Cuánto falta para que llegue el fin de semana?
Faltan ... minutos para el fin de semana.</t>
  </si>
  <si>
    <r>
      <rPr>
        <rFont val="Calibri"/>
        <color theme="1"/>
        <sz val="12.0"/>
      </rPr>
      <t xml:space="preserve">Q1= Min = </t>
    </r>
    <r>
      <rPr>
        <rFont val="Calibri"/>
        <color theme="1"/>
        <sz val="12.0"/>
      </rPr>
      <t>1000</t>
    </r>
    <r>
      <rPr>
        <rFont val="Calibri"/>
        <color theme="1"/>
        <sz val="12.0"/>
      </rPr>
      <t xml:space="preserve">; Max = </t>
    </r>
    <r>
      <rPr>
        <rFont val="Calibri"/>
        <color theme="1"/>
        <sz val="12.0"/>
      </rPr>
      <t>9000</t>
    </r>
    <r>
      <rPr>
        <rFont val="Calibri"/>
        <color theme="1"/>
        <sz val="12.0"/>
      </rPr>
      <t xml:space="preserve">; Step = 1
Q2= Min = </t>
    </r>
    <r>
      <rPr>
        <rFont val="Calibri"/>
        <color theme="1"/>
        <sz val="12.0"/>
      </rPr>
      <t>1000</t>
    </r>
    <r>
      <rPr>
        <rFont val="Calibri"/>
        <color theme="1"/>
        <sz val="12.0"/>
      </rPr>
      <t xml:space="preserve">; Max = </t>
    </r>
    <r>
      <rPr>
        <rFont val="Calibri"/>
        <color theme="1"/>
        <sz val="12.0"/>
      </rPr>
      <t>9000</t>
    </r>
    <r>
      <rPr>
        <rFont val="Calibri"/>
        <color theme="1"/>
        <sz val="12.0"/>
      </rPr>
      <t>; Step = 1</t>
    </r>
  </si>
  <si>
    <t>{"id":"M6-NyO-6a-A-2","stimulus":"&lt;p&gt;Marcos está ansioso para a chegada do fim de semana e por isso contou que faltam {{T1}} minutos. A partir do momento que ele fez a contagem, passaram-se {{Q1}} minutos. Quanto tempo falta para chegar o fim de semana?&lt;/p&gt;","template":"&lt;p&gt;Faltam {{response}} minutos para a chegada do fim de semana de Marcos.&lt;/p&gt;","hint":"&lt;div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t>
  </si>
  <si>
    <t>En una reserva se estima que hay {{T1}} ejemplares de un animal en peligro de extinción. Una ONG ha conseguido localizar {{Q1}} de estos animales, ¿cuántos faltan por ubicar?</t>
  </si>
  <si>
    <t>Faltan por ubicar {{A1}} animales.</t>
  </si>
  <si>
    <t>El orangután de Sumatra es una especie en peligro crítico de extinción de la que solo quedan 6 980 ejemplares. Una ONG ha conseguido localizar 2 628 animales, ¿cuántos faltan?
A la ONG le queda por rastrear a ... orangutanes.</t>
  </si>
  <si>
    <t>Q1= Min = 7000; Max = 9999; Step = 1
Q2= Min = 7000; Max = 9999; Step = 1</t>
  </si>
  <si>
    <t>{"id":"M6-NyO-6a-A-3","stimulus":"&lt;p&gt;Em uma reserva estima-se que existam {{T1}} indivíduos de uma espécie animal ameaçada de extinção. Uma ONG conseguiu localizar {{Q1}} desses animais na reserva. Quantos restam para serem localizados&lt;/p&gt;","template":"&lt;p&gt;Há {{response}} animais para serem localizados.&lt;/p&gt;","hint":"&lt;div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t>
  </si>
  <si>
    <t>M6-NyO-6b</t>
  </si>
  <si>
    <t>Comprueba el resultado de una resta aplicando la operación opuesta (prueba de la resta)</t>
  </si>
  <si>
    <t>Utiliza la prueba de la resta para obtener el minuendo de esta operación.
... − {{Q1}} = {{Q2}}</t>
  </si>
  <si>
    <t>Observa la siguiente resta y a continuación indica si las afirmaciones son verdaderas o falsas:
6666 − 1111 = [A1]
El número 5 260 es un minuendo
[Verdadero*/Falso]
El número 3 619 es un sustraendo
[Verdadero*/Falso]
El número 5 260 es un sustraendo
[Verdadero/Falso*]
[El sistema muestra 3 opciones: 2 correctas y 1 incorrectas]</t>
  </si>
  <si>
    <t>Q1=Min = 1000; Max = 5000; Step =1
Q2=Min = 1000; Max = 5000; Step =1
Q3=Min = 10; Max = 90; Step =10
Q4=Min = 10; Max = 90; Step =10
Q5=Min = 1; Max = 99; Step =1
Q6=Min = 1; Max = 99; Step =1</t>
  </si>
  <si>
    <t>A1 = {{function}}#{{Q1}}+{{Q2}}*
A2 = {{function}}#{{Q1}}+{{Q2}}+{{Q3}}
A3 = {{function}}#{{Q1}}+{{Q2}}-{{Q4}}
A4 = {{function}}#{{Q1}}+{{Q2}}+{{Q5}}
A5 = {{function}}#{{Q1}}+{{Q2}}-{{Q6}}</t>
  </si>
  <si>
    <t>&lt;p&gt;La prueba de la resta es:&lt;/p&gt;&lt;p&gt;minuendo = diferencia + sustraendo&lt;/p&gt;</t>
  </si>
  <si>
    <t>&lt;p&gt;La prueba de la resta es:&lt;/p&gt;&lt;p&gt;diferencia + sustraendo = minuendo&lt;/p&gt;&lt;p&gt;{{Q2}} + {{Q1}} = {{A1}}&lt;/p&gt;</t>
  </si>
  <si>
    <t>{"id":"M6-NyO-6b-I-1","stimulus":"&lt;p&gt;Aplique a prova real de subtração para obter o minuendo desta operação.&lt;/p&gt;&lt;p style=\"text-align:center;\"&gt;... − {{Q1}} = {{Q2}}&lt;/p&gt;","hint":"&lt;p&gt;A prova real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name":"Q3","label":null,"min":10,"max":90,"step":10},{"name":"Q4","label":null,"min":10,"max":90,"step":10},{"name":"Q5","label":null,"min":1,"max":99,"step":1},{"name":"Q6","label":null,"min":1,"max":99,"step":1}],"calculated":[{"name":"A1","label":"{{function}}","function":"{{Q1}}+{{Q2}}"},{"name":"A2","label":"{{function}}","function":"{{Q1}}+{{Q2}}+{{Q3}}","incorrect":true},{"name":"A3","label":"{{function}}","function":"{{Q1}}+{{Q2}}-{{Q4}}","incorrect":true},{"name":"A4","label":"{{function}}","function":"{{Q1}}+{{Q2}}+{{Q5}}","incorrect":true},{"name":"A5","label":"{{function}}","function":"{{Q1}}+{{Q2}}-{{Q6}}","incorrect":true}],"uniques":true},"algorithm":{"name":"trueFalse","template":"Multiple choice – standard","params":{"countCorrect":1,"countIncorrect":2,"showCheckIcon":false,
            "columns": 3
        }
    }
}</t>
  </si>
  <si>
    <t>Halla el minuendo siguiendo la prueba de la resta.</t>
  </si>
  <si>
    <t>{{A1}} − {{Q1}} = {{Q2}}</t>
  </si>
  <si>
    <t>Utiliza la prueba de la resta para obtener el minuendo correspondiente.
 ... − 2 749 = 1 561</t>
  </si>
  <si>
    <t>Q1-Q2= Min = 1000; Max = 5000; Step = 1</t>
  </si>
  <si>
    <t>A1 = {{Q1}}+{{Q2}}</t>
  </si>
  <si>
    <t>{"id":"M6-NyO-6b-E-1","stimulus":"&lt;p&gt;Encontre o minuendo aplicando a prova real da subtração.&lt;/p&gt;","template":"&lt;p style=\"text-align:center;\"&gt;{{response}} − {{Q1}} = {{Q2}}&lt;/p&gt;","hint":"&lt;p&gt;A prova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calculated":[{"name":"A1","label":"{{function}}","function":"{{Q1}}+{{Q2}}"}],"uniques":true},"algorithm":{"name":"calculateOperation","params":{"method":"equivLiteral","keyboard":"NUMERICAL"}}}</t>
  </si>
  <si>
    <t>Si Eduardo tuviera {{Q1}} años menos, tendría {{Q2}} años. Utiliza la prueba de la resta para obtener su edad actual.</t>
  </si>
  <si>
    <t>Eduardo tendría {{A1}} años.</t>
  </si>
  <si>
    <t>Si Eduardo tuviera 14 años menos, tendría 40 años, y si Rodrigo tuviera 18 años más, tendría 30. ¿Cuántos años hay de diferencia entre Eduardo y Rodrigo?
La diferencia de edad entre los dos es de ... años.</t>
  </si>
  <si>
    <t>Q1= Min = 10; Max = 20; Step = 1
Q2= Min = 40; Max = 60; Step = 1</t>
  </si>
  <si>
    <t>{"id":"M6-NyO-6b-A-1","stimulus":"&lt;p&gt;Se Eduardo fosse {{Q1}} anos mais novo, ele teria {{Q2}} anos hoje. Use a prova real da subtração para obter a idade atual de Eduardo.&lt;/p&gt;","template":"&lt;p&gt;Eduardo tem {{response}} anos.&lt;/p&gt;","hint":"&lt;p&gt;A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t>
  </si>
  <si>
    <t>Si Mónica come {{Q1}} de sus caramelos, le quedan {{Q2}}. Utiliza la prueba de la resta para calcular cuántos caramelos tiene.</t>
  </si>
  <si>
    <t>Mónica tiene {{A1}} caramelos.</t>
  </si>
  <si>
    <t>Si Mónica se comiera 11 de sus caramelos, le quedarían 52, y si Sandra consiguiera 19 más, tendría 27. ¿Cuál es la diferencia entre el número de caramelos de Mónica y el de Sandra?
La diferencia de caramelos entre las dos es de ... caramelos.</t>
  </si>
  <si>
    <t>{"id":"M6-NyO-6b-A-2","stimulus":"&lt;p&gt;Se Mônica comer {{Q1}} amendoins dos que ela tem, ficará com {{Q2}} sobrando. Use a prova real da subtração para descobrir quantos amendoins ela tem.&lt;/p&gt;","template":"&lt;p&gt;Mônica tem {{response}} amendoins.&lt;/p&gt;","hint":"&lt;p&gt;A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t>
  </si>
  <si>
    <t>Si en un nido de ratones hubiesen nacido {{Q1}} crías menos, serían solo {{Q2}}. Utiliza la prueba de la resta para calcular cuántas crías de ratones hay.</t>
  </si>
  <si>
    <t>Hay {{A1}} crías de ratón.</t>
  </si>
  <si>
    <t>Si en un nido de ratones hubiesen nacido 17 crías menos, serían 52, y si en otro nacieran 14 más, llegarían a los 28 ratones. ¿Cuántos ratones más hay en el primer nido que en el segundo?
En el primero hay ... ratones más que en el segundo.</t>
  </si>
  <si>
    <t>{"id":"M6-NyO-6b-A-3","stimulus":"&lt;p&gt;Se em um ninho de camundongos tivesse nascido {{Q1}} filhotes a menos, haveria {{Q2}} filhotes. Use a prova real da subtração para calcular quantos filhotes de camundongos nasceram no ninho.&lt;/p&gt;","template":"&lt;p&gt;Nasceram {{response}} camundongos.&lt;/p&gt;","hint":"&lt;p&gt;A prova real da subtração é:&lt;/p&gt;&lt;p style=\"text-align:center;\"&gt;minuendo = diferença + subtraendo&lt;/p&gt;","feedback":"&lt;p&gt;A prova real da subtração é:&lt;/p&gt;&lt;p style=\"text-align:center;\"&gt;minuendo = diferença + subtraendo&lt;/p&gt;&lt;p style=\"text-align:center;\"&gt;{{Q2}} + {{Q1}} = {{A1}}&lt;/p&gt;","seed":{"parameters":[{"name":"Q1","label":null,"min":10,"max":20,"step":1},{"name":"Q2","label":null,"min":40,"max":60,"step":1}],"calculated":[{"name":"A1","label":"{{function}}","function":"{{Q1}}+{{Q2}}"}],"uniques":true},"algorithm":{"name":"calculateOperation","params":{"method":"equivLiteral","keyboard":"NUMERICAL"}}}</t>
  </si>
  <si>
    <t>M6-NyO-7a</t>
  </si>
  <si>
    <t>Utiliza el algorimo estándar de la multiplicación</t>
  </si>
  <si>
    <t>Une las siguientes multiplicaciones con sus resultados.</t>
  </si>
  <si>
    <t>Une las siguientes multiplicaciones con sus resultados.
6492 × 842        5466264
9341 × 355        3316055
9340 × 973        9087820</t>
  </si>
  <si>
    <t>Linking lines
*: invert=true</t>
  </si>
  <si>
    <t>Q1=Min = 1000; Max = 9999; Step = 1
Q2=Min = 100; Max = 999; Step =1
Q3=Min = 1000; Max = 9999; Step = 1
Q4=Min = 100; Max = 999; Step =1
Q5=Min = 1000; Max = 9999; Step = 1
Q6=Min = 100; Max = 999; Step =1</t>
  </si>
  <si>
    <t>A1 = {{Q1}} × {{Q2}}#{{Q1}}*{{Q2}}
A2 = {{Q3}} × {{Q4}} #{{Q3}}*{{Q4}}
A3 = {{Q5}} × {{Q6}}#{{Q5}}*{{Q6}}</t>
  </si>
  <si>
    <t>Empieza multiplicando la última cifra del multiplicador por el multiplicando.</t>
  </si>
  <si>
    <t>Para calcular cada una de estas multiplicaciones, empieza multiplicando la última cifra del multiplicador por el multiplicando.</t>
  </si>
  <si>
    <t>{"id":"M6-NyO-7a-I-1","stimulus":"&lt;p&gt;Arraste cada resultado para a sua multiplicação.&lt;/p&gt;","hint":"&lt;p&gt;Comece multiplicando o último dígito do multiplicador pelo número do multiplicando.&lt;/p&gt;","feedback":"&lt;p&gt;Para calcular cada uma dessas multiplicações, Comece multiplicando o último dígito do multiplicador pelo número do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t>
  </si>
  <si>
    <t>Calcula la siguiente multiplicación.</t>
  </si>
  <si>
    <t>{{Q1}} × {{Q2}} = {{A1}}</t>
  </si>
  <si>
    <t>Resuelve la siguiente multiplicación.
   1322
× 231
   305382</t>
  </si>
  <si>
    <t>Q1= Min = 1000; Max = 9999; Step = 1
Q2= Min = 100; Max = 999; Step = 1</t>
  </si>
  <si>
    <t>A1 = {{Q1}}*{{Q2}}</t>
  </si>
  <si>
    <t>Empieza multiplicando la última cifra del multiplicador por el número del multiplicando.</t>
  </si>
  <si>
    <t>&lt;p&gt;El resultado de multiplicar {{Q1}} por {{Q2}} es {{A1}}.&lt;/p&gt;</t>
  </si>
  <si>
    <t>{"id":"M6-NyO-7a-E-1","stimulus":"&lt;p&gt;Calcule a seguinte multiplicação.&lt;/p&gt;","template":"&lt;p style=\"text-align:center;\"&gt;{{Q1}} × {{Q2}} = {{response}}&lt;/p&gt;","hint":"&lt;p&gt;Comece multiplicando o último dígito do multiplicador pelo número do multiplicando.&lt;/p&gt;","feedback":"&lt;p&gt;O resultado da multiplicação de {{Q1}} por {{Q2}} é {{A1}}.&lt;/p&gt;","seed":{"parameters":[{"name":"Q1","label":null,"min":1000,"max":9999,"step":1},{"name":"Q2","label":null,"min":100,"max":999,"step":1}],"calculated":[{"name":"A1","label":"{{function}}","function":"{{Q1}}*{{Q2}}"}],"uniques":true},"algorithm":{"name":"calculateOperation","params":{"method":"equivLiteral","keyboard":"NUMERICAL"}}}</t>
  </si>
  <si>
    <t>Diego quiere comprar a plazos una videoconsola. Para ello tendrá que pagar {{Q1}} € durante {{Q2}} meses. ¿Cuánto cuesta la videoconsola?</t>
  </si>
  <si>
    <t>Cuesta {{A1}} €.</t>
  </si>
  <si>
    <r>
      <rPr>
        <rFont val="Calibri"/>
        <color theme="1"/>
        <sz val="12.0"/>
      </rPr>
      <t xml:space="preserve">Diego quiere comprar a plazos el </t>
    </r>
    <r>
      <rPr>
        <rFont val="Calibri"/>
        <i/>
        <color theme="1"/>
        <sz val="12.0"/>
      </rPr>
      <t xml:space="preserve">pack </t>
    </r>
    <r>
      <rPr>
        <rFont val="Calibri"/>
        <color theme="1"/>
        <sz val="12.0"/>
      </rPr>
      <t xml:space="preserve">de la Play Station 5 más el FIFA 22. Ya ha entregado 291 €, pero tiene que pagar 14 € durante 11 meses. ¿Cuánto cuesta en total el </t>
    </r>
    <r>
      <rPr>
        <rFont val="Calibri"/>
        <i/>
        <color theme="1"/>
        <sz val="12.0"/>
      </rPr>
      <t>pack</t>
    </r>
    <r>
      <rPr>
        <rFont val="Calibri"/>
        <color theme="1"/>
        <sz val="12.0"/>
      </rPr>
      <t>?
El pack cuesta ... €.</t>
    </r>
  </si>
  <si>
    <t>Q1= Min = 40; Max = 80; Step = 1
Q2= Min = 6; Max = 12; Step = 1</t>
  </si>
  <si>
    <t>{"id":"M6-NyO-7a-A-1","stimulus":"&lt;p&gt;Diego quer comprar parcelado um console de videogame. Para isso, ele terá que pagar R$ {{Q1}} por {{Q2}} meses. Quanto custa o console que Diego quer comprar?&lt;/p&gt;","template":"&lt;p&gt;O console custa R$ {{response}} .&lt;/p&gt;","hint":"&lt;p&gt;Comece multiplicando o último dígito do multiplicador pelo número do multiplicando.&lt;/p&gt;","feedback":"&lt;p&gt;O resultado da multiplicação de {{Q1}} por {{Q2}} é {{A1}}.&lt;/p&gt;","seed":{"parameters":[{"name":"Q1","label":null,"min":120,"max":200,"step":1},{"name":"Q2","label":null,"min":6,"max":12,"step":1}],"calculated":[{"name":"A1","label":"{{function}}","function":"{{Q1}}*{{Q2}}"}],"uniques":true},"algorithm":{"name":"calculateOperation","params":{"method":"equivLiteral","keyboard":"NUMERICAL"}}}</t>
  </si>
  <si>
    <t>Catalina tiene una granja virtual en la que cultiva acelgas. Si cada día produce {{Q1}}, ¿cuántas tendrá al cabo de {{Q2}} días?</t>
  </si>
  <si>
    <t>Catalina tendrá {{A1}} acelgas.</t>
  </si>
  <si>
    <t>Catalina tiene una granja virtual en la que cultiva rapónchigos. Comenzó el juego con 100 plantas, pero cada día produce 36 más. ¿Cuántas tendrá a los 38 días?
Catalina tendrá ... rapónchigos virtuales.</t>
  </si>
  <si>
    <t>Q1= Min = 100; Max = 500; Step = 1
Q2= Min = 50; Max = 300; Step = 1</t>
  </si>
  <si>
    <t>{"id":"M6-NyO-7a-A-2","stimulus":"&lt;p&gt;Catarina tem uma fazenda virtual onde ela cultiva acelga. Se ela produzir {{Q1}} todos os dias, quantas unidades terá depois de {{Q2}} dias?&lt;/p&gt;","template":"&lt;p&gt;Catarina terá {{response}} unidades de acelga.&lt;/p&gt;","hint":"&lt;p&gt;Comece multiplicando o último dígito do multiplicador pelo número do multiplicando.&lt;/p&gt;","feedback":"&lt;p&gt;O resultado da multiplicação de {{Q1}} por {{Q2}} é {{A1}}.&lt;/p&gt;","seed":{"parameters":[{"name":"Q1","label":null,"min":100,"max":500,"step":1},{"name":"Q2","label":null,"min":50,"max":300,"step":1}],"calculated":[{"name":"A1","label":"{{function}}","function":"{{Q1}}*{{Q2}}"}],"uniques":true},"algorithm":{"name":"calculateOperation","params":{"method":"equivLiteral","keyboard":"NUMERICAL"}}}</t>
  </si>
  <si>
    <t>El hermano de Ramiro va a estudiar en el extranjero. Su carrera es de {{Q1}} cursos y cada uno dura {{Q2}} semanas. ¿Cuántas semanas estará fuera de su país?</t>
  </si>
  <si>
    <t>El hermano de Ramiro estará {{A1}} semanas fuera.</t>
  </si>
  <si>
    <t>Como su hermano va a estudiar al extranjero, Ramiro quiere saber cuánto tiempo va a estar sin compartir habitación con él. La carrera es de 5 cursos, cada uno de 40 semanas al año, durante los que estará fuera de casa. ¿Cuántos días estará el hermano de Ramiro fuera de su país?
El hermano de Ramiro estará ... días fuera de su país.</t>
  </si>
  <si>
    <t>Q1= List = 2, 3, 4, 5, 6
Q2= Min = 20; Max = 45; Step = 1</t>
  </si>
  <si>
    <t>{"id":"M6-NyO-7a-A-3","stimulus":"&lt;p&gt;O irmão de Ramiro vai cursar uma graduação no exterior. A graduação é de {{Q1}} cursos e cada curso dura {{Q2}} semanas. Quantas semanas ele precisará ficar no exterior?&lt;/p&gt;","template":"&lt;p&gt;O irmão de Ramiro precisará ficar {{response}} semanas fora do país.&lt;/p&gt;","hint":"&lt;p&gt;Comece multiplicando o último dígito do multiplicador pelo número do multiplicando.&lt;/p&gt;","feedback":"&lt;p&gt;O resultado da multiplicação de {{Q1}} por {{Q2}} é {{A1}}.&lt;/p&gt;","seed":{"parameters":[{"name":"Q1","label":null,"list":[2,3,4,5,6]},{"name":"Q2","label":null,"min":20,"max":45,"step":1}],"calculated":[{"name":"A1","label":"{{function}}","function":"{{Q1}}*{{Q2}}"}],"uniques":true},"algorithm":{"name":"calculateOperation","params":{"method":"equivLiteral","keyboard":"NUMERICAL"}}}</t>
  </si>
  <si>
    <t>M6-NyO-8a</t>
  </si>
  <si>
    <t>Utiliza el algorimo estándar de la división</t>
  </si>
  <si>
    <t>&lt;p&gt;¿Cuáles son el cociente y el resto de esta división?&lt;/p&gt;&lt;p&gt;{{T1}} : {{Q1}}&lt;p&gt;</t>
  </si>
  <si>
    <t>¿Cuáles son el cociente y el resto de esta división?
58 387 : 372
Resto: 271
Resto: 355*
Cociente: 157
Cociente: 200
Cociente: 158
Cociente: 156*</t>
  </si>
  <si>
    <t>Multiple Choice
*: countCorrect=2
*: countIncorrect=2</t>
  </si>
  <si>
    <t>Q1= Min = 10; Max = 99; Step = 1
Q2= Min = 10; Max = 99; Step = 1
Q3= Min = 1; Max = 9; Step = 1
Q4= Min = 10; Max = 99; Step = 1
Q5= Min = 10; Max = 99; Step = 1
Q6= Min = 1; Max = 9; Step = 1
Q7= Min = 1; Max = 9; Step = 1</t>
  </si>
  <si>
    <t>T1 = {{Q1}}*{{Q2}}+{{Q3}}
A1 = Cociente: {{function}}#{{Q2}}*
A2 = Resto: {{function}}#{{Q3}}*
A3 = Cociente: {{function}}#{{Q4}}
A4 = Cociente: {{function}}#{{Q5}}
A5 = Resto: {{function}}#{{Q6}}
A6 = Resto: {{function}}#{{Q7}}</t>
  </si>
  <si>
    <t>&lt;p&gt;Divide el dividendo entre el divisor.&lt;/p&gt;</t>
  </si>
  <si>
    <t>&lt;p&gt;Una división es el reparto de un dividendo tantas veces como indica el divisor.&lt;/p&gt;</t>
  </si>
  <si>
    <t>{"id":"M6-NyO-8a-I-1","stimulus":"&lt;p&gt;Qual é o quociente e o resto desta divisão?&lt;/p&gt;&lt;p style=\"text-align:center;\"&gt;{{T1}} : {{Q1}}&lt;/p&gt;","hint":"&lt;p&gt;Divida o dividendo pelo divisor.&lt;/p&gt;","feedback":"&lt;p&gt;Uma divisão é a repartição de um dividendo em tantas partes quantas o divisor indica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Quociente: {{function}}","function":"{{Q2}}"},{"name":"A2","label":"Resto: {{function}}","function":"{{Q3}}"},{"name":"A3","label":"Quociente: {{function}}","function":"{{Q4}}","incorrect":true},{"name":"A4","label":"Quociente: {{function}}","function":"{{Q5}}","incorrect":true},{"name":"A5","label":"Resto: {{function}}","function":"{{Q6}}","incorrect":true},{"name":"A6","label":"Resto: {{function}}","function":"{{Q7}}","incorrect":true}]},"algorithm":{"name":"trueFalse","template":"Multiple choice – multiple response","params":{"countCorrect":2,"countIncorrect":2,"showCheckIcon":false,
            "columns": 2
        }
    }
}</t>
  </si>
  <si>
    <t>&lt;p&gt;Selecciona aquellas divisiones cuyo cociente sea {{Q6}} y su resto, 0.&lt;/p&gt;</t>
  </si>
  <si>
    <t>Selecciona aquellas divisiones que den como resultado 100 con un resto igual a 0.
612 144 : 624*
262 017 : 267
610 182 : 622*
[El sistema muestra 3 opciones: dos correctas y una incorrecta]</t>
  </si>
  <si>
    <t>Multiple Choice
*: countCorrect=2
*: countIncorrect=1</t>
  </si>
  <si>
    <t>Q1= Min = 10; Max = 99; Step = 1
Q2= Min = 10; Max = 99; Step = 1
Q3= Min = 10; Max = 99; Step = 1
Q4= Min = 10; Max = 99; Step = 1
Q5= Min = 10; Max = 99; Step = 1
Q6= Min = 10; Max = 99; Step = 1
Q7= Min = 1; Max = 9; Step = 1
Q8= Min = 1; Max = 9; Step = 1</t>
  </si>
  <si>
    <t>T1 = {{Q1}} * {{Q6}}
T2 = {{Q2}} * {{Q6}}
T3 = {{Q3}} * {{Q6}}
T4 = {{Q4}} * {{Q6}}+{{Q7}}
T5 = {{Q5}} * {{Q6}}+{{Q8}}
A1={{T1}} : {{Q1}}#*
A2={{T2}} : {{Q2}}#*
A3={{T3}} : {{Q3}}#*
A4={{T4}} : {{Q4}}#
A5={{T5}} : {{Q5}}#</t>
  </si>
  <si>
    <t>{"id":"M6-NyO-8a-E-1","stimulus":"&lt;p&gt;Selecione as divisões que têm quociente {{Q6}} e resto 0.&lt;/p&gt;","hint":"&lt;p&gt;Divida o dividendo pelo divisor.&lt;/p&gt;","feedback":"&lt;p&gt;Uma divisão é a repartição de um dividendo em tantas partes quantas o divisor indicar.&lt;/p&gt;","seed":{"parameters":[{"name":"Q1","label":null,"min":10,"max":99,"step":1},{"name":"Q2","label":null,"min":10,"max":99,"step":1},{"name":"Q3","label":null,"min":10,"max":99,"step":1},{"name":"Q4","label":null,"min":10,"max":99,"step":1},{"name":"Q5","label":null,"min":10,"max":99,"step":1},{"name":"Q6","label":null,"min":10,"max":99,"step":1},{"name":"Q7","label":null,"min":1,"max":9,"step":1},{"name":"Q8","label":null,"min":1,"max":9,"step":1}],"calculated":[{"name":"T1","label":"{{function}}","function":"{{Q1}} * {{Q6}}","temp":true},{"name":"T2","label":"{{function}}","function":"{{Q2}} * {{Q6}}","temp":true},{"name":"T3","label":"{{function}}","function":"{{Q3}} * {{Q6}}","temp":true},{"name":"T4","label":"{{function}}","function":"{{Q4}} * {{Q6}}+{{Q7}}","temp":true},{"name":"T5","label":"{{function}}","function":"{{Q5}} * {{Q6}}+{{Q8}}","temp":true},{"name":"A1","label":"{{T1}} : {{Q1}}","function":""},{"name":"A2","label":"{{T2}} : {{Q2}}","function":""},{"name":"A3","label":"{{T3}} : {{Q3}}","function":""},{"name":"A4","label":"{{T4}} : {{Q4}}","function":"","incorrect":true},{"name":"A5","label":"{{T5}} : {{Q5}}","function":"","incorrect":true}]},"algorithm":{"name":"trueFalse","template":"Multiple choice – multiple response","params":{"countCorrect":2,"countIncorrect":1,"showCheckIcon":false,
            "columns":3
        }
    }
}</t>
  </si>
  <si>
    <t>&lt;p&gt;A un campamento de verano han ido {{T1}} niños. Para poder realizar las actividades, los monitores los han dividido en tribus de {{Q1}} niños. ¿Cuántas tribus hay?&lt;/p&gt;</t>
  </si>
  <si>
    <t>&lt;p&gt;Han formado {{A1}} tribus.&lt;/p&gt;</t>
  </si>
  <si>
    <t>En un campamento de verano hay 1 863 niños. Para poder realizar las actividades, los monitores los han dividido en tribus de 27 niños. ¿Cuántas tribus hay?
En el campamento han formado ... tribus.</t>
  </si>
  <si>
    <t>Q1= Min = 10; Max = 20; Step = 1
Q2= Min = 20; Max = 30; Step = 1</t>
  </si>
  <si>
    <t>T1 = {{Q1}} * {{Q2}}
A1 = {{Q2}}</t>
  </si>
  <si>
    <t>{"id":"M6-NyO-8a-A-1","stimulus":"&lt;p&gt;{{T1}} crianças foram para um acampamento de férias. Para realizar as atividades, os monitores as dividiram em grupos de {{Q1}} crianças. Quantas grupos foram formados?&lt;/p&gt;","template":"&lt;p&gt;Formaram-se {{response}} grupos.&lt;/p&gt;","hint":"&lt;p&gt;Divida o dividendo pelo divisor.&lt;/p&gt;","feedback":"&lt;p&gt;Uma divisão é a repartição de um dividendo em tantas partes quantas o divisor indicar.&lt;/p&gt;","seed":{"parameters":[{"name":"Q1","label":null,"min":10,"max":20,"step":1},{"name":"Q2","label":null,"min":20,"max":30,"step":1}],"calculated":[{"name":"T1","label":"{{function}}","function":"{{Q1}} * {{Q2}}","temp":true},{"name":"A1","label":"{{function}}","function":"{{Q2}}"}]},"algorithm":{"name":"calculateOperation","params":{"method":"equivLiteral","keyboard":"NUMERICAL"}}}</t>
  </si>
  <si>
    <t>&lt;p&gt;Un apicultor ha decidido dividir una colmena de {{T1}} abejas en varias colmenas. Como necesita una reina para cada una y quiere que en cada colmena haya {{Q1}} abejas, ¿cuántas reinas deberá tener?&lt;/p&gt;</t>
  </si>
  <si>
    <t>&lt;p&gt;Debe conseguir {{A1}} abejas reina.&lt;/p&gt;</t>
  </si>
  <si>
    <t>Un apicultor ha decidido dividir una colmena de 8 268 abejas en varias colmenas. Como necesita una reina para cada una y quiere que cada colmena empiece con 106 abejas, ¿cuántas reinas deberá tener?
El apicultor debe conseguir ... abejas reina.</t>
  </si>
  <si>
    <t>Q1= Min = 100; Max = 250; Step = 1
Q2= Min = 10; Max = 100; Step = 1</t>
  </si>
  <si>
    <t>{"id":"M6-NyO-8a-A-2","stimulus":"&lt;p&gt;Um apicultor decidiu dividir uma colméia de {{T1}} abelhas em várias colméias. Como ele precisa de uma rainha para cada colméia e quer que cada colméia tenha {{Q1}} abelhas, quantas rainhas serão necessárias?&lt;/p&gt;","template":"&lt;p&gt;Serão necessárias {{response}} abelhas rainhas.&lt;/p&gt;","hint":"&lt;p&gt;Divida o dividendo pelo divisor.&lt;/p&gt;","feedback":"&lt;p&gt;Uma divisão é a repartição de um dividendo em tantas partes quantas o divisor indicar.&lt;/p&gt;","seed":{"parameters":[{"name":"Q1","label":null,"min":100,"max":250,"step":1},{"name":"Q2","label":null,"min":10,"max":100,"step":1}],"calculated":[{"name":"T1","label":"{{function}}","function":"{{Q1}} * {{Q2}}","temp":true},{"name":"A1","label":"{{function}}","function":"{{Q2}}"}]},"algorithm":{"name":"calculateOperation","params":{"method":"equivLiteral","keyboard":"NUMERICAL"}}}</t>
  </si>
  <si>
    <t>&lt;p&gt;El Ayuntamiento de un pueblo se ha comprometido a que todas las casas tengan leña para el invierno. Si se han cortado {{T1}} kg de leña y en el pueblo hay {{Q1}} familias, ¿cuánta leña recibirá cada una?&lt;/p&gt;</t>
  </si>
  <si>
    <t>&lt;p&gt;Cada familia recibirá {{A1}} kg de leña.&lt;/p&gt;</t>
  </si>
  <si>
    <t>En una pequeña aldea de Guadalajara, el Ayuntamiento se ha encargado de que todas las casas tengan leña para el invierno. Si han cortado 26 064 kilos y en la aldea hay 36 familias, ¿cuánta leña recibirá cada familia?
Cada casa recibirá ... kilos de leña.</t>
  </si>
  <si>
    <t>Q1= Min = 15; Max = 60; Step = 1
Q2= Min = 500; Max = 800; Step = 1</t>
  </si>
  <si>
    <t>{"id":"M6-NyO-8a-A-3","stimulus":"&lt;p&gt;Os líderes de um povoado que vive em uma região muito fria prometeram que todas as casas terão lenha para o próximo inverno. Se {{T1}} kg de lenha forem cortados e houver {{Q1}} famílias no povoado, quantos quilogramas de lenha cada família receberá?&lt;/p&gt;","template":"&lt;p&gt;Cada família receberá {{response}} kg de lenha.&lt;/p&gt;","hint":"&lt;p&gt;Divida o dividendo pelo divisor.&lt;/p&gt;","feedback":"&lt;p&gt;Uma divisão é a repartição de um dividendo em tantas partes quantas o divisor indicar.&lt;/p&gt;","seed":{"parameters":[{"name":"Q1","label":null,"min":15,"max":60,"step":1},{"name":"Q2","label":null,"min":500,"max":800,"step":1}],"calculated":[{"name":"T1","label":"{{function}}","function":"{{Q1}} * {{Q2}}","temp":true},{"name":"A1","label":"{{function}}","function":"{{Q2}}"}]},"algorithm":{"name":"calculateOperation","params":{"method":"equivLiteral","keyboard":"NUMERICAL"}}}</t>
  </si>
  <si>
    <t>M6-NyO-8b</t>
  </si>
  <si>
    <t>Establece las relaciones posibles entre los términos de la división (prueba de la división)</t>
  </si>
  <si>
    <t>&lt;p&gt;Selecciona la operación que refleja la prueba de la división de {{Q1}} : {{Q2}}.&lt;/p&gt;</t>
  </si>
  <si>
    <t>Selecciona de entre las siguientes operaciones la que refleja la prueba de la división.
2904 = 11 x 264 + 0 [Sí*/No]
2904 = 1 - 11 x 264 [Sí/No*]
0 + 11 x 264 = 2904 [Sí/No*]</t>
  </si>
  <si>
    <t>Q1= Min = 1000; Max = 9999; Step = 1
Q2= Min = 10; Max = 99; Step = 1</t>
  </si>
  <si>
    <t>T1 = math.floor({{Q1}}/{{Q2}})
T2 = {{Q1}}%{{Q2}}
A1= {{Q1}} = {{Q2}} × {{T1}} + {{T2}}#*
A2= {{Q2}} = {{Q1}} × {{T1}} + {{T2}}#
A3= {{T1}} = {{Q2}} × {{Q1}} + {{T2}}#
A4= {{Q1}} = {{Q2}} × {{T1}} − {{T2}}#</t>
  </si>
  <si>
    <t>&lt;p&gt;dividendo = divisor × cociente + resto&lt;/p&gt;</t>
  </si>
  <si>
    <t>&lt;p&gt;dividendo = divisor × cociente + resto&lt;/p&gt;&lt;p&gt;{{Q1}} = {{Q2}} × {{T1}} + {{T2}}&lt;/p&gt;</t>
  </si>
  <si>
    <t>{"id":"M6-NyO-8b-I-1","stimulus":"&lt;p&gt;Selecione a opção em que se verifica a relação fundamental da divisão em {{Q1}} : {{Q2}}.&lt;/p&gt;","hint":"&lt;p style=\"text-align:center;\"&gt;dividendo = divisor × quociente + resto&lt;/p&gt;","feedback":"&lt;p style=\"text-align:center;\"&gt;dividendo = divisor × quociente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t>
  </si>
  <si>
    <t>&lt;p&gt;En una división, el divisor es {{Q2}}, el cociente es {{T1}} y el resto, {{T2}}. Calcula el dividendo utilizando la prueba de la división.&lt;/p&gt;</t>
  </si>
  <si>
    <t>&lt;p&gt;{{Q2}} × {{T1}} + {{T2}} = {{A1}}&lt;/p&gt;</t>
  </si>
  <si>
    <t>Averigua el dividendo aplicando la prueba de la división.
468 × 65 + 21 = ...</t>
  </si>
  <si>
    <t>Q1= Min = 10000; Max = 99999; Step = 1
Q2= Min = 100; Max = 999; Step = 1</t>
  </si>
  <si>
    <t>T1 = math.floor({{Q1}}/{{Q2}})
T2 = {{Q1}}%{{Q2}}
A1 = {{Q1}}</t>
  </si>
  <si>
    <t>{"id":"M6-NyO-8b-E-1","stimulus":"&lt;p&gt;Em uma divisão, o divisor é {{Q2}}, o quociente é {{T1}} e o resto é {{T2}}. Calcule o dividendo usando a relação fundamental da divisão.&lt;/p&gt;","template":"&lt;p style=\"text-align:center;\"&gt;{{Q2}} × {{T1}} + {{T2}} = {{response}}&lt;/p&gt;","hint":"&lt;p style=\"text-align:center;\"&gt;dividendo = divisor × quociente + resto&lt;/p&gt;","feedback":"&lt;p style=\"text-align:center;\"&gt;dividendo = divisor × quociente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t>
  </si>
  <si>
    <t>&lt;p&gt;No se sabe el número de pasajeros que viaja en un tren con destino a {{Q10}}, pero se conoce que hay {{Q1}} vagones y {{Q2}} pasajeros en cada uno, aunque en uno de los vagones hay {{Q3}} pasajeros de más. ¿Cuál es el número total de pasajeros en el tren?&lt;/p&gt;</t>
  </si>
  <si>
    <t>&lt;p&gt;En el tren viaja un total de {{A1}} pasajeros.&lt;/p&gt;</t>
  </si>
  <si>
    <t>Nos han dado el número de pasajeros de un tren de 6 vagones con destino Toulouse. Al hacer la división de los pasajeros por vagón hemos obtenido 124 pasajeros en cada vagón, pero en uno de ellos hay 4 más. ¿Podrías calcular el número total de pasajeros que nos dijeron en un principio?
El tren tiene un total de ... pasajeros.</t>
  </si>
  <si>
    <t>Q1= Min = 4; Max = 15; Step = 1
Q2= Min = 30; Max = 80; Step = 1
Q3= List = 1, 2, 3
Q10= List = Madrid, París, Roma, Viena, Lisboa, Berlín</t>
  </si>
  <si>
    <t>A1 = {{Q1}}*{{Q2}}+{{Q3}}
T1 = {{Q1}}*{{Q2}}+{{Q3}}</t>
  </si>
  <si>
    <t>&lt;p&gt;Hay que aplicar la prueba de la división.&lt;/p&gt;&lt;p&gt;{{Q1}} vagones × {{Q2}} pasajeros por vagón + {{Q3}} pasajeros de más = {{T1}} pasajeros en total&lt;/p&gt;</t>
  </si>
  <si>
    <t>{"id":"M6-NyO-8b-A-1","stimulus":"&lt;p&gt;O número de passageiros em um trem com destino a {{Q10}} é desconhecido, porém sabe-se que o trem tem {{Q1}} vagões com {{Q2}} passageiros em cada e um vagão onde há {{Q3}} passageiros. Qual é o número total de passageiros no trem?&lt;/p&gt;","template":"&lt;p&gt;Há um total de {{response}} passageiros viajando no trem.&lt;/p&gt;","hint":"&lt;p style=\"text-align:center;\"&gt;dividendo = divisor × quociente + resto&lt;/p&gt;","feedback":"&lt;p&gt;É necessário aplicar a relação fundamental da divisão.&lt;/p&gt;&lt;p style=\"text-align:center;\"&gt;{{Q1}} vagões × {{Q2}} passageiros por vagão + {{Q3}} passageiros extras = {{T1}} passageiros no total&lt;/p&gt;","seed":{"parameters":[{"name":"Q1","label":null,"min":4,"max":15,"step":1},{"name":"Q2","label":null,"min":30,"max":80,"step":1},{"name":"Q3","label":null,"list":[1,2,3]},{"name":"Q10","label":null,"list":["Madri","Paris","Roma","Viena","Lisboa","Berlim"]}],"calculated":[{"name":"A1","label":"{{function}}","function":"{{Q1}}*{{Q2}}+{{Q3}}"},{"name":"T1","label":"{{function}}","function":"{{Q1}}*{{Q2}}+{{Q3}}","temp":true}]},"algorithm":{"name":"calculateOperation","params":{"method":"equivLiteral","keyboard":"NUMERICAL"}}}</t>
  </si>
  <si>
    <t>&lt;p&gt;Natalia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
  </si>
  <si>
    <t>&lt;p&gt;Hay un total de {{A1}} espectadores.&lt;/p&gt;</t>
  </si>
  <si>
    <t>Nos han dado el número de espectadores que han asistido a un teatro. Al dividir este número entre las 4 zonas en las que están dividido el patio de butacas vemos que hay 64 espectadores en cada zona, pero que una de ellas acoge a 2 personas más que el resto. ¿Cuántos espectadores nos dijeron al principio que había en el teatro?
Hay un total de ... espectadores.</t>
  </si>
  <si>
    <t>Q1= List=3,4,5,6
Q2= Min = 50; Max = 70; Step = 1
Q3= List = 2,3</t>
  </si>
  <si>
    <t>&lt;p&gt;Hay que aplicar la prueba de la división.&lt;/p&gt;&lt;p&gt;{{Q1}} zonas × {{Q2}} espectadores por zona + {{Q3}} espectadores de más = {{T1}} espectadores en total&lt;/p&gt;</t>
  </si>
  <si>
    <t>{"id":"M6-NyO-8b-A-2","stimulus":"&lt;p&gt;Natália sabe o número de espectadores que frequentaram um teatro. Ao dividir esse número entre as {{Q1}} zonas em que as arquibancadas estão divididas, ela verificou que há {{Q2}} espectadores em cada zona, porém uma das zonas ainda tem {{Q3}} pessoas a mais do que as outras. Quantos espectadores há no teatro?&lt;/p&gt;","template":"&lt;p&gt;Há um total de {{response}} espectadores.&lt;/p&gt;","hint":"&lt;p style=\"text-align:center;\"&gt;dividendo = divisor × quociente + resto&lt;/p&gt;","feedback":"&lt;p&gt;É necessário aplicar a relação fundamental da divisão.&lt;/p&gt;&lt;p style=\"text-align:center;\"&gt;{{Q1}} zonas × {{Q2}} espectadores por zona + {{Q3}} espectadores extras = {{T1}} espectadores no total&lt;/p&gt;","seed":{"parameters":[{"name":"Q1","label":null,"list":[3,4,5,6]},{"name":"Q2","label":null,"min":50,"max":70,"step":1},{"name":"Q3","label":null,"list":[2,3]}],"calculated":[{"name":"A1","label":"{{function}}","function":"{{Q1}}*{{Q2}}+{{Q3}}"},{"name":"T1","label":"{{function}}","function":"{{Q1}}*{{Q2}}+{{Q3}}","temp":true}]},"algorithm":{"name":"calculateOperation","params":{"method":"equivLiteral","keyboard":"NUMERICAL"}}}</t>
  </si>
  <si>
    <t>&lt;p&gt;El zoo de {{Q10}} divide su recinto en {{Q1}} zonas geográficas en las que hay el mismo número de animales, es decir, {{Q2}}. Sin embargo, una tiene {{Q3}} animales más que el resto. Calcula el número total de animales de este zoo.&lt;/p&gt;</t>
  </si>
  <si>
    <t>&lt;p&gt;En el zoo de {{Q10}} hay {{A1}} animales.&lt;/p&gt;</t>
  </si>
  <si>
    <t>Nos han dicho el número de animales que hay en el zoo de Frankfurt y que estos están divididos en grupos de igual número en las 11 zonas geográficas del zoo. Al dividir el número de animales entre las zonas geográficas del zoo vemos que en cada zona hay 28 animales, excepto en una en la que hay 7 animales más que en el resto. Calcula el número que nos dieron al principio.
En el zoo de Frankfurt hay ... animales.</t>
  </si>
  <si>
    <t>Q1= Min = 5; Max = 15; Step = 1
Q2= Min = 30; Max = 80; Step = 1
Q3= List = 2, 3, 4
Q10=List=Madrid,París,Roma,Brasilia,Lisboa,Berlín,Nueva York</t>
  </si>
  <si>
    <t>&lt;p&gt;Hay que aplicar la regla de la división.&lt;/p&gt;&lt;p&gt;{{Q1}} zonas × {{Q2}} animales por zona + {{Q3}} animales de más = {{T1}} animales en total&lt;/p&gt;</t>
  </si>
  <si>
    <t>{
    "id": "M6-NyO-8b-A-3",
    "stimulus": "&lt;p&gt;O zoológico de {{Q10}} tem seu espaço dividido em {{Q1}} zonas geográficas nas quais há o mesmo número de animais que é {{Q2}}. No entanto, em uma das zonas há {{Q3}} animais a mais do que nas outras. Encontre o número total de animais que há neste zoológico.&lt;/p&gt;",
    "template": "&lt;p&gt;No zoológico {{Q10}} existem {{response}} animais.&lt;/p&gt;",
    "hint": "&lt;p style=\"text-align:center;\"&gt;dividendo = divisor × quociente + resto&lt;/p&gt;",
    "feedback": "&lt;p&gt;É necessário aplicar a relação fundamental da divisão.&lt;/p&gt;&lt;p style=\"text-align:center;\"&gt;{{Q1}} zonas × {{Q2}} animais por zona + {{Q3}} animais extras = {{T1}} animais no total&lt;/p&gt;",
    "seed": {
        "parameters": [
            {
                "name": "Q1",
                "min": 5,
                "max": 15,
                "step": 1
            },
            {
                "name": "Q2",
                "min": 30,
                "max": 80,
                "step": 1
            },
            {
                "name": "Q3",
                "list": [
                    2,
                    3,
                    4
                ]
            },
            {
                "name": "Q10",
                "list": [
                    "Madri",
                    "Paris",
                    "Roma",
                    "Brasília",
                    "Lisboa",
                    "Berlim",
                    "Nova York"
                ]
            }
        ],
        "calculated": [
            {
                "name": "A1",
                "function": "{{Q1}}*{{Q2}}+{{Q3}}"
            },
            {
                "name": "T1",
                "function": "{{Q1}}*{{Q2}}+{{Q3}}",
                "temp": "true"
            }
        ],
        "uniques": true
    },
    "algorithm": {
        "name": "calculateOperation",
        "params": {
            "method": "equivLiteral",
            "keyboard": "NUMERICAL"
        }
    }
}</t>
  </si>
  <si>
    <t>M6-NyO-9a</t>
  </si>
  <si>
    <t>Opera con los números conociendo la jerarquía de las operaciones</t>
  </si>
  <si>
    <t>&lt;p&gt;Indica si se ha seguido la jerarquía de operaciones en los siguientes cálculos.&lt;/p&gt;</t>
  </si>
  <si>
    <t>True or False
*: countCorrect= 1
*: countIncorrect= 2
*:options= Correcto, Incorrecto</t>
  </si>
  <si>
    <t>Q11= List=5,6,7,8,9
Q12= List=1,2,3,4,5
Q13= List=1,2,3
Q14= Min = 1; Max = 9; Step = 1
Q21-Q24= Min = 1; Max = 9; Step = 1
Q31= List=5,6,7,8,9
Q32=List=1,2,3,4
Q33= List=1,2,3,4,5
Q34= Min = 3; Max = 9;  Step = 1
Q35= Min = 3; Max = 9;  Step = 1</t>
  </si>
  <si>
    <t>T1 = ({{Q11}} - {{Q12}}) + (6 / {{Q13}}) + {{Q14}}
T2 = ({{Q21}}+{{Q22}})*({{Q23}}+{{Q24}})+2
T3 = ({{Q31}}-{{Q32}})*{{Q33}}+{{Q34}}*{{Q35}}+5
A1=({{Q11}} − {{Q12}}) + 6 : {{Q13}} + {{Q14}} = {{T1}} | ({{Q11}} − {{Q12}}) + 6 : {{Q13}} + {{Q14}} = ({{Q11}} − {{Q12}}) + {{T11}} + {{Q14}} = {{T12}} + {{T11}} + {{Q14}} = {{T1}}*
A2=({{Q21}} + {{Q22}}) × ({{Q23}} + {{Q24}}) = {{T2}} | ({{Q21}} + {{Q22}}) × ({{Q23}} + {{Q24}}) = {{T21}} × {{T22}} = {{T4}}
A3=({{Q31}} − {{Q32}}) × {{Q33}} + {{Q34}} × {{Q35}} = {{T3}} | ({{Q31}} − {{Q32}}) × {{Q33}} + {{Q34}} × {{Q35}} = {{T31}} × {{Q33}} + {{T32}} = {{T33}} * {{T32}} = {{T5}}
T11= 6/{{Q13}}
T12= {{Q11}} - {{Q12}}
T21= {{Q21}} + {{Q22}}
T22= {{Q23}} + {{Q24}}
T4= {{T2}}-2
T31= {{Q31}} - {{Q32}}
T32= {{Q34}} * {{Q35}} 
T33= {{T31}} * {{Q33}}
T5= {{T3}} - 5</t>
  </si>
  <si>
    <t>&lt;p&gt;Recuerda que los paréntesis, multiplicaciones y divisiones se operan primero.&lt;/p&gt;</t>
  </si>
  <si>
    <t>&lt;p&gt;Se operan primero paréntesis, multiplicaciones y divisiones. Después las sumas y rectas.&lt;/p&gt;</t>
  </si>
  <si>
    <t>{
    "id": "M6-NyO-9a-I-1",
    "stimulus": "&lt;p&gt;Indique se a hierarquia de operações foi seguida nos cálculos a seguir.&lt;/p&gt;",
    "hint": "&lt;p&gt;Parênteses, multiplicações e divisões são operados primeiro.&lt;/p&gt;",
    "feedback": "&lt;p&gt;Parênteses, multiplicações e divisões são operados primeiro. Depois são efetuadas as somas e subtrações.&lt;/p&gt;",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"Correto",
                "Incorreto"
            ]
        }
    }
}</t>
  </si>
  <si>
    <t>Total</t>
  </si>
  <si>
    <t>&lt;p&gt;Resuelve la siguiente operación combinada.&lt;/p&gt;</t>
  </si>
  <si>
    <t>&lt;p&gt;{{Q1}} + {{Q2}} : {{Q3}} − {{Q4}} = {{A1}}&lt;/p&gt;</t>
  </si>
  <si>
    <t>Q1= List=5,6,7,9
Q2= List=6,12,18
Q3= List=2,3
Q4= Min = 1; Max = 7; Step = 1</t>
  </si>
  <si>
    <t>A1 = {{Q1}}+{{Q2}}/{{Q3}}-{{Q4}}
T1= {{Q2}}/{{Q3}}
T2= {{Q1}}+{{Q2}}/{{Q3}}-{{Q4}}</t>
  </si>
  <si>
    <t>Scaff</t>
  </si>
  <si>
    <t>&lt;p&gt;Se operan primero paréntesis, multiplicaciones y divisiones. Después, las sumas y rectas.&lt;/p&gt;&lt;p&gt;{{Q1}} + {{Q2}} : {{Q3}} − {{Q4}} = {{Q1}} + {{T1}} − {{Q4}} = {{T2}}&lt;/p&gt;</t>
  </si>
  <si>
    <t>Ordena los pasos con los que se calculan las operaciones combinadas.
Se calculan los paréntesis.
Se calculan las multiplicaciones y divisiones.
Se calculan las sumas y restas.
[Order list]</t>
  </si>
  <si>
    <t>Empieza calculando la división.
{{Q1}} + {{Q2}} : {{Q3}} − {{Q4}} = {{Q1}} + {{A2}} − {{Q4}} 
A2= {{Q2}}/{{Q3}}
(Cloze math)</t>
  </si>
  <si>
    <t>Por último, resueve la suma y la resta.
{{Q1}} + {{T1}} − {{Q4}} = {{A3}} 
T1= {{Q2}}/{{Q3}}
A3= {{Q1}}+{{Q2}}/{{Q3}}-{{Q4}}
(Cloze math)</t>
  </si>
  <si>
    <t>{
    "id": "M6-NyO-9a-E-1",
    "seed": {
        "parameters": [
            {
                "name": "Q1",
                "label": null,
                "list": [
                    5,
                    6,
                    7,
                    9
                ]
            },
            {
                "name": "Q2",
                "label": null,
                "list": [
                    6,
                    12,
                    18
                ]
            },
            {
                "name": "Q3",
                "label": null,
                "list": [
                    2,
                    3
                ]
            },
            {
                "name": "Q4",
                "label": null,
                "list": [
                    1,
                    2,
                    3,
                    4,
                    5,
                    6,
                    7
                ]
            }
        ],
        "uniques": true
    },
    "scaffolding": [
        {
            "id": "step-0",
            "stimulus": "&lt;p&gt;Resolva a seguinte expressão envolvendo operações combinadas.&lt;/p&gt;",
            "template": "&lt;p style=\"text-align:center;\"&gt;{{Q1}} + {{Q2}} : {{Q3}} − {{Q4}} = {{response}}&lt;/p&gt;",
            "seed": {
                "calculated": [
                    {
                        "name": "A1",
                        "label": "{{function}}",
                        "function": "{{Q1}}+{{Q2}}/{{Q3}}-{{Q4}}"
                    },
                    {
                        "name": "T1",
                        "function": "{{Q2}}/{{Q3}}",
                        "temp": true
                    },
                    {
                        "name": "T2",
                        "function": "{{Q1}}+{{Q2}}/{{Q3}}-{{Q4}}",
                        "temp": true
                    }
                ]
            },
            "algorithm": {
                "name": "calculateOperation",
                "params": {
                    "method": "equivLiteral",
            "keyboard": "BASIC"
                }
            }
        },
        {
            "id": "step-1",
            "stimulus": "&lt;p&gt;Ordene os passos com os quais as operações combinadas são calculadas.&lt;/p&gt;",
            "seed": {
                "parameters": [],
                "calculated": [
                    {
                        "name": "A3",
                        "label": "Se calculam as adições e as subtrações.",
                        "function": "1"
                    },
                    {
                        "name": "A1",
                        "label": "Se calculam os parênteses.",
                        "function": "3"
                    },
                    {
                        "name": "A2",
                        "label": "Se calculam as multiplicações e as divisões.",
                        "function": "2"
                    }
                ]
            },
            "algorithm": {
                "name": "orderNumbers",
                "params": {
                    "order": "desc"
                }
            }
        },
        {
            "id": "step-2",
            "stimulus": "&lt;p&gt;Comece calculando a divisão.&lt;/p&gt;",
            "template": "&lt;p style=\"text-align:center;\"&gt;{{Q1}} + {{Q2}} : {{Q3}} − {{Q4}} = {{Q1}} + {{response}} − {{Q4}}&lt;/p&gt;",
            "seed": {
                "calculated": [
                    {
                        "name": "A2",
                        "label": "{{function}}",
                        "function": "{{Q2}}/{{Q3}}"
                    }
                ]
            },
            "algorithm": {
                "name": "calculateOperation",
                "params": {
                    "method": "equivLiteral",
            "keyboard": "BASIC"
                }
            }
        },
        {
            "id": "step-3",
            "stimulus": "&lt;p&gt;Por último, resolva a adição e a subtração.&lt;/p&gt;",
            "template": "&lt;p style=\"text-align:center;\"&gt;{{Q1}} + {{T1}} − {{Q4}} = {{response}}&lt;/p&gt;",
            "seed": {
                "calculated": [
                    {
                        "name": "T1",
                        "label": "{{function}}",
                        "function": "{{Q2}}/{{Q3}}",
                        "temp": true
                    },
                    {
                        "name": "A3",
                        "label": "{{function}}",
                        "function": "{{Q1}}+{{Q2}}/{{Q3}}-{{Q4}}"
                    }
                ]
            },
            "algorithm": {
                "name": "calculateOperation",
                "params": {
                    "method": "equivLiteral",
            "keyboard": "BASIC"
                }
            }
        }
    ]
}</t>
  </si>
  <si>
    <t>&lt;p&gt;({{Q1}} + {{Q2}}) × {{Q3}} + {{Q4}} = {{A1}}&lt;/p&gt;</t>
  </si>
  <si>
    <t>Q1= List=5,6,7,9
Q2= List=6,12,18
Q3= List=2,3
Q4= Min = 1; Max = 8; Step = 1</t>
  </si>
  <si>
    <t>A1 = ({{Q1}}+{{Q2}})*{{Q3}}+{{Q4}}
T1= {{Q1}}+{{Q2}}
T2=  ({{Q1}}+{{Q2}})*{{Q3}}
T3=  ({{Q1}}+{{Q2}})*{{Q3}}+{{Q4}}</t>
  </si>
  <si>
    <t>&lt;p&gt;Se operan primero paréntesis, multiplicaciones y divisiones. Después, las sumas y rectas.&lt;/p&gt;&lt;p&gt;({{Q1}} + {{Q2}}) × {{Q3}} + {{Q4}} = {{T1}} × {{Q3}} + {{Q4}} = {{T2}} + {{Q4}} = {{T3}}&lt;/p&gt;</t>
  </si>
  <si>
    <t>Ordena los pasos con los que se calculan las operaciones combinadas.
Se calculan los paréntesis.
Se calculan las multiplicaciones y divisiones.
Se calculan las sumas y restas.
[Order list]</t>
  </si>
  <si>
    <t>Empieza calculando la operación dentro del paréntesis.
({{Q1}} + {{Q2}}) × {{Q3}} + {{Q4}} = {{A2}}  × {{Q3}} + {{Q4}}
A2= {{Q1}}+{{Q2}}
(Cloze math)</t>
  </si>
  <si>
    <t>A continuación, resuelve la multiplicación.
{{T1}} × {{Q3}} + {{Q4}} = {{A3}} + {{Q4}}
T1= {{Q1}}+{{Q2}}
A3= {{T1}}*{{Q3}}
(Cloze math)</t>
  </si>
  <si>
    <t>Por último, resueve la suma.
{{T2}} + {{Q4}} = {{A4}} 
T2= {{T1}}*{{Q3}}
A4= ({{Q1}}+{{Q2}})*{{Q3}}+{{Q4}}
(Cloze math)</t>
  </si>
  <si>
    <t>{
    "id": "M6-NyO-9a-E-2",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"A1",
                        "label": "Se calculam os parênteses.",
                        "function": "3"
                    },
                    {
                        "name": "A3",
                        "label": "Se calculam as adições e as subtrações.",
                        "function": "1"
                    }
                ]
            },
            "algorithm": {
                "name": "orderNumbers",
                "params": {
                    "order": "desc"
                }
            }
        },
        {
            "id": "step-2",
            "stimulus": "&lt;p&gt;Comece calculando a operação dentro dos parênteses.&lt;/p&gt;",
            "template": "&lt;p style=\"text-align:center;\"&gt;({{Q1}} + {{Q2}}) × {{Q3}} + {{Q4}} = {{response}}  × {{Q3}} + {{Q4}}&lt;/p&gt;",
            "seed": {
                "calculated": [
                    {
                        "name": "A2",
                        "label": "{{function}}",
                        "function": "{{Q1}}+{{Q2}}"
                    }
                ]
            },
            "algorithm": {
                "name": "calculateOperation",
                "params": {
                    "method": "equivLiteral",
            "keyboard": "BASIC"
                }
            }
        },
        {
            "id": "step-3",
            "stimulus": "&lt;p&gt;Em seguida, calcule a multiplicação.&lt;/p&gt;",
            "template": "&lt;p style=\"text-align:center;\"&gt;{{T1}} × {{Q3}} + {{Q4}} = {{response}} + {{Q4}}&lt;/p&gt;",
            "seed": {
                "calculated": [
                    {
                        "name": "T1",
                        "label": "{{function}}",
                        "function": "{{Q1}}+{{Q2}}",
                        "temp": true
                    },
                    {
                        "name": "A3",
                        "label": "{{function}}",
                        "function": "{{T1}}*{{Q3}}"
                    }
                ]
            },
            "algorithm": {
                "name": "calculateOperation",
                "params": {
                    "method": "equivLiteral",
            "keyboard": "BASIC"
                }
            }
        },
        {
            "id": "step-4",
            "stimulus": "&lt;p&gt;Por último, calcule a adição.&lt;/p&gt;",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"BASIC"
                }
            }
        }
    ]
}</t>
  </si>
  <si>
    <t>&lt;p&gt;({{Q1}} + {{Q2}}) × ({{Q3}} + {{Q4}}) = {{A1}}&lt;/p&gt;</t>
  </si>
  <si>
    <t>A1 = ({{Q1}}+{{Q2}})*({{Q3}}+{{Q4}})
T1= {{Q1}} + {{Q2}}
T2= {{Q3}} + {{Q4}}
T3= ({{Q1}}+{{Q2}})*({{Q3}}+{{Q4}})</t>
  </si>
  <si>
    <t>&lt;p&gt;Se operan primero paréntesis, multiplicaciones y divisiones. Después las sumas y rectas.&lt;/p&gt;&lt;p&gt;({{Q1}} + {{Q2}}) × ({{Q3}} + {{Q4}}) = {{T1}} × {{T2}} = {{T3}}&lt;/p&gt;</t>
  </si>
  <si>
    <t>Empieza calculando la operación dentro del primer paréntesis.
({{Q1}} + {{Q2}}) × ({{Q3}} + {{Q4}}) = {{A2}} × ({{Q3}} + {{Q4}}) 
A2= {{Q1}}+{{Q2}}
(Cloze math)</t>
  </si>
  <si>
    <t>A continuación, resuelve la operación del segundo paréntesis.
{{T1}} × ({{Q3}} + {{Q4}}) = {{T1}} × {{A3}}
T1= {{Q1}}+{{Q2}}
A3= {{Q3}}+{{Q4}}
(Cloze math)</t>
  </si>
  <si>
    <t>Por último, resueve la multiplicación.
{{T1}} × {{T2}} = {{A4}} 
T1= {{Q1}}+{{Q2}}
T2= {{Q3}}+{{Q4}}
A4= ({{Q1}}+{{Q2}})*({{Q3}}+{{Q4}})
(Cloze math)</t>
  </si>
  <si>
    <t>{
    "id": "M6-NyO-9a-E-3",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"A3",
                        "label": "Se calculam as adições e as subtrações.",
                        "function": "1"
                    },
                    {
                        "name": "A1",
                        "label": "Se calculam os parênteses.",
                        "function": "3"
                    }
                ]
            },
            "algorithm": {
                "name": "orderNumbers",
                "params": {
                    "order": "desc"
                }
            }
        },
        {
            "id": "step-2",
            "stimulus": "&lt;p&gt;Comece calculando a operação dentro do primeiro parêntese.&lt;/p&gt;",
            "template": "&lt;p style=\"text-align:center;\"&gt;({{Q1}} + {{Q2}}) × ({{Q3}} + {{Q4}}) = {{response}} × ({{Q3}} + {{Q4}})&lt;/p&gt;",
            "seed": {
                "calculated": [
                    {
                        "name": "A2",
                        "label": "{{function}}",
                        "function": "{{Q1}}+{{Q2}}"
                    }
                ]
            },
            "algorithm": {
                "name": "calculateOperation",
                "params": {
                    "method": "equivLiteral",
            "keyboard": "BASIC"
                }
            }
        },
        {
            "id": "step-3",
            "stimulus": "&lt;p&gt;Em seguida, resolva a operação do segundo parêntese.&lt;/p&gt;",
            "template": "&lt;p style=\"text-align:center;\"&gt;{{T1}} × ({{Q3}} + {{Q4}}) = {{T1}} × {{response}}&lt;/p&gt;",
            "seed": {
                "calculated": [
                    {
                        "name": "T1",
                        "label": "{{function}}",
                        "function": "{{Q1}}+{{Q2}}",
                        "temp": true
                    },
                    {
                        "name": "A3",
                        "label": "{{function}}",
                        "function": "{{Q3}}+{{Q4}}"
                    }
                ]
            },
            "algorithm": {
                "name": "calculateOperation",
                "params": {
                    "method": "equivLiteral",
            "keyboard": "BASIC"
                }
            }
        },
        {
            "id": "step-4",
            "stimulus": "&lt;p&gt;Por último, calcule a multiplicação.&lt;/p&gt;",
            "template": "&lt;p style=\"text-align:center;\"&gt;{{T1}} × {{T2}} = {{response}}&lt;/p&gt;",
            "seed": {
                "calculated": [
                    {
                        "name": "T1",
                        "label": "{{function}}",
                        "function": "{{Q1}}+{{Q2}}",
                        "temp": true
                    },
                    {
                        "name": "T2",
                        "label": "{{function}}",
                        "function": "{{Q3}}+{{Q4}}",
                        "temp": true
                    },
                    {
                        "name": "A4",
                        "label": "{{function}}",
                        "function": "({{Q1}}+{{Q2}})*({{Q3}}+{{Q4}})"
                    }
                ]
            },
            "algorithm": {
                "name": "calculateOperation",
                "params": {
                    "method": "equivLiteral",
            "keyboard": "BASIC"
                }
            }
        }
    ]
}</t>
  </si>
  <si>
    <t>M6-NyO-10a</t>
  </si>
  <si>
    <t>Criterio de divisibilidad entre 2</t>
  </si>
  <si>
    <t>Arrastra la última cifra de este número para que sea divisible entre 2.</t>
  </si>
  <si>
    <t>{{Q1}}{{response}}</t>
  </si>
  <si>
    <t>Selecciona el criterio de divisibilidad por 2.
[Si termina en 0 o cifra par]*
[Si la suma de sus cifras es múltiplo de 3]
[Si termina en 0 o 5]
[Si la suma de sus cifras es múltiplo de 9]
[Si acaba en 0]</t>
  </si>
  <si>
    <t>Q1: mín = 10; máx = 29; step 1
Q2: 0, 2, 4, 6, 8
Q3: 1, 3, 5, 7, 9
Q4: 1, 3, 5, 7, 9</t>
  </si>
  <si>
    <t>A1 = {{Q2}}*
A2 = {{Q3}}
A3 = {{Q4}}</t>
  </si>
  <si>
    <t>Un número es divisible entre 2 si acaba en 0 o en cifra par.</t>
  </si>
  <si>
    <t>&lt;p&gt;Un número es divisible entre 2 si acaba en 0 o en cifra par. En este caso:&lt;/p&gt;&lt;p&gt;{{T1}} : 2 = {{T2}} con resto 0&lt;/p&gt;</t>
  </si>
  <si>
    <t>T1 = {{Q1}}*10+{{Q2}}
T2 = ({{Q1}}*10+{{Q2}})/2</t>
  </si>
  <si>
    <t>{"id":"M6-NyO-10a-I-1","stimulus":"&lt;p&gt;Arraste o último dígito deste número para que ele seja divisível por 2.&lt;/p&gt;","template":"&lt;p style=\"text-align:center;\"&gt;{{Q1}}{{response}}&lt;/p&gt;","hint":"&lt;p&gt;Um número é divisível por 2 se terminar em 0 ou em um número par.&lt;/p&gt;","feedback":"&lt;p&gt;Um número é divisível por 2 se terminar em 0 ou em um número par. Neste caso:&lt;/p&gt;&lt;p style=\"text-align:center;\"&gt;{{T1}} : 2 = {{T2}} com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t>
  </si>
  <si>
    <t>Selecciona qué números son divisibles entre 2.</t>
  </si>
  <si>
    <t>Selecciona qué números son divisibles por 2.
[40]*
[256]*
[7]
[21]</t>
  </si>
  <si>
    <t>Multiple Choice
*: countCorrect= 2
*: countIncorrect= 2</t>
  </si>
  <si>
    <t>Q1= Min = 2; Max = 100; Step = 2
Q2= Min = 2; Max = 100; Step = 2
Q3= Min = 1; Max = 99; Step = 2
Q4= Min = 1; Max = 99; Step = 2</t>
  </si>
  <si>
    <t>A1 = {{Q1}}*
A2 = {{Q2}}*
A3 = {{Q3}}
A4 = {{Q4}}</t>
  </si>
  <si>
    <t>{"id":"M6-NyO-10a-E-1","stimulus":"&lt;p&gt;Selecione os números que são divisíveis por 2.&lt;/p&gt;","hint":"&lt;p&gt;Um número é divisível por 2 se terminar em 0 ou em um número par.&lt;/p&gt;","feedback":"&lt;p&gt;Um número é divisível por 2 se terminar em 0 ou em um número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t>
  </si>
  <si>
    <t>M6-NyO-10b</t>
  </si>
  <si>
    <t>Criterio de divisibilidad entre 3</t>
  </si>
  <si>
    <t>Arrastra la última cifra de este número para que sea divisible entre 3.</t>
  </si>
  <si>
    <t>Selecciona el criterio de divisibilidad por 3.
[Si termina en 0 o cifra par]
[Si la suma de sus cifras es múltiplo de 3]*
[Si termina en 0 o 5]
[Si la suma de sus cifras es múltiplo de 9]
[Si acaba en 0]</t>
  </si>
  <si>
    <t>Q1: Mín = 11; Máx = 29; step = 1
Q2 = 0, 3, 6
Q3 = 0, 3, 6
Q3 = 0, 3, 6</t>
  </si>
  <si>
    <t>T1 = 9-math.mod({{Q1}}*10, 3)-{{Q2}}
T4 = math.floor({{Q1}}/10)
T5 = {{Q1}}-math.floor({{Q1}}/10)*10
T6 = {{T4}}+{{T5}}+{{T1}}
T7 = ({{T4}}+{{T5}}+{{T1}})/3
A1 = 9-math.mod({{Q1}}*10, 3)-{{Q2}}
A2 = 9-math.mod({{Q1}}*10+1, 3)-{{Q3}}
A3 = 9-math.mod({{Q1}}*10+2, 3)-{{Q4}}</t>
  </si>
  <si>
    <t>Un número es divisible entre 3 si la suma de sus cifras es múltiplo de 3.</t>
  </si>
  <si>
    <t>&lt;p&gt;Un número es divisible entre 3 si la suma de sus cifras es múltiplo de 3. En este caso:&lt;/p&gt;&lt;p&gt;{{T4}} + {{T5}} + {{T1}} = {{T6}}&lt;/p&gt;&lt;p&gt;{{T6}} : 3 = {{T7}} con resto 0&lt;/p&gt;</t>
  </si>
  <si>
    <t>{"id":"M6-NyO-10b-I-1","stimulus":"&lt;p&gt;Arraste o último dígito deste número para torná-lo divisível por 3.&lt;/p&gt;","template":"&lt;p&gt;{{Q1}}{{response}}&lt;/p&gt;","hint":"&lt;p&gt;Um número é divisível por 3 se a soma de seus algarismos for um múltiplo de 3.&lt;/p&gt;","feedback":"&lt;p&gt;Um número é divisível por 3 se a soma de seus algarismos for um múltiplo de 3. Neste caso:&lt;/p&gt;&lt;p style=\"text-align:center;\"&gt;{{T4}} + {{T5}} + {{A1}} = {{T6}}&lt;/p&gt;&lt;p style=\"text-align:center;\"&gt;{{T6}} : 3 = {{T7}} com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t>
  </si>
  <si>
    <t>Selecciona qué números son divisibles entre 3.</t>
  </si>
  <si>
    <t>Selecciona qué números son divisibles por 3.
[40]
[18]*
[15]*
[12]*</t>
  </si>
  <si>
    <t>Q1= Min = 3; Max = 198; Step = 3
Q2= Min = 3; Max = 198; Step = 3
Q3=List=5,7,8,10,11,13,14,16
Q4=List=5,7,8,10,11,13,14,16
Q5=List=5,7,8,10,11,13,14,16</t>
  </si>
  <si>
    <t>A1 = {{Q1}}*
A2 = {{Q2}}*
A3 = {{Q3}}*{{Q4}}
A4 = {{Q3}}*{{Q5}}</t>
  </si>
  <si>
    <t>{"id":"M6-NyO-10b-E-1","stimulus":"&lt;p&gt;Selecione os números que são divisíveis por 3.&lt;/p&gt;","hint":"&lt;p&gt;Um número é divisível por 3 se a soma de seus algarismos for um múltiplo de 3.&lt;/p&gt;","feedback":"&lt;p&gt;Um número é divisível por 3 se a soma de seus algarismos for um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</si>
  <si>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M6-NyO-10c</t>
  </si>
  <si>
    <t>Criterio de divisibilidad entre 5</t>
  </si>
  <si>
    <t>Arrastra la última cifra de este número para que sea divisible entre 5.</t>
  </si>
  <si>
    <t>Selecciona el criterio de divisibilidad por 5.
[Si termina en 0 o cifra par]
[Si la suma de sus cifras es múltiplo de 3]
[Si termina en 0 o 5]*
[Si la suma de sus cifras es múltiplo de 9]
[Si acaba en 0]</t>
  </si>
  <si>
    <t>Q1= mín = 1; máx = 20; step 1
Q2= List = 1, 2, 3, 4
Q3= List = 6, 7, 8, 9
Q4= List = 0, 5</t>
  </si>
  <si>
    <t>A1 = {{Q2}}
A2 = {{Q3}}
A3 = {{Q4}}*</t>
  </si>
  <si>
    <t>Un número es divisible entre 5 si termina en 0 o en 5.</t>
  </si>
  <si>
    <t>&lt;p&gt;Un número es divisible entre 5 si termina en 0 o en 5.&lt;/p&gt;&lt;p&gt;{{T1}} : 5 = {{T2}} con resto 0&lt;/p&gt;</t>
  </si>
  <si>
    <t>T1 = {{Q1}}*10+{{Q4}}
T2 = ({{Q1}}*10+{{Q4}})/5</t>
  </si>
  <si>
    <t>{"id":"M6-NyO-10c-I-1","stimulus":"&lt;p&gt;Arraste o último dígito deste número para que ele seja divisível por 5.&lt;/p&gt;","template":"&lt;p style=\"text-align:center;\"&gt;{{Q1}}{{response}}&lt;/p&gt;","hint":"&lt;p&gt;Um número é divisível por 5 se terminar em 0 ou 5.&lt;/p&gt;","feedback":"&lt;p&gt;Um número é divisível por 5 se terminar em 0 ou 5.&lt;/p&gt;&lt;p style=\"text-align:center;\"&gt;{{T1}} : 5 = {{T2}} com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t>
  </si>
  <si>
    <t>Selecciona qué números son divisibles entre 5.</t>
  </si>
  <si>
    <t>Selecciona qué números son divisibles por 5.
[40]*
[18]
[15]*
[12]</t>
  </si>
  <si>
    <t>Q1= Min = 5; Max = 200; Step = 5
Q2= Min = 5; Max = 200; Step = 5
Q3=List=6,7,8,9,11,12,13,14,16
Q4=List=6,7,8,9,11,12,13,14,16
Q5=List=6,7,8,9,11,12,13,14,16</t>
  </si>
  <si>
    <t>{"id":"M6-NyO-10c-E-1","stimulus":"&lt;p&gt;Selecione os números que são divisíveis por 5.&lt;/p&gt;","hint":"&lt;p&gt;Um número é divisível por 5 se terminar em 0 ou 5.&lt;/p&gt;","feedback":"&lt;p&gt;Um número é divisível por 5 se terminar em 0 ou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</si>
  <si>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M6-NyO-10d</t>
  </si>
  <si>
    <t>Criterio de divisibilidad entre 9</t>
  </si>
  <si>
    <t>Arrastra la última cifra de este número para que sea divisible entre 9.</t>
  </si>
  <si>
    <t>{{Q1}}{{Q2}}{{response}}</t>
  </si>
  <si>
    <t>Selecciona el criterio de divisibilidad por 9.
[Si termina en 0 o cifra par]
[Si la suma de sus cifras es múltiplo de 9]*
[Si termina en 0 o 5]
[Si la suma de sus cifras es múltiplo de 3]
[Si acaba en 0]</t>
  </si>
  <si>
    <t>Q1= mín = 1; máx = 9; step 1
Q2= mín = 1; máx = 9; step 1
Q3= mín = 1; máx = 8; step 1
Q4= mín = 1; máx = 8; step 1</t>
  </si>
  <si>
    <t>A1 = 9-math.mod({{Q1}}*100+{{Q2}}*10,9)*
A2 = 9-math.mod({{Q1}}*100+{{Q2}}*10+{{Q3}},9)
A3 = 9-math.mod({{Q1}}*100+{{Q2}}*10+{{Q4}},9)</t>
  </si>
  <si>
    <t>Un número es divisible entre 9 si la suma de sus cifras es múltiplo de 9.</t>
  </si>
  <si>
    <t>&lt;p&gt;Un número es divisible entre 9 si la suma de sus cifras es múltiplo de 9. En este caso:&lt;/p&gt;&lt;p&gt;{{Q1}} + {{Q2}} + {{A1}} = {{T1}}&lt;/p&gt;&lt;p&gt;{{T1}} : 9 = {{T2}} con resto 0&lt;/p&gt;</t>
  </si>
  <si>
    <t>T3=9-math.mod({{Q1}}*100+{{Q2}}*10,9)
T1 = {{Q1}}+{{Q2}}+{{T3}}
T2 = ({{Q1}}+{{Q2}}+{{T3}})/9</t>
  </si>
  <si>
    <t>{"id":"M6-NyO-10d-I-1","stimulus":"&lt;p&gt;Arraste o último dígito deste número para que ele seja divisível por 9.&lt;/p&gt;","template":"&lt;p style=\"text-align:center;\"&gt;{{Q1}}{{Q2}}{{response}}&lt;/p&gt;","hint":"&lt;p&gt;Um número é divisível por 9 se a soma de seus algarismos for um múltiplo de 9.&lt;/p&gt;","feedback":"&lt;p&gt;Um número é divisível por 9 se a soma de seus algarismos for um múltiplo de 9. Neste caso:&lt;/p&gt;&lt;p style=\"text-align:center;\"&gt;{{Q1}} + {{Q2}} + {{A1}} = {{T1}}&lt;/p&gt;&lt;p style=\"text-align:center;\"&gt;{{T1}} : 9 = {{T2}} com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t>
  </si>
  <si>
    <t>Selecciona los números divisibles entre 9.</t>
  </si>
  <si>
    <r>
      <rPr>
        <rFont val="Calibri"/>
        <color theme="1"/>
        <sz val="12.0"/>
      </rPr>
      <t>Selecciona qué números son divisibles por 9: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</si>
  <si>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9; Max = 180; Step = 9
Q2= Min = 9; Max = 180; Step = 9
Q3=List=5,7,8,10,11,13,14,16,17
Q4=List=5,7,8,10,11,13,14,16,17
Q5=List=5,7,8,10,11,13,14,16,17</t>
  </si>
  <si>
    <t>{"id":"M6-NyO-10d-E-1","stimulus":"&lt;p&gt;Selecione os números que são divisíveis por 9.&lt;/p&gt;","hint":"&lt;p&gt;Um número é divisível por 9 se a soma de seus algarismos for um múltiplo de 9.&lt;/p&gt;","feedback":"&lt;p&gt;Um número é divisível por 9 se a soma de seus algarismos for um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t>
  </si>
  <si>
    <t>M6-NyO-10e</t>
  </si>
  <si>
    <t>Criterio de divisibilidad entre 10</t>
  </si>
  <si>
    <t>Arrastra la última cifra de este número para que sea divisible entre 10.</t>
  </si>
  <si>
    <t>Selecciona el criterio de divisibilidad por 10:
[Si termina en 0 o cifra par]
[Si la suma de sus cifras es múltiplo de 3]
[Si termina en 0]*
[Si la suma de sus cifras es múltiplo de 9]
[Si acaba en 0]</t>
  </si>
  <si>
    <t>Q1= mín = 1; máx = 99; step 1
Q2= mín= 1; máx = 9; step 1
Q3= mín= 1; máx = 9; step 1</t>
  </si>
  <si>
    <t>A1 = {{Q2}}
A2 = {{Q3}}
A3 = 0*</t>
  </si>
  <si>
    <t>Un número es divisible entre 10 si acaba en 0.</t>
  </si>
  <si>
    <t>&lt;p&gt;Un número es divisible entre 10 si acaba en 0. En este caso:&lt;/p&gt;&lt;p&gt;{{T1}} : 10 = {{Q1}} con resto 0&lt;/p&gt;</t>
  </si>
  <si>
    <t>T1 = {{Q1}}*10</t>
  </si>
  <si>
    <t>{"id":"M6-NyO-10e-I-1","stimulus":"&lt;p&gt;Arraste o último dígito deste número para que ele seja divisível por 10.&lt;/p&gt;","template":"&lt;p style=\"text-align:center;\"&gt;{{Q1}}{{response}}&lt;/p&gt;","hint":"&lt;p&gt;Um número é divisível por 10 se terminar em 0.&lt;/p&gt;","feedback":"&lt;p&gt;Um número é divisível por 10 se terminar em 0. Neste caso:&lt;/p&gt;&lt;p style=\"text-align:center;\"&gt;{{T1}} : 10 = {{Q1}} com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t>
  </si>
  <si>
    <t>Selecciona los números divisibles entre 10.</t>
  </si>
  <si>
    <r>
      <rPr>
        <rFont val="Calibri"/>
        <color theme="1"/>
        <sz val="12.0"/>
      </rPr>
      <t>Selecciona qué números son divisibles por 10: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</si>
  <si>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10; Max = 200; Step = 10
Q2= Min = 10; Max = 200; Step = 10
Q3= List=6,7,8,9,11,12,13,14,16
Q4= List=6,7,8,9,11,12,13,14,16
Q5= List=6,7,8,9,11,12,13,14,16</t>
  </si>
  <si>
    <t>A1 = {{Q1}}*10*
A2 = {{Q2}}*10*
A3 = {{Q3}}*{{Q4}}
A4 = {{Q3}}*{{Q5}}</t>
  </si>
  <si>
    <t>{"id":"M6-NyO-10e-E-1","stimulus":"&lt;p&gt;Selecione os números que são divisíveis por 10.&lt;/p&gt;","hint":"&lt;p&gt;Um número é divisível por 10 se terminar em 0.&lt;/p&gt;","feedback":"&lt;p&gt;Um número é divisível por 10 se terminar em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t>
  </si>
  <si>
    <t>M6-NyO-11a</t>
  </si>
  <si>
    <t>Clasifica números naturales en primos y compuestos</t>
  </si>
  <si>
    <t>Selecciona los números primos.</t>
  </si>
  <si>
    <t>Q1=List=2,3,5,7,11,13,17,19,23,29,31,37
Q2=List=2,3,5,7,11,13,17,19,23,29,31,37
Q3=List=10, 12, 14, 16, 18, 20, 22, 24, 26, 30, 32, 34, 36, 38, 40
Q4=List=12, 15, 18, 21, 24, 27, 30, 33, 36, 39</t>
  </si>
  <si>
    <t>A1={{Q1}}*
A2={{Q2}}*
A3={{Q3}} | El número {{Q3}} es compuesto porque tiene más divisores que el 1 y él mismo. Por ejemplo, el 2:&lt;/p&gt;&lt;p&gt;{{Q3}} : 2 = {{T1}} con resto 0
A4={{Q4}} | El número {{Q4}} es compuesto porque tiene más divisores que el 1 y él mismo. Por ejemplo, el 3:&lt;/p&gt;&lt;p&gt;{{Q4}} : 3 = {{T2}} con resto 0
T1 = {{Q3}}/2
T2 = {{Q4}}/3</t>
  </si>
  <si>
    <t>Los números primos solo tienen dos divisores, el 1 y ellos mismos.</t>
  </si>
  <si>
    <t>{"id":"M6-NyO-11a-I-1","stimulus":"&lt;p&gt;Selecione os números primos.&lt;/p&gt;","hint":"&lt;p&gt;Os números primos têm apenas dois divisores, o 1 e eles mesmos.&lt;/p&gt;","feedback":"&lt;p&gt;Os números primos têm apenas dois divisores, o 1 e eles mesmo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O número {{Q3}} é composto porque tem mais divisores que o 1 e ele mesmo. Por exemplo, o 2:&lt;/p&gt;&lt;p&gt;{{Q3}} : 2 = {{T1}} com resto 0.&lt;/p&gt;"},{"name":"A4","label":"{{function}}","function":"{{Q4}}","incorrect":true,"feedback":"&lt;p&gt;O número {{Q4}} é composto porque tem mais divisores que o 1 e ele mesmo. Por exemplo, o 3:&lt;/p&gt;&lt;p&gt;{{Q4}} : 3 = {{T2}} com resto 0.&lt;/p&gt;"}],"uniques":true},"algorithm":{"name":"trueFalse","template":"Multiple choice – multiple response","params":{"countCorrect":2,"countIncorrect":1,"showCheckIcon":false,
            "columns": 3
        }
    }
}</t>
  </si>
  <si>
    <t>Selecciona los números compuestos.</t>
  </si>
  <si>
    <t>Q1=List=2,3,5,7,11,13,17,19,23,29,31,37
Q2=List=10, 12, 14, 16, 18, 20, 22, 24, 26, 30, 32, 34, 36, 38, 40
Q3=List=12, 15, 18, 21, 24, 27, 30, 33, 35, 39</t>
  </si>
  <si>
    <t>A1={{Q1}} | El número {{Q1}} es primo porque solo se puede dividir entre 1 y él mismo.
A2={{Q2}}*
A3={{Q3}}*</t>
  </si>
  <si>
    <t>Los números compuestos se pueden dividir entre 1, entre ellos mismos y entre otros números.</t>
  </si>
  <si>
    <t>{"id":"M6-NyO-11a-I-2","stimulus":"&lt;p&gt;Selecione os números compostos.&lt;/p&gt;","hint":"&lt;p&gt;Números compostos podem ser divididos por 1, por eles mesmos e por outros números.&lt;/p&gt;","feedback":"&lt;p&gt;Números compostos podem ser divididos por 1, por eles mesmos e por outros números.&lt;/p&gt;","seed":{"parameters":[{"name":"Q1","label":null,"list":[2,3,5,7,11,13,17,19,23,29,31,37]},{"name":"Q2","label":null,"list":[10,12,14,16,18,20,22,24,26,30,32,34,36,38,40]},{"name":"Q3","label":null,"list":[12,15,18,21,24,27,30,33,35,39]}],"calculated":[{"name":"A1","label":"{{function}}","function":"{{Q1}}","incorrect":true,"feedback":"&lt;p&gt;O número {{Q1}} é primo porque só pode ser dividido por 1 e por ele mesmo.&lt;/p&gt;"},{"name":"A2","label":"{{function}}","function":"{{Q2}}"},{"name":"A3","label":"{{function}}","function":"{{Q3}}"}],"uniques":true},"algorithm":{"name":"trueFalse","template":"Multiple choice – multiple response","params":{"countCorrect":2,"countIncorrect":1,"showCheckIcon":false,
            "columns": 3
        }
    }
}</t>
  </si>
  <si>
    <t>Indica si los siguientes números son primos o compuestos.</t>
  </si>
  <si>
    <t>True or false
*: countCorrect= 1
*: countIncorrect= 2
*:options= "Primo", "Compuesto"</t>
  </si>
  <si>
    <t>Q1=List=10, 12, 14, 16, 18, 20, 22, 24, 26, 30, 32, 34, 36, 38, 40
Q2=List=12, 15, 18, 21, 24, 27, 30, 33, 36, 39
Q3=List=11,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</si>
  <si>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T1 = {{Q1}}/2
T2 = {{Q2}}/3</t>
  </si>
  <si>
    <t>Los &lt;b&gt;números primos&lt;/b&gt; solo tienen dos divisores, el 1 y ellos mismos, mientras que los &lt;b&gt;números compuestos&lt;/b&gt; tienen más de dos divisores.</t>
  </si>
  <si>
    <t>{"id":"M6-NyO-11a-E-1","stimulus":"&lt;p&gt;Indique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0&lt;/p&gt;"}],"uniques":true},"algorithm":{"name":"trueFalse","template":"Choice matrix – inline","params":{"countCorrect":1,"countIncorrect":2,"showCheckIcon":false,"options":["Primo","Composto"]}}}</t>
  </si>
  <si>
    <t>True or false
*: countCorrect= 2
*: countIncorrect= 1
*:options= "Primo", "Compuesto"</t>
  </si>
  <si>
    <t>Q1=List=10, 12, 14, 16, 18, 20, 22, 24, 26, 30, 32, 34, 36, 38, 40
Q2=List=12, 15, 18, 21, 24, 27, 30, 33, 36, 39
Q3=List=11, 13, 17, 19, 23, 29, 31, 37
Q4=List=11,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</si>
  <si>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A4={{Q4}} | {{Q4}} es un número primo porque solo tiene dos divisores, el 1 y él mismo.&lt;/p&gt;&lt;p&gt;{{Q4}} : 1 = {{Q4}} con resto 0&lt;/p&gt;&lt;p&gt;{{Q4}} : {{Q4}} = 1 con resto 0.*
T1 = {{Q1}}/2
T2 = {{Q2}}/3</t>
  </si>
  <si>
    <t>{"id":"M6-NyO-11a-E-2","stimulus":"&lt;p&gt;Indique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0&lt;/p&gt;"},{"name":"A4","label":"{{function}}","function":"{{Q4}}","feedback":"&lt;p&gt;{{Q4}} é um número primo porque tem apenas dois divisores, o 1 e ele mesmo.&lt;/p&gt;&lt;p&gt;{{Q4}} : 1 = {{Q4}} com resto 0&lt;/p&gt;&lt;p &gt; {{Q4}} : {{Q4}} = 1 com resto 0&lt;/p&gt;"}],"uniques":true},"algorithm":{"name":"trueFalse","template":"Choice matrix – inline","params":{"countCorrect":2,"countIncorrect":1,"showCheckIcon":false,"options":["Primo","Composto"]}}}</t>
  </si>
  <si>
    <t>M6-NyO-12a</t>
  </si>
  <si>
    <t>Calcula los primeros múltiplos de un número</t>
  </si>
  <si>
    <t>Selecciona los tres primeros múltiplos de {{Q1}}.</t>
  </si>
  <si>
    <t>Multiple Choice
*: countCorrect= 3
*: countIncorrect= 2</t>
  </si>
  <si>
    <t>Q1= Min = 3; Max = 9; Step = 1</t>
  </si>
  <si>
    <t>A1 = 0*
A2 = {{Q1}}*
A3 = {{Q1}}*2*
A4 = {{Q1}}*2+1
A5 = {{Q1}}*2-2</t>
  </si>
  <si>
    <t xml:space="preserve">Los tres primeros múltiplos de {{Q1}} se obtienen al multiplicar {{Q1}} por los tres primeros números naturales. </t>
  </si>
  <si>
    <t>&lt;p&gt;Los tres primeros múltiplos de {{Q1}} se obtienen al multiplicar {{Q1}} por los tres primeros números naturales, es decir, 0, 1 y 2. Por tanto:&lt;/p&gt;&lt;p&gt;{{Q1}} × 0 = 0&lt;/p&gt;&lt;p&gt;{{Q1}} × 1 = {{Q1}}&lt;/p&gt;&lt;p&gt;{{Q1}} × 2 = {{A3}}&lt;/p&gt;</t>
  </si>
  <si>
    <t>{"id":"M6-NyO-12a-I-1","stimulus":"&lt;p&gt;Selecione os três primeiros múltiplos de {{Q1}}.&lt;/p&gt;","hint":"&lt;p&gt;Os três primeiros múltiplos de {{Q1}} são obtidos multiplicando {{Q1}} pelos três primeiros números naturais.&lt;/p&gt;","feedback":"&lt;p&gt;Os três primeiros múltiplos de {{Q1}} são obtidos multiplicando {{Q1}} pelos três primeiros números naturais, ou seja, 0, 1 e 2. Portanto:&lt;/p&gt;&lt;p&gt;{{Q1}}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t>
  </si>
  <si>
    <t>Completa la siguiente afirmación.</t>
  </si>
  <si>
    <t>Los seis primeros múltiplos de {{Q1}} son: 0, {{A1}}, {{A2}}, {{A3}}, {{A4}}, {{{A5}}</t>
  </si>
  <si>
    <t>Q1= Min = 2; Max = 15; Step = 1</t>
  </si>
  <si>
    <t>A1 = {{Q1}}
A2 = {{Q1}}*2
A3 = {{Q1}}*3
A4= {{Q1}}*4
A5= {{Q1}}*5</t>
  </si>
  <si>
    <t xml:space="preserve">Los seis primeros múltiplos de {{Q1}} se obtienen al multiplicar {{Q1}} por los seis primeros números naturales. </t>
  </si>
  <si>
    <t>&lt;p&gt;Los seis primeros múltiplos de {{Q1}} se obtienen al multiplicar {{Q1}} por los seis primeros números naturales, es decir, 0, 1, 2, 3, 4 y 5. Por tanto:&lt;/p&gt;&lt;p&gt;{{Q1}} × 0 = 0&lt;/p&gt;&lt;p&gt;{{Q1}} × 1 = {{Q1}}&lt;/p&gt;&lt;p&gt;{{Q1}} × 2 = {{A2}}&lt;/p&gt;&lt;p&gt;{{Q1}} × 3 = {{A3}}&lt;/p&gt;&lt;p&gt;{{Q1}} × 4 = {{A4}}&lt;/p&gt;&lt;p&gt;{{Q1}} × 5 = {{A5}}&lt;/p&gt;</t>
  </si>
  <si>
    <t>{"id":"M6-NyO-12a-E-1","stimulus":"&lt;p&gt;Complete.&lt;/p&gt;","template":"&lt;p&gt;Os primeiros seis múltiplos de {{Q1}} são: 0, {{response}}, {{response}}, {{response}}, {{response}}, {{response}}&lt;/p&gt;","hint":"&lt;p&gt;Os seis primeiros múltiplos de {{Q1}} são obtidos multiplicando {{Q1}} pelos seis primeiros números naturais.&lt;/p&gt;","feedback":"&lt;p&gt;Os seis primeiros múltiplos de {{Q1}} são obtidos multiplicando {{Q1}} pelos seis primeiros números naturais, ou seja, 0, 1, 2, 3, 4 e 5. Portanto:&lt;/p&gt;&lt;p&gt;{{Q1}} × 0 = 0&lt;/p&gt;&lt;p&gt;{{Q1}} × 1 = {{Q1}}&lt;/p&gt;&lt;p&gt;{{Q1}} × 2 = {{A2}}&lt;/p&gt;&lt;p&gt;{{Q1}} × 3 = {{A3}}&lt;/p&gt;&lt;p&gt;{{Q1}} × 4 = {{A4}}&lt;/ 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t>
  </si>
  <si>
    <t>Bea compra todas las semanas unos sobres que contienen {{Q1}} cromos cada uno. Completa la siguiente lista con los primeros cinco múltiplos de {{Q1}} ordenándolos de menor a mayor.</t>
  </si>
  <si>
    <t>0, {{A1}}, {{A2}}, {{A3}}, {{A4}}</t>
  </si>
  <si>
    <t>Q1= Min = 5; Max = 20; Step = 1</t>
  </si>
  <si>
    <t>A1 = {{Q1}}
A2 = {{Q1}}*2
A3 = {{Q1}}*3
A4= {{Q1}}*4</t>
  </si>
  <si>
    <t xml:space="preserve">Los cinco primeros múltiplos de {{Q1}} se obtienen al multiplicar {{Q1}} por los cinco primeros números naturales. </t>
  </si>
  <si>
    <t>&lt;p&gt;Los cinco primeros múltiplos de {{Q1}} se obtienen al multiplicar {{Q1}} por los cinco primeros números naturales, es decir, 0, 1, 2, 3 y 4. Por tanto:&lt;/p&gt;&lt;p&gt;{{Q1}} × 0 = 0&lt;/p&gt;&lt;p&gt;{{Q1}} × 1 = {{Q1}}&lt;/p&gt;&lt;p&gt;{{Q1}} × 2 = {{A2}}&lt;/p&gt;&lt;p&gt;{{Q1}} × 3 = {{A3}}&lt;/p&gt;&lt;p&gt;{{Q1}} × 4 = {{A4}}&lt;/p&gt;</t>
  </si>
  <si>
    <t>{"id":"M6-NyO-12a-A-1","stimulus":"&lt;p&gt;Toda semana Beatriz compra alguns envelopes contendo {{Q1}} cartões cada.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pela multiplicação de {{Q1}} pelos cinco primeiros números naturais, ou seja, 0, 1, 2, 3 e 4. Portanto:&lt;/p&gt;&lt;div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t>
  </si>
  <si>
    <t>Lidia está jugando a un videojuego en el que cada vez que recoge una moneda recibe {{Q1}} puntos. Completa la siguiente lista con los primeros cinco múltiplos de {{Q1}} ordenándolos de menor a mayor.</t>
  </si>
  <si>
    <t xml:space="preserve">En el videojuego al que está jugando Lidia, cada vez que recoge una moneda recibe {{Q1}} puntos. ¿Cuántos puntos tendrá si recoge {{Q2}} monedas?
Lidia tendrá {{A1}} puntos. 
</t>
  </si>
  <si>
    <t>Q1= Min = 2; Max = 10; Step = 1</t>
  </si>
  <si>
    <t>{"id":"M6-NyO-12a-A-2","stimulus":"&lt;p&gt;Lídia está jogando um jogo de videogame no qual toda vez que ela coleta uma moeda ela recebe {{Q1}} pontos. Complete a lista a seguir com os primeiros cinco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t>
  </si>
  <si>
    <t>Arturo hizo un viaje con su familia en el que cada día recorrían &lt;span class=\"no-break\"&gt;{{Q1}} km.&lt;/span&gt; Completa la siguiente lista con los primeros cinco múltiplos de {{Q1}} ordenándolos de menor a mayor.</t>
  </si>
  <si>
    <t>El año pasado, Arturo hizo un viaje en caravana con su familia en el que cada día recorrían {{Q1}} kilómetros. Si el viaje duró {{Q2}} días, ¿cuántos kilómetros recorrieron?
Recorrieron {{A1}} kilómetros.</t>
  </si>
  <si>
    <t>Q1= Min = 50; Max = 150; Step = 10</t>
  </si>
  <si>
    <t>{"id":"M6-NyO-12a-A-3","stimulus":"&lt;p&gt;Artur fez uma viagem com a família dele em que todos os dias eles percorreram &lt;span class=\"no-break\"&gt;{{Q1}} km.&lt;/span&gt;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t>
  </si>
  <si>
    <t>M6-NyO-13a</t>
  </si>
  <si>
    <t>Calcula los divisores de cualquier número menor que 100</t>
  </si>
  <si>
    <t>Selecciona los enunciados que son correctos.</t>
  </si>
  <si>
    <t>Selecciona los enunciados que sean correctos.
[515 es divisible por 5]*
[216 es divisible por 9]*
[145 es divisible por 2]
[100 es divisible por 3]
[102 es divisible por 10]
...</t>
  </si>
  <si>
    <t>Q1= Min = 2; Max = 50; Step = 2
Q2= Min = 3; Max = 51; Step = 3
Q3= Min = 5; Max = 50; Step = 5
Q4= Min = 7; Max = 49; Step = 7
Q5= Min = 1; Max = 49; Step = 2
Q6= List = 4,5,7,8,10,11,13,14,16,17,19,20,22,23,25,26,28,29,31,32,34,35,37,38
Q7= List = 4,6,7,8,9,11,12,13,14,16,17,18,19,21,22,23,24,26,27,28,29,31,32,33,34,36,37,38,39
Q8= List = 4,5,6,8,9,10,11,12,13,15,16,17,18,19,20,22,23,24,25,26,27,29,30,31,32,33,34,36,37,38,39</t>
  </si>
  <si>
    <t>A1=2 es divisor de {{Q1}}*
A2=3 es divisor de {{Q2}}*
A3=5 es divisor de {{Q3}}*
A4=7 es divisor de {{Q4}}*
A5=2 es divisor de {{Q5}}
A6=3 es divisor de {{Q6}}
A7=5 es divisor de {{Q7}}
A8=7 es divisor de {{Q8}}</t>
  </si>
  <si>
    <t>Si al dividir un número entre otro el resultado es 0, entonces el segundo es un divisor del primero.</t>
  </si>
  <si>
    <t>{"id":"M6-NyO-13a-I-1","stimulus":"&lt;p&gt;Selecione as afirmações corretas.&lt;/p&gt;","hint":"&lt;p&gt;Se ao dividir um número por outro o resto for 0, então o segundo número é um divisor do primeiro.&lt;/p&gt;","feedback":"&lt;p&gt;Se ao dividir um número por outro o resto for 0, então o segundo número é um divisor do primei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é divisor de {{Q1}}"},{"name":"A2","label":"3 é divisor de {{Q2}}"},{"name":"A3","label":"5 é divisor de {{Q3}}"},{"name":"A4","label":"7 é divisor de {{Q4}}"},{"name":"A5","label":"2 é divisor de {{Q5}}","incorrect":true},{"name":"A6","label":"3 é divisor de {{Q6}}","incorrect":true},{"name":"A7","label":"5 é divisor de {{Q7}}","incorrect":true},{"name":"A8","label":"7 é divisor de {{Q8}}","incorrect":true}],"uniques":true},"algorithm":{"name":"trueFalse","template":"Multiple choice – multiple response","params":{"countCorrect":2,"countIncorrect":1,"showCheckIcon":false,
            "columns": 3
        }
    }
}</t>
  </si>
  <si>
    <t>Escribe el divisor común de los siguientes números.</t>
  </si>
  <si>
    <t>Los números {{T1}}, {{T2}} y {{T3}} son divisibles entre {{A1}}.</t>
  </si>
  <si>
    <t>Escribe el divisor de los siguientes números:
Los números [20], [40] y [18] son divisibles por ...</t>
  </si>
  <si>
    <t>Q1=List=2,3,5
Q2-Q4=List=7,11,13,17,19</t>
  </si>
  <si>
    <t>T1 = {{Q2}}*{{Q1}}
T2 = {{Q3}}*{{Q1}}
T3 = {{Q4}}*{{Q1}}
A1 = {{Q1}}</t>
  </si>
  <si>
    <t>{"id":"M6-NyO-13a-E-1","stimulus":"&lt;p&gt;Qual é o divisor comum dos números a seguir?&lt;/p&gt;","template":"&lt;p&gt;Os números {{T1}}, {{T2}} e {{T3}} são divisíveis por {{response}}.&lt;/p&gt;","hint":"&lt;p&gt;Se ao dividir um número por outro o resto for 0, então o segundo número é um divisor do primeiro.&lt;/p&gt;","feedback":"&lt;p&gt;Se ao dividir um número por outro o resto for 0, então o segundo número é um divisor do primei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t>
  </si>
  <si>
    <t>Aldo tiene una colección de {{T1}} cómics de superhéroes. Contesta a las siguientes preguntas.</t>
  </si>
  <si>
    <t>Aldo tiene una colección de 30 cómics de Superman. Responde a las siguientes preguntas.
¿Puede juntarlos en grupos de 6?
¿Puede juntarlos en grupos de 9?
¿Puede juntarlos en grupos de 10?
¿Puede juntarlos en grupos de 25?
...</t>
  </si>
  <si>
    <t>True or false
*: countCorrect= 2
*: countIncorrect= 1
*:options= "Sí", "No"</t>
  </si>
  <si>
    <t>Q1=List=5,11,13
Q2=List=3,7
Q3-Q4=List=2,4,8</t>
  </si>
  <si>
    <t>T1={{Q1}}*{{Q2}}
A1=¿Puede agruparlos de {{Q1}} en {{Q1}}?*
A2=¿Puede agruparlos de {{Q2}} en {{Q2}}?*
A3=¿Puede agruparlos de {{Q3}} en {{Q3}}?|Los divisores de {{T1}} son {{Q1}} y {{Q2}}.
A4=¿Puede agruparlos de {{Q4}} en {{Q4}}?|Los divisores de {{T1}} son {{Q1}} y {{Q2}}.</t>
  </si>
  <si>
    <t>Calcula los divisores de la colección de cómics.</t>
  </si>
  <si>
    <t>Para responder a las preguntas, calcula los divisores de la colección de cómics. Después, comprueba si estas agrupaciones coinciden con los divisores.</t>
  </si>
  <si>
    <t>{"id":"M6-NyO-13a-A-1","stimulus":"&lt;p&gt;Aldo tem uma coleção de {{T1}} quadrinhos de super-heróis. Sobre os quadrinhos, responda às seguintes perguntas:&lt;/p&gt;","hint":"&lt;p&gt;Calcule os divisores do número de quadrinhos que a coleção tem.&lt;/p&gt;","feedback":"&lt;p&gt;Para responder às perguntas, encontre os divisores do número de quadrinhos da coleção.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t>
  </si>
  <si>
    <t>Un deportista tiene un vestidor con {{T1}} camisetas de deporte. Contesta a las siguientes preguntas.</t>
  </si>
  <si>
    <t>Un deportista de élite tiene un vestidor con 54 zapatillas de deporte. Responde a las siguientes preguntas. 
¿Puede juntarlas en grupos de 2?
¿Puede juntarlas en grupos de 4? 
¿Puede juntarlas en grupos de 6?
¿Puede juntarlas en grupos de 16?
...</t>
  </si>
  <si>
    <t>True or false
*: countCorrect= 2
*: countIncorrect= 1
*:options= "Sí", "No"</t>
  </si>
  <si>
    <t>T1={{Q1}}*{{Q2}}
A1=¿Puede agruparlas de {{Q1}} en {{Q1}}?*
A2=¿Puede agruparlas de {{Q2}} en {{Q2}}?*
A3=¿Puede agruparlas de {{Q3}} en {{Q3}}?|Los divisores de {{T1}} son {{Q1}} y {{Q2}}.
A4=¿Puede agruparlas de {{Q4}} en {{Q4}}?|Los divisores de {{T1}} son {{Q1}} y {{Q2}}.</t>
  </si>
  <si>
    <t>Calcula los divisores del número de camisetas.</t>
  </si>
  <si>
    <t>Para responder a las preguntas, calcula los divisores del número de camisetas. Después, comprueba si estas agrupaciones coinciden con los divisores.</t>
  </si>
  <si>
    <t>{"id":"M6-NyO-13a-A-2","stimulus":"&lt;p&gt;Um atleta tem um vestiário com {{T1}} camisas esportivas. Sobre as camisas, responda às seguintes perguntas:&lt;/p&gt;","hint":"&lt;p&gt;Calcule os divisores do número de camisas.&lt;/p&gt;","feedback":"&lt;p&gt;Para responder às questões, calcule os divisores do número de camisas. Em seguida, verifique se esses agrupamentos correspondem aos divisores.&lt;/p&gt;","seed":{"parameters":[{"name":"Q1","label":null,"list":[5,11,13]},{"name":"Q2","label":null,"list":[3,7]},{"name":"Q3","label":null,"list":[2,4,8]},{"name":"Q4","label":null,"list":[2,4,8]}],"calculated":[{"name":"T1","label":"{{function}}","function":"{{Q1}}*{{Q2}}","temp":true},{"name":"A1","label":"Podem ser agrupadas de {{Q1}} em {{Q1}}?"},{"name":"A2","label":"Podem ser agrupadas de {{Q2}} em {{Q2}}?"},{"name":"A3","label":"Podem ser agrupadas de {{Q3}} em {{Q3}}?","incorrect":true,"feedback":"&lt;p&gt;Os divisores de {{T1}} são {{Q1}} e {{Q2}}.&lt;/p&gt;"},{"name":"A4","label":"Podem ser agrupadas de {{Q4}} em {{Q4}}?","incorrect":true,"feedback":"&lt;p&gt;Os divisores de {{T1}} são {{Q1}} e {{Q2}}.&lt;/p&gt;"}],"uniques":true},"algorithm":{"name":"trueFalse","template":"Choice matrix – inline","params":{"countCorrect":2,"countIncorrect":1,"showCheckIcon":false,"options":["Sim","Não"]}}}</t>
  </si>
  <si>
    <t>En el invernadero de Julia hay {{T1}} macetas de cactus de diferentes tipos. Contesta a las siguientes preguntas.</t>
  </si>
  <si>
    <t>En el invernadero de Julia hay 648 macetas de cáctus de diferentes especies. Responde a las siguientes preguntas. 
¿Puede ponerlas en grupos de 3?
¿Puede ponerlas en grupos de 12?
¿Puede ponerlas en grupos de 18?
¿Puede ponerlas en grupos de 16?
...</t>
  </si>
  <si>
    <t>Calcula los divisores del número de cactus.</t>
  </si>
  <si>
    <t>Para responder a las preguntas, calcula los divisores del número de cactus. Después, comprueba si estas agrupaciones coinciden con los divisores.</t>
  </si>
  <si>
    <t>{"id":"M6-NyO-13a-A-3","stimulus":"&lt;p&gt;Na estufa de Júlia há {{T1}} cactos em vasos de diferentes tipos. Sobre os catos, responda às seguintes perguntas:&lt;/p&gt;","hint":"&lt;p&gt;Calcule os divisores do número de cactos.&lt;/p&gt;","feedback":"&lt;p&gt;Para responder às perguntas, calcule os divisores do número de cactos.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t>
  </si>
  <si>
    <t>M6-NyO-14a</t>
  </si>
  <si>
    <t>Calcula el mínimo común múltiplo</t>
  </si>
  <si>
    <t>&lt;p&gt;Selecciona el mínimo común múltiplo de {{T1}} y {{T2}}.&lt;/p&gt;</t>
  </si>
  <si>
    <t>Arrastra el mínimo común múltiplo correcto de estas parejas de números.
9 y 14: ...
18 y 20: ...
24 y 28: ...
[126], [180], [168]</t>
  </si>
  <si>
    <t>Q1 = Min = 2; Max = 10; Step = 1
Q2 = Min = 2; Max = 10; Step = 1
Q3 = Min = 2; Max = 10; Step = 1</t>
  </si>
  <si>
    <t>T1 = {{Q1}}*{{Q2}}
T2 = {{Q2}}*{{Q3}}
A1 = math.lcm({{T1}}, {{T2}})*
A2 = math.gcd({{T1}}, {{T2}})
A3 = {{Q1}}*{{Q2}}*{{Q2}}*{{Q3}}
T3 = {{T1}}*2
T4 = {{T1}}*3
T5 = {{T2}}*2
T6 = {{T2}}*3</t>
  </si>
  <si>
    <t>&lt;p&gt;El mínimo común múltiplo de dos números es el menor de los múltiplos comunes distinto de 0.&lt;/p&gt;</t>
  </si>
  <si>
    <t>&lt;p&gt;Para obtener el mínimo común múltiplo de dos números, primero se escriben los múltiplos de ambos:&lt;/p&gt;&lt;p&gt;{{T1}}, {{T3}}, {{T4}}...&lt;/p&gt;&lt;p&gt;{{T2}}, {{T5}}, {{T6}}...&lt;/p&gt;&lt;p&gt;A continuación, hay que elegir el menor de los que son comunes y distinto de 0, en este caso, {{A1}}.&lt;/p&gt;</t>
  </si>
  <si>
    <t>{"id":"M6-NyO-14a-I-1","stimulus":"&lt;p&gt;Selecione o mínimo múltiplo comum entre {{T1}} e {{T2}}.&lt;/p&gt;","hint":"&lt;p&gt;O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t>
  </si>
  <si>
    <t>&lt;p&gt;Calcula el mínimo común múltiplo de estos números: {{Q1}}, {{T1}} y {{T2}}.&lt;/p&gt;</t>
  </si>
  <si>
    <t>T1 = {{Q1}}*{{Q2}}
T2 = {{Q2}}*{{Q3}}
A1 = math.lcm({{T1}}, {{T2}})*
A2 = math.gcd({{T1}}, {{T2}})
A3 = {{Q1}}*{{Q1}}*{{Q2}}*{{Q2}}*{{Q3}}
T3 = {{T1}}*2
T4 = {{T1}}*3
T5 = {{T2}}*2
T6 = {{T2}}*3
T7 = {{Q1}}*2
T8 = {{Q1}}*3</t>
  </si>
  <si>
    <t>&lt;p&gt;El mínimo común múltiplo de varios números es el menor de los múltiplos comunes distinto de 0.&lt;/p&gt;</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</si>
  <si>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</si>
  <si>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{"id":"M6-NyO-14a-I-2","stimulus":"&lt;p&gt;Calcule o mínimo múltiplo comum desses números: {{Q1}}, {{T1}} e {{T2}}.&lt;/p&gt;","hint":"&lt;p&gt;O mínimo múltiplo comum de vários números é o menor múltiplo comum entre eles e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t>
  </si>
  <si>
    <t>&lt;p&gt;Calcula el mínimo común múltiplo de {{T1}} y {{T2}}.&lt;/p&gt;</t>
  </si>
  <si>
    <t>&lt;p&gt;El mínimo común múltiplo es {{A1}}.&lt;/p&gt;</t>
  </si>
  <si>
    <t>Calcula el mínimo común múltiplo de estas parejas de números.
9 y 14: ...</t>
  </si>
  <si>
    <t>T1 = {{Q1}}*{{Q2}}
T2 = {{Q2}}*{{Q3}}
A1 = math.lcm({{T1}}, {{T2}})
T3 = {{T1}}*2
T4 = {{T1}}*3
T5 = {{T2}}*2
T6 = {{T2}}*3</t>
  </si>
  <si>
    <t>&lt;p&gt;Para obtener el mínimo común múltiplo de dos números, primero se escriben los múltiplos de ambos:&lt;/p&gt;&lt;p&gt;{{T1}}, {{T3}}, {{T4}}...&lt;/p&gt;&lt;p&gt;{{T2}}, {{T5}}, {{T6}}...&lt;/p&gt;&lt;p&gt;A continuación, hay que elegir el menor de los que son comunes y distinto de 0, en este caso, {{A1}}.&lt;p&gt;</t>
  </si>
  <si>
    <t>{"id":"M6-NyO-14a-E-1","stimulus":"&lt;p&gt;Calcule o mínimo múltiplo comum entre {{T1}} e {{T2}}.&lt;/p&gt;","template":"&lt;p&gt;O mínimo múltiplo comum é {{response}}.&lt;/p&gt;","hint":"&lt;p&gt;O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</si>
  <si>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&lt;p&gt;Calcula el mínimo común múltiplo de {{Q1}}, {{T1}} y {{T2}}.&lt;/p&gt;</t>
  </si>
  <si>
    <t>T1 = {{Q1}}*{{Q2}}
T2 = {{Q2}}*{{Q3}}
A1 = math.lcm({{T1}}, {{T2}})
T3 = {{T1}}*2
T4 = {{T1}}*3
T5 = {{T2}}*2
T6 = {{T2}}*3
T7 = {{Q1}}*2
T8 = {{Q1}}*3</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</si>
  <si>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</si>
  <si>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{"id":"M6-NyO-14a-E-2","stimulus":"&lt;p&gt;Calcule o mínimo múltiplo comum entre {{Q1}}, {{T1}} e {{T2}}.&lt;/p&gt;","template":"&lt;p&gt;O mínimo múltiplo comum é {{response}}.&lt;/p&gt;","hint":"&lt;p&gt;O mínimo múltiplo comum entre vários números é o menor múltiplo comum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</si>
  <si>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&lt;p&gt;En una estación de trenes pasan únicamente dos trenes. El primero llega a la estación cada {{T1}} h y el segundo, cada {{T2}} h. Si un día coinciden los dos trenes a la misma hora en la estacón, ¿cuántas horas pasarán hasta que vuelvan a coincidir?&lt;/p&gt;</t>
  </si>
  <si>
    <t>&lt;p&gt;Volverán a coincidir dentro de {{A1}} h.&lt;/p&gt;</t>
  </si>
  <si>
    <t>En la estación de trenes para coger el Expreso de Hogwarts hay tres andenes en los que pasa un tren cada 5 horas, otro cada 8 horas y un tercero cada 3 horas. Si Harry Potter necesita que coincidan en la misma hora para poder entrar a Hogwarts, ¿cuántas horas faltan para que vuelvan a coincidir?
Tienen que pasar 120 horas hasta que vuelvan a coincidir.</t>
  </si>
  <si>
    <t>Q1 = List = 2, 3, 4, 5
Q2 = List = 2, 3, 4, 5
Q3 = List = 2, 3, 4, 5</t>
  </si>
  <si>
    <t>{"id":"M6-NyO-14a-A-1","stimulus":"&lt;p&gt;Apenas dois trens passam por uma estação ferroviária. O primeiro chega à estação a cada {{T1}} h e o segundo a cada {{T2}} h. Se em um determinado momento os dois trens passarem ao mesmo tempo pela estação, quantas horas depois a passagem deles coincidirá novamente?&lt;/p&gt;","template":"&lt;p&gt;Eles coincidirão novamente dentro de {{response}} h.&lt;/p&gt;","hint":"&lt;p&gt;O mínimo múltiplo comum de dois números é o menor múltiplo comum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</si>
  <si>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&lt;p&gt;Elena toca el bajo en la banda del colegio junto a su amigo Jaime, que toca la guitarra. En una de las canciones, los dos empiezan tocando un fa a la vez y, a partir de ahí, Elena toca esa nota cada {{T1}} compases y Jaime, cada {{T2}} compases. ¿Cuándo volverán a coincidir?&lt;/p&gt;</t>
  </si>
  <si>
    <t>&lt;p&gt;Tocarán otro fa a la vez en el compás {{A1}}.&lt;/p&gt;</t>
  </si>
  <si>
    <t>Elena toca el bajo en la banda del colegio junto a su amigos Lorena (que toca la batería) y Jaime (el guitarrista). En una de las canciones todos empiezan a la vez, pero Elena toca una nota cada 10 compases, Lorena cada 6 compases y Jaime cada 8 compases. ¿En qué compás volverán a coincidir tocando un fa?
Volverán a coincidir en el compás ... .</t>
  </si>
  <si>
    <t>{"id":"M6-NyO-14a-A-2","stimulus":"&lt;p&gt;Helena toca baixo na banda da escola com seu amigo Jaime, que toca violão. Em uma das músicas, os dois tocaram a nota fá ao mesmo tempo e, a partir daí, Helena passou a tocar essa nota a cada {{T1}} compassos e Jaime, a cada {{T2}} compassos. Do momento que eles tocaram a nota juntos, após quantos compassos eles a tocaram novamente?&lt;/p&gt;","template":"&lt;p&gt;Eles tocaram novamente a mesma nota fá após {{response}} compassos.&lt;/p&gt;","hint":"&lt;p&gt;O mínimo múltiplo comum de dois números é o menor múltiplo comum diferente de 0.&lt;/p&gt;","feedback":"&lt;p&gt;Para obter o mínimo múltiplo comum entre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</si>
  <si>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En la urbanización de Alejo hay tres farolas que parpadean desde hace unos días. Una de ellas parpadea cada {{Q1}} min; otra, cada {{T1}} min y la tercera, cada {{T2}} min. Si en cierto momento han coincidido, ¿cuánto tiempo pasará hasta que vuelvan a coincidir?</t>
  </si>
  <si>
    <t>&lt;p&gt;Las farolas volverán a parpadear a la vez a depués de {{A1}} min.&lt;/p&gt;</t>
  </si>
  <si>
    <t>En la urbanización de Alejo hay tres farolas que parpadean desde hace unos días. Una de ellas parpadea cada 5 minutos, otra cada 7 minutos y la otra cada 9 minutos. Si en cierto momento su parpadeo ha coincidido, ¿cuánto tiempo pasará hasta que vuelvan a coincidir?
Las farolas volverán a parpadear a la vez a los ... minutos.</t>
  </si>
  <si>
    <t>{"id":"M6-NyO-14a-A-3","stimulus":"&lt;p&gt;Em um bairro da cidade, há três postes de luz que piscam há alguns dias. Um deles pisca a cada {{Q1}} minutos; o outro, a cada {{T1}} minutos, e o terceiro, a cada {{T2}} minutos. Se em algum momento eles piscarem ao mesmo tempo, quanto tempo levará até que eles pisquem juntos novamente?&lt;/p&gt;","template":"&lt;p&gt;As luzes piscarão juntas novamente após {{response}} minutos.&lt;/p&gt;","hint":"&lt;p&gt;O mínimo múltiplo comum entre vários números é o menor múltiplo comum diferente de 0.&lt;/p&gt;","feedback":"&lt;p&gt;Para obter o mínimo múltiplo comum entre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</si>
  <si>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M6-NyO-15a</t>
  </si>
  <si>
    <t>Calcula el máximo común divisor</t>
  </si>
  <si>
    <t>&lt;p&gt;¿Cuál es el máximo común divisor de {{T11}} y {{T12}}?&lt;/p&gt;</t>
  </si>
  <si>
    <t>Une cada pareja de números con su máximo común divisor.
10 y 25      5
14 y 21      7
42 y 36      6</t>
  </si>
  <si>
    <t>Q1=List=2,3,5,7
Q5=List=1,2,3,5,7
Q6=List=1,2,3,5,7</t>
  </si>
  <si>
    <t>T11={{Q1}}*{{Q5}}
T12={{Q1}}*{{Q6}}
A1=math.gcd({{T11}},{{T12}})*
A2=math.gcd({{T11}},{{T12}})+1
A3=math.gcd({{T11}},{{T12}})+2
A4=math.gcd({{T11}},{{T12}})+3
A5=math.gcd({{T11}},{{T12}})+4</t>
  </si>
  <si>
    <t>&lt;p&gt;El máximo común divisor de dos números es el mayor de los divisores comunes.&lt;/p&gt;</t>
  </si>
  <si>
    <t>&lt;p&gt;Para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t>
  </si>
  <si>
    <t>{"id":"M6-NyO-15a-I-1","stimulus":"&lt;p&gt;Qual ​​é o máximo divisor comum entre {{T11}} e {{T12}}?&lt;/p&gt;","hint":"&lt;p&gt;O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{{Q5}}.&lt;/p&gt;&lt;p&gt;Alguns dos divisores de {{T12}} são {{Q1}} e {{Q6}}.&lt;/p&gt;&lt;p&gt;Em seguida, escolha o maior divisor comum, neste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t>
  </si>
  <si>
    <t>&lt;p&gt;Calcula el máximo común divisor de {{T11}} y {{T12}}.&lt;/p&gt;</t>
  </si>
  <si>
    <t>&lt;p&gt;El máximo común divisor es {{A1}}.&lt;/p&gt;</t>
  </si>
  <si>
    <t>Calcula el máximo común divisor de esta pareja de números.
15 y 20: ...</t>
  </si>
  <si>
    <t>Q1=List=2,3,4,5
Q2=List=1,2,3,4,5
Q3=List=1,2,3,4,5</t>
  </si>
  <si>
    <t>T11={{Q1}}*{{Q2}}
T12={{Q1}}*{{Q3}}
A1=math.gcd({{T11}},{{T12}})</t>
  </si>
  <si>
    <t>&lt;p&gt;Para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t>
  </si>
  <si>
    <t>{"id":"M6-NyO-15a-E-1","stimulus":"&lt;p&gt;Calcule o máximo divisor comum entre {{T11}} e {{T12}}.&lt;/p&gt;","template":"&lt;p&gt;O máximo divisor comum é {{response}}.&lt;/p&gt;","hint":"&lt;p&gt;O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escolha o maior divisor comum, neste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t>
  </si>
  <si>
    <t>&lt;p&gt;En una óptica quieren embolsar {{T11}} gafas graduadas y {{T12}} gafas de sol, de manera que cada bolsa contenga el mayor número de gafas de un único tipo de cristal pero que todas contengan el mismo número de gafas. ¿Cuántas gafas habrá que guardar en cada bolsa?&lt;/p&gt;</t>
  </si>
  <si>
    <t>&lt;p&gt;Cada bolsa debe contener {{A1}} gafas.&lt;/p&gt;</t>
  </si>
  <si>
    <t>En una óptica quieren guardar 36 gafas de ver y 28 de sol. La idea es que cada bolsa contenga el mayor número de gafas de un único tipo de cristal, pero que todas contengan el mismo número de gafas. ¿Cuántas gafas habrá que guardar en cada bolsa?
Cada bolsa tiene que contener ... gafas.</t>
  </si>
  <si>
    <t>Q1=List=2,3,4,5
Q2=List=2,3,4,5
Q3=List=2,3,4,5</t>
  </si>
  <si>
    <t>T11={{Q1}}*{{Q2}}
T12={{Q1}}*{{Q3}}
A1=math.gcd({{T11},{{T12}})
T1=math.gcd({{T11},{{T12}})</t>
  </si>
  <si>
    <t>&lt;p&gt;Para hallar el máximo común divisor de dos números, primero hay que escribir los divisores de ambos números.&lt;/p&gt;&lt;p&gt;Algunos divisores de {{T1}} son {{Q1}} y {{Q2}}.&lt;/p&gt;&lt;p&gt;Algunos divisores de {{T2}} son {{Q2}} y {{Q3}}.&lt;/p&gt;&lt;p&gt;A continuación, se elige el mayor de los que son comunes, en este caso, {{A1}}.&lt;p&gt;</t>
  </si>
  <si>
    <t>{"id":"M6-NyO-15a-A-1","stimulus":"&lt;p&gt;Em uma ótica, deseja-se embalar {{T11}} óculos de grau e {{T12}} óculos de sol, de modo que todas as embalagem tenham a mesma quantidade de óculos e que essa quantidade seja a maior possível. Além disso, os óculos devem ser de um mesmo tipo por embalagem. Quantos óculos haverá em cada embalagem?&lt;/p&gt;","template":"&lt;p&gt;Cada embalagem deve conter {{response}} óculos.&lt;/p&gt;","hint":"&lt;p&gt;O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</si>
  <si>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pastelería tienen {{T11}} kg de harina de trigo y {{T12}} kg de harina de espelta. Si los resposteros quieren guardarlas en bolsas con la misma cantidad y del mayor tamaño posible, pero sin que se mezclen las harinas, ¿cuánta harina tendrán que almacenar en cada bolsa?&lt;/p&gt;</t>
  </si>
  <si>
    <t>&lt;p&gt;Cada bolsa contendrá {{A1}} kg de harina.&lt;/p&gt;</t>
  </si>
  <si>
    <t>{"id":"M6-NyO-15a-A-2","stimulus":"&lt;p&gt;Em uma padaria, há {{T11}} kg de farinha de trigo e {{T12}} kg de farinha de mandioca. Se os padeiros quiserem armazená-las em sacos com a mesma quantidade e a maior possível, mas sem misturar as farinhas, quantos quilogramas de farinha terão que armazenar em cada saco?&lt;/p&gt;","template":"&lt;p&gt;Cada saco terá {{response}} kg de farinha.&lt;/p&gt;","hint":"&lt;p&gt;O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</si>
  <si>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juguetería hay {{T11}} cochecitos rojos y {{T12}} cochecitos verdes. Si el personal quiere guardarlos en cajas de manera que cada una contenga el mismo número de cochecitos pero sin que se mezclen los colores, ¿cuántos coches como máximo habrá que poner en cada caja?&lt;/p&gt;</t>
  </si>
  <si>
    <t>&lt;p&gt;Cada caja debería guardar {{A1}} cochecitos.&lt;/p&gt;</t>
  </si>
  <si>
    <t>&lt;p&gt;Para hallar el máximo común divisor de dos números, primero hay que escribir los divisores de ambos números.&lt;/p&gt;&lt;p&gt;Algunos de los divisores de {{T1}} son {{Q1}} y {{Q2}}.&lt;/p&gt;&lt;p&gt;Algunos de los divisores de {{T2}} son {{Q2}} y {{Q3}}.&lt;/p&gt;&lt;p&gt;A continuación, se elige el mayor de los que son comunes, en este caso, {{A1}}.&lt;p&gt;</t>
  </si>
  <si>
    <t>{"id":"M6-NyO-15a-A-3","stimulus":"&lt;p&gt;Em uma loja de brinquedos há {{T11}} carrinhos vermelhos e {{T12}} verdes. Se os vendedores quiserem colocá-los em caixas para que cada uma contenha o mesmo número de carrinhos, mas sem misturar as cores, quantos carrinhos, no máximo, podem ser colocados em cada caixa?&lt;/p&gt;","template":"&lt;p&gt;Cada caixa pode conter {{response}} carrinhos.&lt;/p&gt;","hint":"&lt;p&gt;O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o maior dos que são comuns é escolhido, em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</si>
  <si>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M6-NyO-16a</t>
  </si>
  <si>
    <t>Lee potencias sencillas (números a texto)</t>
  </si>
  <si>
    <t>Relaciona cada potencia con la forma en que se lee.</t>
  </si>
  <si>
    <t>Relaciona cada potencia con su forma escrita.
11^2       once al cuadrado
4^4       cuatro a la cuarta
5^12       cinco a la decimosegunda</t>
  </si>
  <si>
    <t>Q1=Min = 2; Max = 9; Step = 1
Q2=Min = 2; Max = 9; Step = 1
Q3=Min = 2; Max = 9; Step = 1
Q6=Min = 2; Max = 9; Step = 1
Q7=Min = 2; Max = 9; Step = 1
Q8=Min = 2; Max = 9; Step = 1</t>
  </si>
  <si>
    <t>A1={{Q1}}&lt;sup&gt;{{Q6}}&lt;/sup&gt;#Lemonlib.powerToWords({{Q1}},{{Q6}},'es')
A2={{Q2}}&lt;sup&gt;{{Q7}}&lt;/sup&gt;#Lemonlib.powerToWords({{Q2}},{{Q7}},'es')
A3={{Q3}}&lt;sup&gt;{{Q8}}&lt;/sup&gt;#Lemonlib.powerToWords({{Q3}},{{Q8}},'es')</t>
  </si>
  <si>
    <t>Una potencia se lee como &lt;i&gt;la base elevado al exponente.&lt;/i&gt; Si el exponente es 2, se lee &lt;i&gt;al cuadrado&lt;/i&gt; y si es 3, &lt;i&gt;al cubo.&lt;/i&gt;</t>
  </si>
  <si>
    <t>{"id":"M6-NyO-16a-I-1","stimulus":"&lt;p&gt;Arraste a forma como cada potência é lida para o local apropiado.&lt;/p&gt;","hint":"&lt;p&gt;Uma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6","label":null,"min":2,"max":9,"step":1},{"name":"Q7","label":null,"min":2,"max":9,"step":1},{"name":"Q8","label":null,"min":2,"max":9,"step":1}],"calculated":[{"name":"A1","label":"{{Q1}}&lt;sup&gt;{{Q6}}&lt;/sup&gt;","function":"Lemonlib.powerToWords({{Q1}},{{Q6}},'pt')[0].toUpperCase() + Lemonlib.powerToWords({{Q1}},{{Q6}},'pt').slice(1)"},{"name":"A2","label":"{{Q2}}&lt;sup&gt;{{Q7}}&lt;/sup&gt;","function":"Lemonlib.powerToWords({{Q2}},{{Q7}},'pt')[0].toUpperCase() + Lemonlib.powerToWords({{Q2}},{{Q7}},'pt').slice(1)"},{"name":"A3","label":"{{Q3}}&lt;sup&gt;{{Q8}}&lt;/sup&gt;","function":"Lemonlib.powerToWords({{Q3}},{{Q8}},'pt')[0].toUpperCase() + Lemonlib.powerToWords({{Q3}},{{Q8}},'pt').slice(1)"}],"uniques":true},"algorithm":{"name":"linkOperationResult","params":{"invert":true},"template":"Match list"}}</t>
  </si>
  <si>
    <t>Selecciona la potencia que está bien leída.</t>
  </si>
  <si>
    <t>Selecciona qué potencias están bien leídas.
3^2: tres al cuadrado.*
5^3: cinco al cubo.*
7^2: siete al cubo
9^2: nueve al cuadrado
2^6: dos elevado a seis*
3^4: tres elevado a cuatro
6^4: seis al cubo
Siempre salen 2 correctas y dos incorrectas.</t>
  </si>
  <si>
    <t>Q1-Q4= Min = 2; Max = 9; Step =1
Q7=Min = 2; Max = 9; Step =1
Q8=Min = 4; Max = 12= Step = 1
Q9=Min = 2; Max = 9; Step =1
Q10=Min = 4; Max = 12= Step = 1</t>
  </si>
  <si>
    <t>A1={{Q1}}&lt;sup&gt;2&lt;/sup&gt;: {{function}}#Lemonlib.powerToWords({{Q1}},2,'es')*
A2={{Q2}}&lt;sup&gt;3&lt;/sup&gt;: {{function}}#Lemonlib.powerToWords({{Q2}},3,'es')*
A3={{Q3}}&lt;sup&gt;2&lt;/sup&gt;: {{function}}#Lemonlib.powerToWords({{Q3}},3,'es')|Esta potencia se lee {{T1}}.
A4={{Q4}}&lt;sup&gt;3&lt;/sup&gt;: {{function}}#Lemonlib.powerToWords({{Q4}},2,'es')|Esta potencia se lee {{T2}}.
A5={{Q7}}&lt;sup&gt;{{Q8}}&lt;/sup&gt;: {{function}}#Lemonlib.powerToWords({{Q7}},3,'es')|Esta potencia se lee {{T3}}.
A6={{Q9}}&lt;sup&gt;{{Q10}}&lt;/sup&gt;: {{function}}#Lemonlib.powerToWords({{Q9}},2,'es')|Esta potencia se lee {{T4}}.
T1 = Lemonlib.powerToWords({{Q3}},2,'es')
T2 = Lemonlib.powerToWords({{Q4}},3,'es')
T3 = Lemonlib.powerToWords({{Q7}},{{Q8}},'es')
T4 = Lemonlib.powerToWords({{Q9}},{{Q10}},'es')</t>
  </si>
  <si>
    <t>{"id":"M6-NyO-16a-I-2","stimulus":"&lt;p&gt;Selecione a opção em que a potência está escrita por extenso corretamente.&lt;/p&gt;","hint":"&lt;p&gt;Uma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4","label":null,"min":2,"max":9,"step":1},{"name":"Q7","label":null,"min":2,"max":9,"step":1},{"name":"Q8","label":null,"min":4,"max":12,"step":1},{"name":"Q9","label":null,"min":2,"max":9,"step":1},{"name":"Q10","label":null,"min":4,"max":12,"step":1}],"calculated":[{"name":"T1","label":"{{function}}","function":"Lemonlib.powerToWords({{Q3}},2,'pt')","temp":true},{"name":"T2","label":"{{function}}","function":"Lemonlib.powerToWords({{Q4}},3,'pt')","temp":true},{"name":"T3","label":"{{function}}","function":"Lemonlib.powerToWords({{Q7}},{{Q8}},'pt')","temp":true},{"name":"T4","label":"{{function}}","function":"Lemonlib.powerToWords({{Q9}},{{Q10}},'pt')","temp":true},{"name":"A1","label":"{{Q1}}&lt;sup&gt;2&lt;/sup&gt;: {{function}}","function":"Lemonlib.powerToWords({{Q1}},2,'pt')"},{"name":"A2","label":"{{Q2}}&lt;sup&gt;3&lt;/sup&gt;: {{function}}","function":"Lemonlib.powerToWords({{Q2}},3,'pt')"},{"name":"A3","label":"{{Q3}}&lt;sup&gt;2&lt;/sup&gt;: {{function}}","function":"Lemonlib.powerToWords({{Q3}},3,'pt')","incorrect":true,"feedback":"Esta potência é lida como {{T1}}."},{"name":"A4","label":"{{Q4}}&lt;sup&gt;3&lt;/sup&gt;: {{function}}","function":"Lemonlib.powerToWords({{Q4}},2,'pt')","incorrect":true,"feedback":"Esta potência é lida como {{T2}}."},{"name":"A5","label":"{{Q7}}&lt;sup&gt;{{Q8}}&lt;/sup&gt;: {{function}}","function":"Lemonlib.powerToWords({{Q7}},3,'pt')","incorrect":true,"feedback":"Esta potência é lida como {{T3}}."},{"name":"A6","label":"{{Q9}}&lt;sup&gt;{{Q10}}&lt;/sup&gt;: {{function}}","function":"Lemonlib.powerToWords({{Q9}},2,'pt')","incorrect":true,"feedback":"Esta potência é lida como {{T4}}."}],"uniques":true},"algorithm":{"name":"trueFalse","template":"Multiple choice – standard","params":{"countCorrect":1,"countIncorrect":2,"showCheckIcon":false,
            "columns": 3
        }
    }
}</t>
  </si>
  <si>
    <t>Escribe cómo se lee la siguiente potencia.</t>
  </si>
  <si>
    <t>{{Q1}}&lt;sup&gt;{{Q2}}&lt;/sup&gt;: {{A1}}</t>
  </si>
  <si>
    <t>Escribir con palabras la siguiente potencia
4^3: cuatro al cubo</t>
  </si>
  <si>
    <t>Q1= Min= 2; Max= 9; Step = 1
Q2= Min= 2; Max= 10; Step = 1</t>
  </si>
  <si>
    <t>A1 = Lemonlib.powerToWords({{Q1}},{{Q2}},'es')</t>
  </si>
  <si>
    <t>{"id":"M6-NyO-16a-E-1","stimulus":"&lt;p&gt;Escreva por extenso a seguinte potência.&lt;/p&gt;","template":"&lt;p style=\"text-align:center;\"&gt;{{Q1}}&lt;sup&gt;{{Q2}}&lt;/sup&gt; : {{response}}&lt;/p&gt;","hint":"&lt;p&gt;Uma potência é lida como &lt;i&gt;base elevada ao expoente.&lt;/i&gt; Se o expoente for 2, lê-se &lt;i&gt;quadrado&lt;/i&gt; e se for 3, &lt;i&gt;cubo.&lt;/i&gt;&lt;/p&gt;","feedback":"&lt;p&gt;Uma potência é lida como &lt;i&gt;base elevada ao expoente.&lt;/i&gt; Se o expoente for 2, lê-se &lt;i&gt;quadrado&lt;/i&gt; e se for 3, &lt;i&gt;cubo.&lt;/i&gt;&lt;/p&gt;","seed":{"parameters":[{"name":"Q1","label":null,"min":2,"max":9,"step":1},{"name":"Q2","label":null,"min":2,"max":10,"step":1}],"calculated":[{"name":"A1","label":"{{function}}","function":"Lemonlib.powerToWords({{Q1}},{{Q2}},'pt')"}],"uniques":true},"algorithm":{"name":"calculateOperation","template":"Cloze with text"}}</t>
  </si>
  <si>
    <t>M6-NyO-16b</t>
  </si>
  <si>
    <t>Expresa una potencia en forma de multiplicación de factores iguales</t>
  </si>
  <si>
    <t>Une cada producto con su potencia.</t>
  </si>
  <si>
    <t xml:space="preserve">Une cada producto con la potencia que le corresponde.
[2 × 2]                          [2^2]
[4 × 4 × 4]                    [4^3]
[3 × 3 × 3 × 3]              [3^4]
</t>
  </si>
  <si>
    <t>Linking lines
*: invert= false</t>
  </si>
  <si>
    <t>Q1-Q4= Min = 2; Max = 9; Step = 1</t>
  </si>
  <si>
    <t>A1={{Q1}}&lt;sup&gt;{{Q2}}&lt;/sup&gt;#Lemonlib.descomposePow({{Q1}}, {{Q2}}) | {{Q1}} se repite {{Q2}} veces.
A2={{Q1}}&lt;sup&gt;{{Q3}}&lt;/sup&gt;#Lemonlib.descomposePow({{Q1}}, {{Q3}}) | {{Q1}} se repite {{Q3}} veces.
A3={{Q1}}&lt;sup&gt;{{Q4}}&lt;/sup&gt;#Lemonlib.descomposePow({{Q1}}, {{Q4}}) | {{Q1}} se repite {{Q4}} veces.</t>
  </si>
  <si>
    <t>El exponente es el número de veces que la base se multiplica por sí misma.</t>
  </si>
  <si>
    <t>&lt;p&gt;Una potencia es el producto de la base por sí misma tantas veces como el número del exponente indica.&lt;/p&gt;</t>
  </si>
  <si>
    <t>{"id":"M6-NyO-16b-I-1","stimulus":"&lt;p&gt;Arraste cada potência para a sua escrita em forma de produto.&lt;/p&gt;","hint":"&lt;p&gt;O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name":"Q3","label":null,"min":2,"max":9,"step":1},{"name":"Q4","label":null,"min":2,"max":9,"step":1}],"calculated":[{"name":"A1","label":"{{Q1}}&lt;sup&gt;{{Q2}}&lt;/sup&gt;","function":"Lemonlib.descomposePow({{Q1}}, {{Q2}})","feedback":"A base {{Q1}} repete {{Q2}} vezes."},{"name":"A2","label":"{{Q1}}&lt;sup&gt;{{Q3}}&lt;/sup&gt;","function":"Lemonlib.descomposePow({{Q1}}, {{Q3}})","feedback":"A base {{Q1}} repete {{Q3}} vezes."},{"name":"A3","label":"{{Q1}}&lt;sup&gt;{{Q4}}&lt;/sup&gt;","function":"Lemonlib.descomposePow({{Q1}}, {{Q4}})","feedback":"A base {{Q1}} repete {{Q4}} vezes."}],"uniques":true},"algorithm":{"name":"linkOperationResult","params":{"invert":false},"template":"Match list"}}</t>
  </si>
  <si>
    <t>Expresa el siguiente producto como una potencia.</t>
  </si>
  <si>
    <t xml:space="preserve">Escribe en forma de potencia el siguiente producto.
5 × 5 × 5 = [5]^[3]
</t>
  </si>
  <si>
    <t>Q1-Q2= Min = 2; Max = 9; Step = 1</t>
  </si>
  <si>
    <t>T1 = Lemonlib.descomposePow({{Q1}}, {{Q2}})
A1 = \"{{Q1}}^{{Q2}}\"</t>
  </si>
  <si>
    <t>{"id":"M6-NyO-16b-E-1","stimulus":"&lt;p&gt;Expresse o seguinte produto em forma de potência.&lt;/p&gt;","template":"&lt;p style=\"text-align:center;\"&gt;{{T1}} = {{response}}&lt;/p&gt;","hint":"&lt;p&gt;O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indicar.&lt;/p&gt;","seed":{"parameters":[{"name":"Q1","label":null,"min":2,"max":9,"step":1},{"name":"Q2","label":null,"min":2,"max":9,"step":1}],"calculated":[{"name":"T1","label":"{{function}}","function":"Lemonlib.descomposePow({{Q1}}, {{Q2}})","temp":true},{"name":"A1","label":"{{function}}","function":"\"{{Q1}}^{{Q2}}\""}],"uniques":true},"algorithm":{"name":"calculateOperation","params":{"method":"equivLiteral","keyboard":"INTERMEDIATE"}}}</t>
  </si>
  <si>
    <t>Joselu va a hacer {{Q1}} pulseras para cada uno de sus {{Q1}} amigos. Para ello, utilizará {{Q1}} hilos por pulsera. Escribe como potencia y como producto de factores iguales el número de hilos que va a necesitar.</t>
  </si>
  <si>
    <t>&lt;p&gt;Como producto: {{A1}}&lt;/p&gt;&lt;p&gt;Como potencia: {{A2}}&lt;/p&gt;</t>
  </si>
  <si>
    <t>Joselu está haciendo pulseras de hilos para 3 amigos. Les está haciendo 3 a cada uno, utiliza 3 colores diferentes en una pulsera y no quiere repetir ninguno entre todas las que haga. Escribe como producto y como potencia el número de colores que va a necesitar. 
Como producto: 3 × 3 × 3
Como potencia: 3^3</t>
  </si>
  <si>
    <r>
      <rPr>
        <rFont val="Calibri"/>
        <color theme="1"/>
        <sz val="12.0"/>
      </rPr>
      <t xml:space="preserve">Q1= Min = </t>
    </r>
    <r>
      <rPr>
        <rFont val="Calibri"/>
        <color theme="1"/>
        <sz val="12.0"/>
      </rPr>
      <t>4</t>
    </r>
    <r>
      <rPr>
        <rFont val="Calibri"/>
        <color theme="1"/>
        <sz val="12.0"/>
      </rPr>
      <t>; Max = 9; Step = 1</t>
    </r>
  </si>
  <si>
    <t>A1 = {{Q1}} \\times {{Q1}} \\times {{Q1}}
A2 = \"{{Q1}}^3\"</t>
  </si>
  <si>
    <t>{"id":"M6-NyO-16b-A-1","stimulus":"&lt;p&gt;Ângelo irá fazer {{Q1}} pulseiras de miçangas para cada um de seus {{Q1}} amigos. Para fazer isso, ele usará {{Q1}} miçangas por pulseira. Expresse na forma de potência e como produto de fatores iguais o número de miçangas que ele vai precisar.&lt;/p&gt;","template":"&lt;p&gt;Como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4,"max":9,"step":1}],"calculated":[{"name":"A1","label":"{{function}}","function":"{{Q1}}\\times{{Q1}}\\times{{Q1}}"},{"name":"A2","label":"{{function}}","function":"\"{{Q1}}^3\""}],"uniques":true},"algorithm":{"name":"calculateOperation","params":{"method":"equivLiteral","keyboard":"INTERMEDIATE"}}}</t>
  </si>
  <si>
    <t>Una carpintera utiliza {{Q1}} tornillos para construir un comedero de pájaros. Un mes ha dedicado {{Q1}} días a esta labor en los que ha trabajado {{Q1}} h al día para fabricar {{Q1}} comederos. Escribe como potencia y como producto de factores iguales los tornillos que ha usado en ese mes.</t>
  </si>
  <si>
    <t>Un carpintero utiliza 5 tornillos para construir un comedero de pájaros. Puede fabricar 5 cada hora, dedica 5 horas de su jornada a esta labor y trabaja 5 días a la semana. Escribe como producto y como potencia los tornillos que usa en una semana.
Como producto: 3 × 3 × 3 × 3
Como potencia: 3^4</t>
  </si>
  <si>
    <r>
      <rPr>
        <rFont val="Calibri"/>
        <color theme="1"/>
        <sz val="12.0"/>
      </rPr>
      <t xml:space="preserve">Q1= Min = 2; Max = </t>
    </r>
    <r>
      <rPr>
        <rFont val="Calibri"/>
        <color theme="1"/>
        <sz val="12.0"/>
      </rPr>
      <t>7</t>
    </r>
    <r>
      <rPr>
        <rFont val="Calibri"/>
        <color theme="1"/>
        <sz val="12.0"/>
      </rPr>
      <t>; Step = 1</t>
    </r>
  </si>
  <si>
    <t>A1 = {{Q1}} \\times {{Q1}} \\times {{Q1}} \\times {{Q1}}
A2 = \"{{Q1}}^4\"</t>
  </si>
  <si>
    <t>{"id":"M6-NyO-16b-A-2","stimulus":"&lt;p&gt;Um carpinteiro sempre usa {{Q1}} parafusos para construir um alimentador de pássaros. Em um determinado mês ele dedicou {{Q1}} dias para este trabalho em que trabalhou {{Q1}} h por dia para fazer {{Q1}} alimentadores. Expresse na forma de potência e como produto de fatores iguais a quantidade de parafusos usados ​​naquele mês.&lt;/p&gt;","template":"&lt;p&gt;Como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7,"step":1}],"calculated":[{"name":"A1","label":"{{function}}","function":"{{Q1}}\\times{{Q1}}\\times{{Q1}}\\times{{Q1}}"},{"name":"A2","label":"{{function}}","function":"\"{{Q1}}^4\""}],"uniques":true},"algorithm":{"name":"calculateOperation","params":{"method":"equivLiteral","keyboard":"INTERMEDIATE"}}}</t>
  </si>
  <si>
    <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t>
  </si>
  <si>
    <t>Para visitar las líneas de Nazca, 2 avionetas realizan 2 excursiones al día cada una, con 2 turistas a bordo, 2 días a la semana, 2 semanas cada mes, durante 2 meses al año. Escribe como producto y como potencia el número de turistas que visitan el sitio arqueológico en esas avionetas cada año. 
Como producto: 3 × 3 × 3 × 3 × 3 × 3
Como potencia: 3^6</t>
  </si>
  <si>
    <t>Q1= Min = 2; Max = 12; Step = 1</t>
  </si>
  <si>
    <t>A1 = {{Q1}} \\times {{Q1}} \\times {{Q1}} \\times {{Q1}} \\times {{Q1}}
A2 = \"{{Q1}}^5\"</t>
  </si>
  <si>
    <t>{"id":"M6-NyO-16b-A-3","stimulus":"&lt;p&gt;Para visitar uma ilha remota, {{Q1}} pequenos aviões fazem {{Q1}} excursões por dia, cada uma com {{Q1}} turistas a bordo. Essas visitas ocorrem {{Q1}} dias por mês e {{Q1}} meses por ano. Expresse em forma de potência e como produto de fatores iguais o número de turistas que visitam a ilha em um ano.&lt;/p&gt;","template":"&lt;p&gt;Como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12,"step":1}],"calculated":[{"name":"A1","label":"{{function}}","function":"{{Q1}}\\times{{Q1}}\\times{{Q1}}\\times{{Q1}}\\times{{Q1}}"},{"name":"A2","label":"{{function}}","function":"\"{{Q1}}^5\""}],"uniques":true},"algorithm":{"name":"calculateOperation","params":{"method":"equivLiteral","keyboard":"INTERMEDIATE"}}}</t>
  </si>
  <si>
    <t>M6-NyO-17c</t>
  </si>
  <si>
    <t>Calcula el valor numérico de una potencia</t>
  </si>
  <si>
    <t>Selecciona el resultado de esta potencia: {{Q1}}&lt;sup&gt;{{Q2}}&lt;/sup&gt;.</t>
  </si>
  <si>
    <t>Selecciona el resultado correcto de esta potencia: 3^2.
9*
8
6</t>
  </si>
  <si>
    <t>Q1=List=3,5,7
Q2=List=2,3,4</t>
  </si>
  <si>
    <t>A1 = math.pow({{Q1}},{{Q2}})*
A2 = math.pow({{Q2}},{{Q1}})
A3 = {{Q1}}*{{Q2}}</t>
  </si>
  <si>
    <t>{"id":"M6-NyO-17c-I-1","stimulus":"&lt;p&gt;Selecione o resultado desta potência: {{Q1}}&lt;sup&gt;{{Q2}}&lt;/sup&gt;.&lt;/p&gt;","hint":"&lt;p&gt;O expoente indica o número de vezes que a base é multiplicada por ela mesma.&lt;/p&gt;","feedback":"&lt;p&gt;O expoente indica o número de vezes que a base é multiplicada por ela me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t>
  </si>
  <si>
    <t>Calcula esta potencia.</t>
  </si>
  <si>
    <t>{{Q1}}&lt;sup&gt;{{Q2}}&lt;/sup&gt; = {{A1}}</t>
  </si>
  <si>
    <t>Completa las siguientes potencias.
2^... = 16
...^3 = 343
4^6 = ...</t>
  </si>
  <si>
    <t>Q1= List=2,3,4,5,6
Q2= List=2,3,4</t>
  </si>
  <si>
    <t>A1 = math.pow({{Q1}},{{Q2}})</t>
  </si>
  <si>
    <t>{"id":"M6-NyO-17c-E-1","stimulus":"&lt;p&gt;Calcule a potência.&lt;/p&gt;","template":"&lt;p style=\"text-align:center;\"&gt;{{Q1}}&lt;sup&gt;{{Q2}}&lt;/sup&gt; = {{response}}&lt;/p&gt;","hint":"&lt;p&gt;O expoente indica o número de vezes que a base é multiplicada por ela mesma.&lt;/p&gt;","feedback":"&lt;p&gt;O expoente indica o número de vezes que a base é multiplicada por ela mesma.&lt;/p&gt;","seed":{"parameters":[{"name":"Q1","label":null,"list":[2,3,4,5,6]},{"name":"Q2","label":null,"list":[2,3,4]}],"calculated":[{"name":"A1","label":"{{function}}","function":"math.pow({{Q1}},{{Q2}})"}],"uniques":true},"algorithm":{"name":"calculateOperation","params":{"method":"equivLiteral","keyboard":"NUMERICAL"}}}</t>
  </si>
  <si>
    <t>{{N1}} ha dedicado {{Q1}} h al día durante los últimos {{Q1}} días a ayudar a la humanidad. Si en cada hora ha actuado {{Q1}} veces y en cada intervención ha salvado a {{Q1}} personas, ¿a cuántas personas ha salvado a lo largo de este tiempo? Obtén el resultado calculando una potencia.</t>
  </si>
  <si>
    <t>Ha salvado a {{A1}} personas.</t>
  </si>
  <si>
    <t>Una superheroína ha dedicado 5 horas cada día durante los últimos 5 días a ayudar a la humanidad. Si en cada hora ha actuado 5 veces y en cada una de estas veces ha salvado a 5 personas, ¿a cuántas personas ha salvado durante este periodo de tiempo? Obtén el resultado calculando una potencia.
Ha salvado a {{A1}} personas.</t>
  </si>
  <si>
    <t>N1 = List = Un superhéroe, Una superheroína
Q1= List=2,3,4,5</t>
  </si>
  <si>
    <t>A1 =math.pow({{Q1}},4)</t>
  </si>
  <si>
    <t>&lt;p&gt;{{Q1}} h × {{Q1}} días × {{Q1}} veces × {{Q1}} personas = {{Q1}}&lt;sup&gt;4&lt;/sup&gt; = {{A1}} personas&lt;/p&gt;</t>
  </si>
  <si>
    <t>{"id":"M6-NyO-17c-A-1","stimulus":"&lt;p&gt;{{N1}} dedicou {{Q1}}h por dia nos últimos {{Q1}} dias para ajudar a humanidade. Se em cada hora houve {{Q1}} ocorrências, nas quais foram salvas {{Q1}} pessoas, quantas pessoas foram salvas ao longo desse tempo? Obtenha o resultado calculando uma potência.&lt;/p&gt;","template":"&lt;p&gt;Foram salvas {{response}} pessoas.&lt;/p&gt;","hint":"&lt;p&gt;O expoente indica o número de vezes que a base é multiplicada por ela mesma.&lt;/p&gt;","feedback":"&lt;p style=\"text-align:center;\"&gt;{{Q1}} h × {{Q1}} dias × {{Q1}} vezes × {{Q1}} pessoas = {{Q1}}&lt;sup&gt;4&lt;/sup&gt; = {{A1}} pessoas&lt;/p&gt;","seed":{"parameters":[{"name":"N1","label":null,"list":["Um super-herói","Uma super-heroína"]},{"name":"Q1","label":null,"list":[2,3,4,5]}],"calculated":[{"name":"A1","label":"{{function}}","function":"math.pow({{Q1}},4)"}],"uniques":true},"algorithm":{"name":"calculateOperation","params":{"method":"equivLiteral","keyboard":"NUMERICAL"}}}</t>
  </si>
  <si>
    <t>En las {{Q1}} salas de un cine proyectan cada película en {{Q1}} sesiones diferentes durante {{Q1}} días a la semana. ¿Cuántas veces se proyecta una película en este cine a la semana? Obtén el resultado calculando una potencia.</t>
  </si>
  <si>
    <t>Hay {{A1}} proyecciones.</t>
  </si>
  <si>
    <t>En cada una de las 3 salas de un cine proyectan las películas en 3 sesiones diferentes durante 3 días a la semana. ¿Cuántas proyecciones hay en este cine cada semana en total?
Hay ... proyecciones.</t>
  </si>
  <si>
    <t>Q1= Min =2; Max =7; Step = 1</t>
  </si>
  <si>
    <t>A1 =math.pow({{Q1}},3)</t>
  </si>
  <si>
    <t>&lt;p&gt;{{Q1}} salas × {{Q1}} sesiones × {{Q1}} días = {{Q1}}&lt;sup&gt;3&lt;/sup&gt; = {{A1}} proyecciones&lt;/p&gt;</t>
  </si>
  <si>
    <t>{"id":"M6-NyO-17c-A-2","stimulus":"&lt;p&gt;Nas {{Q1}} salas de um cinema, cada filme é exibido em {{Q1}} sessões diferentes durante {{Q1}} dias por semana. Quantas vezes um filme é exibido neste cinema por semana? Obtenha o resultado calculando uma potência.&lt;/p&gt;","template":"&lt;p&gt;O filme é exibido {{response}} vezes.&lt;/p&gt;","hint":"&lt;p&gt;O expoente indica o número de vezes que a base é multiplicada por ela mesma.&lt;/p&gt;","feedback":"&lt;p style=\"text-align:center;\"&gt;{{Q1}} salas × {{Q1}} sessões × {{Q1}} dias = {{Q1}}&lt;sup&gt;3&lt;/sup&gt; = {{A1}} exibições&lt;/p&gt;","seed":{"parameters":[{"name":"Q1","label":null,"min":2,"max":7,"step":1}],"calculated":[{"name":"A1","label":"{{function}}","function":"math.pow({{Q1}},3)"}],"uniques":true},"algorithm":{"name":"calculateOperation","params":{"method":"equivLiteral","keyboard":"NUMERICAL"}}}</t>
  </si>
  <si>
    <t>En una tienda de animales hay {{Q1}} peceras con {{Q1}} hembras de pez en cada una. Cada uno de estos peces ha tenido {{Q1}} alevines. ¿Cuántos crías de pez hay en la tienda en total? Obtén el resultado calculando una potencia.</t>
  </si>
  <si>
    <t>Hay {{A1}} alevines.</t>
  </si>
  <si>
    <t>En una tienda de animales hay 5 peceras con 5 hembras de escalar en cada una. Cada uno de estos peces ha tenido 5 alevines. ¿Cuántos peces hay en la tienda en total?
Hay 125 crías de escalar.</t>
  </si>
  <si>
    <t>&lt;p&gt;{{Q1}} peceras × {{Q1}} hembras × {{Q1}} crías = {{Q1}}&lt;sup&gt;3&lt;/sup&gt; = {{A1}} alevines&lt;/p&gt;</t>
  </si>
  <si>
    <t>{"id":"M6-NyO-17c-A-3","stimulus":"&lt;p&gt;Em uma loja de animais há {{Q1}} tanques de peixes com {{Q1}} peixes fêmeas em cada um. Cada uma dessa fêmeas teve {{Q1}} alevinos. Quantos alevinos há na loja ao todo? Obtenha o resultado calculando uma potência.&lt;/p&gt;","template":"&lt;p&gt;Há {{response}} alevinos.&lt;/p&gt;","hint":"&lt;p&gt;O expoente indica o número de vezes que a base é multiplicada por ela mesma.&lt;/p&gt;","feedback":"&lt;p style=\"text-align:center;\"&gt;{{Q1}} tanques × {{Q1}} fêmeas × {{Q1}} alevinos = {{Q1}}&lt;sup&gt;3&lt;/sup&gt; = {{A1}} alevinos&lt;/p&gt;","seed":{"parameters":[{"name":"Q1","label":null,"min":2,"max":7,"step":1}],"calculated":[{"name":"A1","label":"{{function}}","function":"math.pow({{Q1}},3)"}],"uniques":true},"algorithm":{"name":"calculateOperation","params":{"method":"equivLiteral","keyboard":"NUMERICAL"}}}</t>
  </si>
  <si>
    <t>M6-NyO-18a</t>
  </si>
  <si>
    <t>Calcula el valor de potencias de base 10</t>
  </si>
  <si>
    <t>Une cada potencia con su resultado.</t>
  </si>
  <si>
    <t>Q1-Q3= Min 2;Max 9; Step= 1</t>
  </si>
  <si>
    <t>A1=10&lt;sup&gt;{{Q1}}&lt;/sup&gt;#math.pow(10, {{Q1}})
A2=10&lt;sup&gt;{{Q2}}&lt;/sup&gt;#math.pow(10, {{Q2}})
A3=10&lt;sup&gt;{{Q3}}&lt;/sup&gt;#math.pow(10, {{Q3}})</t>
  </si>
  <si>
    <t>El resultado de una potencia de base 10 es un 1 seguido de tantos 0 como indica el exponente.</t>
  </si>
  <si>
    <t>{"id":"M6-NyO-18a-I-1","stimulus":"&lt;p&gt;Arraste cada resultado para a sua potência.&lt;/p&gt;","hint":"&lt;p&gt;O resultado de uma potência de base 10 é um 1 seguido por tantos 0 quantos indicar o expoente.&lt;/p&gt;","feedback":"&lt;p&gt;O resultado de uma potência de base 10 é um 1 seguido por tantos 0 quantos indicar o expo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t>
  </si>
  <si>
    <t>Calcula la siguiente potencia.</t>
  </si>
  <si>
    <t>10&lt;sup&gt;{{Q1}}&lt;/sup&gt; = {{A1}}</t>
  </si>
  <si>
    <t>Q1= Min = 5;Max =9; Step= 1</t>
  </si>
  <si>
    <t>A1=math.pow(10, {{Q1}})</t>
  </si>
  <si>
    <t>{"id":"M6-NyO-18a-E-1","stimulus":"&lt;p&gt;Calcule a seguinte potência.&lt;/p&gt;","template":"&lt;p style=\"text-align:center;\"&gt;10&lt;sup&gt;{{Q1}}&lt;/sup&gt; = {{response}}&lt;/p&gt;","hint":"&lt;p&gt;O resultado de uma potência de base 10 é um 1 seguido por tantos 0 quantos indicar o expoente.&lt;/p&gt;","feedback":"&lt;p&gt;O resultado de uma potência de base 10 é um 1 seguido por tantos 0 quantos indicar o expoente.&lt;/p&gt;","seed":{"parameters":[{"name":"Q1","label":null,"min":5,"max":9,"step":1}],"calculated":[{"name":"A1","label":"{{function}}","function":"math.pow(10, {{Q1}})"}],"uniques":true},"algorithm":{"name":"calculateOperation","params":{"method":"equivLiteral","keyboard":"NUMERICAL"}}}</t>
  </si>
  <si>
    <t>La distancia entre dos planetas es de 10&lt;sup&gt;{{Q1}}&lt;/sup&gt; km. Calcula esta potencia.</t>
  </si>
  <si>
    <t>La distancia es de {{A1}} km.</t>
  </si>
  <si>
    <t>Q1= List=7,8,9,10</t>
  </si>
  <si>
    <t>&lt;p&gt;El resultado de una potencia de base 10 es un 1 seguido de tantos 0 como indica el exponente.&lt;/p&gt;&lt;p&gt;10&lt;sup&gt;{{Q1}}&lt;/sup&gt; = {{A1}} km&lt;/p&gt;</t>
  </si>
  <si>
    <t>{"id":"M6-NyO-18a-A-1","stimulus":"&lt;p&gt;A distância entre dois planetas é de 10&lt;sup&gt;{{Q1}}&lt;/sup&gt; km. Calcule esta potência.&lt;/p&gt;","template":"&lt;p&gt;A distância é de {{response}} km.&lt;/p&gt;","hint":"&lt;p&gt;O resultado de uma potência de base 10 é um 1 seguido por tantos 0 quantos indicar o expoente.&lt;/p&gt;","feedback":"&lt;p&gt;O resultado de uma potência de base 10 é um 1 seguido por tantos 0 quantos indicar o expoente.&lt;/p&gt;&lt;p style=\"text-align:center;\"&gt;10&lt;sup&gt;{{Q1}}&lt;/sup&gt; = {{A1}} km&lt;/p&gt;","seed":{"parameters":[{"name":"Q1","label":null,"list":[7,8,9,10]}],"calculated":[{"name":"A1","label":"{{function}}","function":"math.pow(10, {{Q1}})"}],"uniques":true},"algorithm":{"name":"calculateOperation","params":{"method":"equivLiteral","keyboard":"NUMERICAL"}}}</t>
  </si>
  <si>
    <t>Antonio vive en una ciudad que tiene 10&lt;sup&gt;{{Q1}}&lt;/sup&gt; habitantes. Calcula la población de esta ciudad.</t>
  </si>
  <si>
    <t>El número de habitantes es de {{A1}} personas.</t>
  </si>
  <si>
    <t>Q1= List=4,5,6</t>
  </si>
  <si>
    <t>El resultado de una potencia de base 10 es un 1 seguido de tantos 0 como indica el exponente.&lt;/p&gt;&lt;p&gt;10&lt;sup&gt;{{Q1}}&lt;/sup&gt; = {{A1}} habitantes</t>
  </si>
  <si>
    <t>{"id":"M6-NyO-18a-A-2","stimulus":"&lt;p&gt;Antônio vive em uma cidade que tem 10&lt;sup&gt;{{Q1}}&lt;/sup&gt; habitantes. Calcule a população desta cidade.&lt;/p&gt;","template":"&lt;p&gt;O número de habitantes é de {{response}}.&lt;/p&gt;","hint":"&lt;p&gt;O resultado de uma potência de base 10 é um 1 seguido por tantos 0 quantos indicar o expoente.&lt;/p&gt;","feedback":"&lt;p&gt;O resultado de uma potência de base 10 é um 1 seguido por tantos 0 quantos indicar o expoente.&lt;/p&gt;&lt;p style=\"text-align:center;\"&gt;10&lt;sup&gt;{{Q1}}&lt;/sup&gt; = {{A1}} habitantes&lt;/p&gt;","seed":{"parameters":[{"name":"Q1","label":null,"list":[4,5,6]}],"calculated":[{"name":"A1","label":"{{function}}","function":"math.pow(10, {{Q1}})"}],"uniques":true},"algorithm":{"name":"calculateOperation","params":{"method":"equivLiteral","keyboard":"NUMERICAL"}}}</t>
  </si>
  <si>
    <t>A un festival de música han asistido 10&lt;sup&gt;{{Q1}}&lt;/sup&gt; personas. Calcula el número de espectadores.</t>
  </si>
  <si>
    <t>Han asistido {{A1}} personas.</t>
  </si>
  <si>
    <t>Q1=List=2,3,4</t>
  </si>
  <si>
    <t>El resultado de una potencia de base 10 es un 1 seguido de tantos 0 como indica el exponente.&lt;/p&gt;&lt;p&gt;10&lt;sup&gt;{{Q1}}&lt;/sup&gt; = {{A1}} espectadores</t>
  </si>
  <si>
    <t>{"id":"M6-NyO-18a-A-3","stimulus":"&lt;p&gt;Em um festival de música compareceram 10&lt;sup&gt;{{Q1}}&lt;/sup&gt; espectadores. Calcule este número.&lt;/p&gt;","template":"&lt;p&gt;Compareceram {{response}} pessoas ao festival.&lt;/p&gt;","hint":"&lt;p&gt;O resultado de uma potência de base 10 é um 1 seguido por tantos 0 quantos indicar o expoente.&lt;/p&gt;","feedback":"&lt;p&gt;O resultado de uma potência de base 10 é um 1 seguido por tantos 0 quantos indicar o expoente.&lt;/p&gt;&lt;p style=\"text-align:center;\"&gt;10&lt;sup&gt;{{Q1}}&lt;/sup&gt; = {{A1}} espectadores&lt;/p&gt;","seed":{"parameters":[{"name":"Q1","label":null,"list":[2,3,4]}],"calculated":[{"name":"A1","label":"{{function}}","function":"math.pow(10, {{Q1}})"}],"uniques":true},"algorithm":{"name":"calculateOperation","params":{"method":"equivLiteral","keyboard":"NUMERICAL"}}}</t>
  </si>
  <si>
    <t>M6-NyO-18b</t>
  </si>
  <si>
    <t>Utiliza potencias de base 10 para expresar números naturales múltiplos de 1000, 10 000, etc.</t>
  </si>
  <si>
    <t>&lt;p&gt;Une cada número con su expresión en potencia de 10.&lt;/p&gt;</t>
  </si>
  <si>
    <t>Q1-Q3= List=2,3,4,5,6
Q4 = Min = 1; Max = 9; Step = 1</t>
  </si>
  <si>
    <t>A1= {{Q4}} × 10&lt;sup&gt;{{Q1}}&lt;/sup&gt;#{{Q4}}*math.pow(10,{{Q1}})
A2= {{Q4}} × 10&lt;sup&gt;{{Q2}}&lt;/sup&gt;#{{Q4}}*math.pow(10,{{Q2}})
A3= {{Q4}} × 10&lt;sup&gt;{{Q3}}&lt;/sup&gt;#{{Q4}}*math.pow(10,{{Q3}})</t>
  </si>
  <si>
    <t>&lt;p&gt;Una potencia de base 10 es igual a un 1 seguido de tantos 0 como hay en el exponente.&lt;/p&gt;</t>
  </si>
  <si>
    <t>{"id":"M6-NyO-18b-I-1","stimulus":"&lt;p&gt;Arraste a expressão em forma de potência de base 10 desses números para o local apropiado.&lt;/p&gt;","hint":"&lt;p&gt;Uma potência de base 10 é igual a 1 seguido de tantos 0 quantos indicar o expoente.&lt;/p&gt;","feedback":"&lt;p&gt;Uma potência de base 10 é igual a 1 seguido de tantos 0 quantos indicar o expoente.&lt;/p&gt;","seed":{"parameters":[{"name":"Q1","label":null,"list":[2,3,4,5,6]},{"name":"Q2","label":null,"list":[2,3,4,5,6]},{"name":"Q3","label":null,"list":[2,3,4,5,6]},{"name":"Q4","label":null,"min":1,"max":9,"step":1}],"calculated":[{"name":"A1","label":"{{Q4}}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t>
  </si>
  <si>
    <t>&lt;p&gt;Calcula la siguiente potencia.&lt;/p&gt;</t>
  </si>
  <si>
    <t>&lt;p&gt;{{Q2}} × 10&lt;sup&gt;{{Q1}}&lt;/sup&gt; = {{A1}}&lt;/p&gt;</t>
  </si>
  <si>
    <t>Q1= List=2,3,4,5,6
Q2 = Min = 1; Max = 9; Step = 1</t>
  </si>
  <si>
    <t>A1={{Q2}}*math.pow(10,{{Q1}})</t>
  </si>
  <si>
    <t>{"id":"M6-NyO-18b-E-1","stimulus":"&lt;p&gt;Calcule a seguinte potência.&lt;/p&gt;","template":"&lt;p style=\"text-align:center;\"&gt;{{Q2}} × 10&lt;sup&gt;{{Q1}}&lt;/sup&gt; = {{response}}&lt;/p&gt;","hint":"&lt;p&gt;Uma potência de base 10 é igual a 1 seguido de tantos 0 quantos indicar o expoente.&lt;/p&gt;","feedback":"&lt;p&gt;Uma potência de base 10 é igual a 1 seguido de tantos 0 quantos indicar o expoente.&lt;/p&gt;","seed":{"parameters":[{"name":"Q1","label":null,"list":[2,3,4,5,6]},{"name":"Q2","label":null,"min":1,"max":9,"step":1}],"calculated":[{"name":"A1","label":"{{function}}","function":"{{Q2}}*math.pow(10,{{Q1}})"}]},"algorithm":{"name":"calculateOperation","params":{"method":"equivLiteral","keyboard":"NUMERICAL"}}}</t>
  </si>
  <si>
    <t>&lt;p&gt;A un festival gastronómico han asistido {{T1}} personas. Expresa este número como una potencia de base 10.&lt;/p&gt;</t>
  </si>
  <si>
    <t>&lt;p&gt;Han acudido {{Q2}} × {{A1}} personas.&lt;/p&gt;</t>
  </si>
  <si>
    <t>Q1= List=2,3,4
Q2 = Min = 1; Max = 9; Step = 1</t>
  </si>
  <si>
    <t>T1={{Q2}}*math.pow(10,{{Q1}})
A1=10^{{Q1}}</t>
  </si>
  <si>
    <t>{"id":"M6-NyO-18b-A-1","stimulus":"&lt;p&gt;Em um festival gastronômico, houve a participação de {{T1}}. Expresse este número completando a lacuna com uma potência de base 10.&lt;/p&gt;","template":"&lt;p&gt;Participaram {{Q2}} × {{response}} pessoas.&lt;/p&gt;","hint":"&lt;p&gt;Uma potência de base 10 é igual a 1 seguido de tantos 0 quantos indicar o expoente.&lt;/p&gt;","feedback":"&lt;p&gt;Uma potência de base 10 é igual a 1 seguido de tantos 0 quantos indicar o expoente.&lt;/p&gt;","seed":{"parameters":[{"name":"Q1","label":null,"list":[2,3,4]},{"name":"Q2","label":null,"min":1,"max":9,"step":1}],"calculated":[{"name":"T1","label":"{{function}}","function":"{{Q2}}*math.pow(10,{{Q1}})","temp":true},{"name":"A1","label":"{{function}}","function":"\"10^{{Q1}}\""}]},"algorithm":{"name":"calculateOperation","params":{"method":"equivLiteral","keyboard":"NUMERICAL"}}}</t>
  </si>
  <si>
    <t>&lt;p&gt;Un partido lo han visto aproximadamente {{T1}} espectadores por televisión. Expresa esta cantidad como una potencia de base 10.&lt;/p&gt;</t>
  </si>
  <si>
    <t>&lt;p&gt;El partido ha tenido {{Q2}} × {{A1}} telespectadores.&lt;/p&gt;</t>
  </si>
  <si>
    <t>Q1= List=6,7,8
Q2 = Min = 1; Max = 9; Step = 1</t>
  </si>
  <si>
    <t>{"id":"M6-NyO-18b-A-2","stimulus":"&lt;p&gt;Um jogo transmitido na televisão foi visto por aproximadamente {{T1}} telespectadores. Expresse este número completando a lacuna com uma potência de base 10.&lt;/p&gt;","template":"&lt;p&gt;A transmissão teve {{Q2}} × {{response}} telespectadores.&lt;/p&gt;","hint":"&lt;p&gt;Uma potência de base 10 é igual a 1 seguido de tantos 0 quantos indicar o expoente.&lt;/p&gt;","feedback":"&lt;p&gt;Uma potência de base 10 é igual a 1 seguido de tantos 0 quantos indicar o expoente.&lt;/p&gt;","seed":{"parameters":[{"name":"Q1","label":null,"list":[6,7,8]},{"name":"Q2","label":null,"min":1,"max":9,"step":1}],"calculated":[{"name":"T1","label":"{{function}}","function":"{{Q2}}*math.pow(10,{{Q1}})","temp":true},{"name":"A1","label":"{{function}}","function":"\"10^{{Q1}}\""}]},"algorithm":{"name":"calculateOperation","params":{"method":"equivLiteral","keyboard":"NUMERICAL"}}}</t>
  </si>
  <si>
    <t>&lt;p&gt;El equipo técnico de medioambiente de un ayuntamiento ha explicado al alcade que la ciudad genera {{T1}} kg de residuos plásticos. Expresa esta cantidad como una potencia de base 10.&lt;/p&gt;</t>
  </si>
  <si>
    <t>&lt;p&gt;La ciudad genera {{Q2}} × {{A1}} kg de residuos plásticos.&lt;/p&gt;</t>
  </si>
  <si>
    <t>Q1= List=4,5,6,7
Q2 = Min = 1; Max = 9; Step = 1</t>
  </si>
  <si>
    <t>{"id":"M6-NyO-18b-A-3","stimulus":"&lt;p&gt;A equipe técnica ambiental de uma câmara municipal explicou ao prefeito que a cidade gera {{T1}} kg de resíduos plásticos. Expresse este número completando a lacuna com uma potência de base 10.&lt;/p&gt;","template":"&lt;p&gt;A cidade gera {{Q2}} × {{response}} kg de resíduos plásticos.&lt;/p&gt;","hint":"&lt;p&gt;Uma potência de base 10 é igual a 1 seguido de tantos 0 quantos indicar o expoente.&lt;/p&gt;","feedback":"&lt;p&gt;Uma potência de base 10 é igual a 1 seguido de tantos 0 quantos indicar o expoente.&lt;/p&gt;","seed":{"parameters":[{"name":"Q1","label":null,"list":[4,5,6,7]},{"name":"Q2","label":null,"min":1,"max":9,"step":1}],"calculated":[{"name":"T1","label":"{{function}}","function":"{{Q2}}*math.pow(10,{{Q1}})","temp":true},{"name":"A1","label":"{{function}}","function":"\"10^{{Q1}}\""}]},"algorithm":{"name":"calculateOperation","params":{"method":"equivLiteral","keyboard":"NUMERICAL"}}}</t>
  </si>
  <si>
    <t>M6-NyO-19a</t>
  </si>
  <si>
    <t>Descompone y compone números con potencias de base 10</t>
  </si>
  <si>
    <t>Une con líneas cada número con su descomposición en potencias de base 10.</t>
  </si>
  <si>
    <t>Linking lines</t>
  </si>
  <si>
    <t>Q1 = Min = 1; Max = 9; Step = 1
Q2 = Min = 1; Max = 9; Step = 1
Q3 = Min = 1; Max = 9; Step = 1
Q4 = Min = 1; Max = 9; Step = 1
Q5 = Min = 1; Max = 9; Step = 1
Q6 = Min = 1; Max = 9; Step = 1
Q7 = Min = 1; Max = 9; Step = 1
Q8 = Min = 1; Max = 9; Step = 1</t>
  </si>
  <si>
    <t>T1 = {{Q1}}*1000+{{Q2}}*100+{{Q3}}*10+{{Q4}}
T2 = {{Q6}}*1000+{{Q3}}*100+{{Q1}}*10+{{Q5}}
T3 = {{Q8}}*1000+{{Q4}}*100+{{Q7}}*10+{{Q6}}
A1={{T1}}#{{Q1}} × 10&lt;sup&gt;3&lt;/sup&gt; + {{Q2}} × 10&lt;sup&gt;2&lt;/sup&gt; + {{Q3}} × 10 + {{Q4}}
A2={{T2}}#{{Q6}} × 10&lt;sup&gt;3&lt;/sup&gt; + {{Q3}} × 10&lt;sup&gt;2&lt;/sup&gt; + {{Q1}} × 10 + {{Q5}}
A3={{T3}}#{{Q8}} × 10&lt;sup&gt;3&lt;/sup&gt; + {{Q4}} × 10&lt;sup&gt;2&lt;/sup&gt; + {{Q7}} × 10 + {{Q6}}</t>
  </si>
  <si>
    <t>{"id":"M6-NyO-19a-I-1","stimulus":"&lt;p&gt;Arraste cada decomposição em potências de base 10 para seu número.&lt;/p&gt;","hint":"&lt;p&gt;Uma potência de base 10 é igual a 1 seguido de tantos 0 quantos indicar o expoente.&lt;/p&gt;","feedback":"&lt;p&gt;Uma potência de base 10 é igual a 1 seguido de tantos 0 quantos indicar o expo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t>
  </si>
  <si>
    <r>
      <rPr>
        <rFont val="Calibri"/>
        <color theme="1"/>
        <sz val="12.0"/>
      </rPr>
      <t>&lt;p&gt;Escribe el número que corresponde a la siguien</t>
    </r>
    <r>
      <rPr>
        <rFont val="Calibri"/>
        <color theme="1"/>
        <sz val="12.0"/>
      </rPr>
      <t>te descomposición en potenci</t>
    </r>
    <r>
      <rPr>
        <rFont val="Calibri"/>
        <color theme="1"/>
        <sz val="12.0"/>
      </rPr>
      <t>as de base 10.&lt;/p&gt;</t>
    </r>
  </si>
  <si>
    <t>&lt;p&gt;{{Q1}} × 10&lt;sup&gt;4&lt;/sup&gt; + {{Q2}} × 10&lt;sup&gt;3&lt;/sup&gt; + {{Q3}} × 10&lt;sup&gt;2&lt;/sup&gt; + {{Q4}} × 10 + {{Q5}} = {{A1}}&lt;/p&gt;</t>
  </si>
  <si>
    <t>Escribe a qué número corresponde la siguiente potencia de base 10.
3 × 10^4 + 9 × 10^2 + 1 × 10 + 2 = ...</t>
  </si>
  <si>
    <t>Q1= Min = 1; Max = 9; Step = 1
Q2= Min = 1; Max = 9; Step = 1
Q3= Min = 1; Max = 9; Step = 1
Q4= Min = 1; Max = 9; Step = 1
Q5= Min = 1; Max = 9; Step = 1</t>
  </si>
  <si>
    <t>A1 = {{Q1}}*10000 + {{Q2}}*1000 + {{Q3}}*100 + {{Q4}*10 + {{Q5}}
T1={{Q1}}*10000
T2={{Q2}}*1000
T3={{Q3}}*100
T4={{Q4}}*10
T5={{T1}}+{{T2}}+{{T3}}+{{T4}}+{{Q5}}</t>
  </si>
  <si>
    <t>&lt;p&gt;Una potencia de base 10 es igual a un 1 seguido de tantos 0 como hay en el exponente.&lt;/p&gt;&lt;p&gt;{{Q1}} × 10&lt;sup&gt;4&lt;/sup&gt; + {{Q2}} × 10&lt;sup&gt;3&lt;/sup&gt; + {{Q3}} × 10&lt;sup&gt;2&lt;/sup&gt; + {{Q4}} × 10 + {{Q5}} = {{T1}} + {{T2}} + {{T3}} + {{T4}} + {{Q5}} = {{T5}}&lt;/p&gt;</t>
  </si>
  <si>
    <t>{"id":"M6-NyO-19a-E-1","stimulus":"&lt;p&gt;Escreva o número que corresponde à seguinte decomposição em potências de base 10.&lt;/p&gt;","template":"&lt;p style=\"text-align:center;\"&gt;{{Q1}} × 10&lt;sup&gt;4&lt;/sup&gt; + {{Q2}} × 10&lt;sup&gt;3&lt;/sup&gt; + {{Q3}} × 10&lt;sup&gt;2&lt;/sup&gt; + {{Q4}} × 10 + {{Q5}} = {{response}}&lt;/p&gt;","hint":"&lt;p&gt;Uma potência de base 10 é igual a 1 seguido de tantos 0 quantos indicar o expoente.&lt;/p&gt;","feedback":"&lt;p&gt;Uma potência de base 10 é igual a 1 seguido de tantos 0 quantos indicar o expoente.&lt;/p&gt;&lt;p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t>
  </si>
  <si>
    <t>&lt;p&gt;Un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
  </si>
  <si>
    <t>&lt;p&gt;En total, han asistido {{A1}} personas.&lt;/p&gt;</t>
  </si>
  <si>
    <t>En un concierto de BTS había tres zonas desde las que ver el escenario. En la zona A entraban 8×10^2 personas, en la zona B entraban 3×10^3 personas y en la zona C, 5×10^4 personas. Si el recinto se llenó, calcula cuánta gente disfrutó del concierto.
En total, asistieron ... personas.</t>
  </si>
  <si>
    <t>Q1-Q3= Min = 1; Max = 9; Step = 1</t>
  </si>
  <si>
    <t>A1 ={{Q1}}*100+{{Q2}}*1000+{{Q3}}*10000
T1={{Q1}}*100
T2={{Q2}}*1000
T3={{Q3}}*10000
T4={{Q1}}*100+{{Q2}}*1000+{{Q3}}*10000</t>
  </si>
  <si>
    <t>&lt;p&gt;Una potencia de base 10 es igual a un 1 seguido de tantos 0 como hay en el exponente.&lt;/p&gt;&lt;p&gt;El público del concierto lo han compuesto:&lt;/p&gt;&lt;p&gt;{Q1}} × 10&lt;sup&gt;2&lt;/sup&gt; + {{Q2}} × 10&lt;sup&gt;3&lt;/sup&gt; + {Q3}} × 10&lt;sup&gt;4&lt;/sup&gt; = {{T1}} + {{T2}} + {{T3}} = {{T4}} personas&lt;/p&gt;</t>
  </si>
  <si>
    <t>{"id":"M6-NyO-19a-A-1","stimulus":"&lt;p&gt;O espaço de um show conta com três setores. O setor A está configurado para acomodar {{Q1}} × 10&lt;sup&gt;2&lt;/sup&gt; pessoas, o setor B pode acomodar {{Q2}} × 10&lt;sup&gt;3&lt;/sup&gt; pessoas e o setor C, {{Q3}} × 10&lt;sup&gt;4&lt;/sup&gt; pessoas. Se o show contou com a capacidade máximo de público, calcule quantas pessoas estiveram presentes.&lt;/p&gt;","template":"&lt;p&gt;No total, {{response}} pessoas compareceram.&lt;/p&gt;","hint":"&lt;p&gt;Uma potência de base 10 é igual a 1 seguido por tantos 0 quantos indicar o expoente.&lt;/p&gt;","feedback":"&lt;p&gt;Uma potência de base 10 é igual a 1 seguido por tantos 0 quantos indicar o expoente.&lt;/p&gt;&lt;p&gt;O público do show foi composto de:&lt;/p&gt;&lt;p style=\"text-align:center;\"&gt;{{Q1}} × 10&lt;sup&gt;2&lt;/sup&gt; + {{Q2}} × 10&lt;sup&gt;3&lt;/sup&gt; + {{Q3}} × 10&lt;sup&gt;4&lt;/sup&gt; = {{T1}} + {{T2}} + {{T3}} = {{T4}} pesso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t>
  </si>
  <si>
    <t>&lt;p&gt;Un estudio de cine ha estrenado tres películas. La primera ha recaudado {{Q1}} × 10&lt;sup&gt;5&lt;/sup&gt; €; la segunda, {{Q2}} × 10&lt;sup&gt;4&lt;/sup&gt; € y la última, {{Q3}} × 10&lt;sup&gt;6&lt;/sup&gt; €. ¿Cuánto dinero ha recaudado entre las tres películas?&lt;/p&gt;</t>
  </si>
  <si>
    <t>&lt;p&gt;El estudio ha obtenido {{A1}} €.&lt;/p&gt;</t>
  </si>
  <si>
    <t xml:space="preserve">Un estudio de cine ha estrenado recientemente tres películas. La primera ha recaudado 3 × 10^5 €; la segunda, 8 × 10^4 €; y la última, 2^10^6 €. ¿Cuánto dinero han recaudado entre las tres?
El estudio ha obtenido ... € entre los tres largometrajes. </t>
  </si>
  <si>
    <t>A1 = {{Q1}}*100000+{{Q2}}*10000+{{Q3}}*1000000
T1 = {{Q1}}*100000
T2 = {{Q2}}*10000
T3 = {{Q3}}*1000000
T4 = {{Q1}}*100000+{{Q2}}*10000+{{Q3}}*1000000</t>
  </si>
  <si>
    <t>&lt;p&gt;Una potencia de base 10 es igual a un 1 seguido de tantos 0 como hay en el exponente.&lt;/p&gt;&lt;p&gt;La recaudación del estudio ha sido:&lt;/p&gt;&lt;p&gt;{{Q1}} × 10&lt;sup&gt;5&lt;/sup&gt; + {{Q2}} × 10&lt;sup&gt;4&lt;/sup&gt; + {{Q3}} × 10&lt;sup&gt;6&lt;/sup&gt; = {{T1}} + {{T2}} + {{T3}} = {{T4}} €&lt;/p&gt;</t>
  </si>
  <si>
    <t>{"id":"M6-NyO-19a-A-2","stimulus":"&lt;p&gt;Um estúdio de cinema lançou três filmes em um ano. O primeiro arrecadou R$ {{Q1}} × 10&lt;sup&gt;5&lt;/sup&gt;; o segundo, R$ {{Q2}} × 10&lt;sup&gt;4&lt;/sup&gt; e o terceiro, R$ {{Q3}} × 10&lt;sup&gt;6&lt;/sup&gt;. Quanto dinheiro o estúdio arrecadou nos três filmes juntos?&lt;/p&gt;","template":"&lt;p&gt;O estúdio obteve R$ {{response}}.&lt;/p&gt;","hint":"&lt;p&gt;Uma potência de base 10 é igual a 1 seguido por tantos 0 quantos indicar o expoente.&lt;/p&gt;","feedback":"&lt;p&gt;Uma potência de base 10 é igual a 1 seguido por tantos 0 quantos indicar o expoente.&lt;/p&gt;&lt;p&gt;A arrecadação do estúdio foi:&lt;/p&gt;&lt;p style=\"text-align:center;\"&gt;{{Q1}} × 10&lt;sup&gt;5&lt;/sup&gt; + {{Q2}} × 10&lt;sup&gt;4&lt;/sup&gt; + {{Q3}} × 10&lt;sup&gt;6&lt;/sup&gt; = {{T1}} + {{T2}} + {{T3}} = R$ {{T4}}&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t>
  </si>
  <si>
    <t>&lt;p&gt;A las fiestas de un pueblo han asistido {{Q1}} × 10&lt;sup&gt;3&lt;/sup&gt; turistas de entre 50 y 60 años, {{Q2}} × 10&lt;sup&gt;2&lt;/sup&gt; turistas de entre 30 y 50 años y {{Q3}} × 10&lt;sup&gt;4&lt;/sup&gt; turistas de entre 20 y 30 años. ¿Cuántos turistas ha acogido el pueblo durante las fiestas?&lt;/p&gt;</t>
  </si>
  <si>
    <t>&lt;p&gt;Han llegado {{A1}} turistas.&lt;/p&gt;</t>
  </si>
  <si>
    <t>A las fiestas de Haro han acudido 6 × 10^2 turistas de entre 50 y 60 años, 7 × 10^3 turistas de entre 30 y 50 años y 8 × 10^4 turistas de entre 20 y 30 años. ¿Cuántos turistas ha acogido la ciudad durante las fiestas?
A la ciudad de Haro han llegado ... turistas.</t>
  </si>
  <si>
    <t>A1 ={{Q1}}*1000+{{Q2}}*100+{{Q3}}*10000
T1={{Q1}}*1000
T2={{Q2}}*100
T3={{Q3}}*10000
T4={{Q1}}*1000+{{Q2}}*100+{{Q3}}*10000</t>
  </si>
  <si>
    <t>&lt;p&gt;Una potencia de base 10 es igual a un 1 seguido de tantos 0 como hay en el exponente.&lt;/p&gt;&lt;p&gt;El número de turistas ha sido:&lt;/p&gt;&lt;p&gt;{Q1}} × 10&lt;sup&gt;3&lt;/sup&gt; + {{Q2}} × 10&lt;sup&gt;2&lt;/sup&gt; + {Q3}} × 10&lt;sup&gt;4&lt;/sup&gt; = {{T1}} + {{T2}} + {{T3}} = {{T4}} personas&lt;/p&gt;</t>
  </si>
  <si>
    <t>{"id":"M6-NyO-19a-A-3","stimulus":"&lt;p&gt;{{Q1}} × 10&lt;sup&gt;3&lt;/sup&gt; turistas entre 50 e 60 anos, {{Q2}} × 10&lt;sup&gt;2&lt;/sup&gt; turistas entre 30 e 50 anos e {{Q3} } × 10&lt;sup&gt;4&lt;/sup&gt; turistas entre 20 e 30 anos. Quantos turistas a cidade recebeu durante as férias?&lt;/p&gt;","template":"&lt;p&gt;{{response}} turistas chegaram.&lt;/p&gt;","hint":"&lt;p&gt;Uma potência de base 10 é igual a 1 seguido de tantos 0s quantos houver no expoente.&lt;/p&gt;","feedback":"&lt;p&gt;Uma potência de base 10 é igual a 1 seguido de tantos zeros quantos houver no expoente.&lt;/p&gt;&lt;p&gt;O número de turistas foi:&lt;/p&gt;&lt;p style=\"text-align:center;\"&gt;{{Q1}} × 10 &lt;sup &gt;3&lt;/sup&gt; + {{Q2}} × 10&lt;sup&gt;2&lt;/sup&gt; + {{Q3}} × 10&lt;sup&gt;4&lt;/sup&gt; = {{T1}} + {{T2}} + {{T3}} = {{T4}} pesso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t>
  </si>
  <si>
    <t>M6-NyO-20a</t>
  </si>
  <si>
    <t>Averigua las raíces cuadradas de los cuadrados perfectos</t>
  </si>
  <si>
    <t>&lt;p&gt;Une cada raíz con su resultado.&lt;/p&gt;</t>
  </si>
  <si>
    <t>Q1 = Min= 2; Max= 9; Step= 1
Q2 = Min= 2; Max= 9; Step= 1
Q3 = Min= 2; Max= 9; Step= 1</t>
  </si>
  <si>
    <t>T1 = math.pow({{Q1}},2)
T2 = math.pow({{Q2}},2)
T3 = math.pow({{Q3}},2)
A1 = La raíz cuadrada de {{T1}} es...#{{Q1}}|&lt;span class="fr-math-v2 fr-draggable" contenteditable="false" data-original-math="\(\sqrt{{{T1}}}\)" draggable="true"&gt;\(\sqrt{{{T1}}}\)&lt;/span&gt; = {{Q1}} porque {{Q1}}&lt;sup&gt;2&lt;/sup&gt; = {{T1}}
A2 = La raíz cuadrada de {{T2}} es...#{{Q2}}|&lt;span class="fr-math-v2 fr-draggable" contenteditable="false" data-original-math="\(\sqrt{{{T2}}}\)" draggable="true"&gt;\(\sqrt{{{T2}}}\)&lt;/span&gt; = {{Q2}} porque {{Q2}}&lt;sup&gt;2&lt;/sup&gt; = {{T2}}
A3 = La raíz cuadrada de {{T3}} es...#{{Q3}}|&lt;span class="fr-math-v2 fr-draggable" contenteditable="false" data-original-math="\(\sqrt{{{T3}}}\)" draggable="true"&gt;\(\sqrt{{{T3}}}\)&lt;/span&gt; = {{Q3}} porque {{Q3}}&lt;sup&gt;2&lt;/sup&gt; = {{T3}}</t>
  </si>
  <si>
    <t>&lt;p&gt;La raíz cuadrada de un número es otro que al multiplicarlo por sí mismo da como resultado el primero.&lt;/p&gt;</t>
  </si>
  <si>
    <t>{"id":"M6-NyO-20a-I-1","stimulus":"&lt;p&gt;Arraste cada resultado para a sua raiz.&lt;/p&gt;","hint":"&lt;p&gt;A raiz quadrada de um número é um outro número que, quando multiplicado por si mesmo, resulta no número dentro da raiz.&lt;/p&gt;","feedback":"&lt;p&gt;A raiz quadrada de um número é um outro número que, quando multiplicado por si mesmo, resulta no número dentro da raiz.&lt;/p&gt;","seed":{"parameters":[{"name":"Q1","label":null,"min":2,"max":9,"step":1},{"name":"Q2","label":null,"min":2,"max":9,"step":1},{"name":"Q3","label":null,"min":2,"max":9,"step":1}],"calculated":[{"name":"T1","label":"{{function}}","function":"math.pow({{Q1}},2)","temp":true},{"name":"T2","label":"{{function}}","function":"math.pow({{Q2}},2)","temp":true},{"name":"T3","label":"{{function}}","function":"math.pow({{Q3}},2)","temp":true},{"name":"A1","label":"A raiz quadrada de {{T1}} é...","function":"{{Q1}}","feedback":"&lt;span class=\"fr-math-v2 fr-draggable\" contenteditable=\"false\" data-original-math=\"\\(\\sqrt{{{T1}}}\\)\" draggable=\"true\"&gt;\\(\\sqrt{{{T1}}}\\)&lt;/span&gt; = {{Q1}} porque {{Q1}}&lt;sup&gt;2&lt;/sup&gt; = {{T1}}"},{"name":"A2","label":"A raiz quadrada de {{T2}} é...","function":"{{Q2}}","feedback":"&lt;span class=\"fr-math-v2 fr-draggable\" contenteditable=\"false\" data-original-math=\"\\(\\sqrt{{{T2}}}\\)\" draggable=\"true\"&gt;\\(\\sqrt{{{T2}}}\\)&lt;/span&gt; = {{Q2}} porque {{Q2}}&lt;sup&gt;2&lt;/sup&gt; = {{T2}}"},{"name":"A3","label":"A raiz quadrada de {{T3}} é...","function":"{{Q3}}","feedback":"&lt;span class=\"fr-math-v2 fr-draggable\" contenteditable=\"false\" data-original-math=\"\\(\\sqrt{{{T3}}}\\)\" draggable=\"true\"&gt;\\(\\sqrt{{{T3}}}\\)&lt;/span&gt; = {{Q3}} porque {{Q3}}&lt;sup&gt;2&lt;/sup&gt; = {{T3}}"}]},"algorithm":{"name":"linkOperationResult","template":"Match list","params":{"invert":true}}}</t>
  </si>
  <si>
    <t>&lt;p&gt;Calcula esta raíz.&lt;/p&gt;</t>
  </si>
  <si>
    <t>&lt;p&gt;&lt;span class="fr-math-v2 fr-draggable" contenteditable="false" data-original-math="\(\sqrt{{{T1}}}\)" draggable="true"&gt;\(\sqrt{{{T1}}}\)&lt;/span&gt; = {{A1}}&lt;/p&gt;</t>
  </si>
  <si>
    <t>Q1 = Min= 2 ; Max= 9; Step= 1</t>
  </si>
  <si>
    <t>T1 = math.pow({{Q1}},2)
A1 = {{Q1}}</t>
  </si>
  <si>
    <t>&lt;p&gt;La raíz cuadrada de un número es otro número que al multiplicarlo por sí mismo da como resultado el primero.&lt;/p&gt;</t>
  </si>
  <si>
    <t>&lt;p&gt;La raíz cuadrada de un número es otro que al multiplicarlo por sí mismo da como resultado el primero.&lt;/p&gt;&lt;p&gt;&lt;span class="fr-math-v2 fr-draggable" contenteditable="false" data-original-math="\(\sqrt{{{T1}}}\)" draggable="true"&gt;\(\sqrt{{{T1}}}\)&lt;/span&gt; = {{Q1}} porque {{Q1}}&lt;sup&gt;2&lt;/sup&gt; = {{T1}}&lt;/p&gt;</t>
  </si>
  <si>
    <t>{"id":"M6-NyO-20a-E-1","stimulus":"&lt;p&gt;Calcule essa raiz quadrada.&lt;/p&gt;","template":"&lt;p style=\"text-align:center;\"&gt;&lt;span class=\"fr-math-v2 fr-draggable\" contenteditable=\"false\" data-original-math=\"\\(\\sqrt{{{T1}}}\\)\" draggable=\"true\"&gt;\\(\\sqrt{{{T1}}}\\)&lt;/span&gt; =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t>
  </si>
  <si>
    <t>&lt;p&gt;El suelo de una habitación cuadrada está formado por {{T1}} baldosas cuadradas. ¿Cuántas hay en cada lado?&lt;/p&gt;</t>
  </si>
  <si>
    <t>&lt;p&gt;Hay {{A1}} baldosas en cada lado.&lt;/p&gt;</t>
  </si>
  <si>
    <t>&lt;p&gt;La raíz cuadrada de un número es otro número que al multiplicarlo por sí mismo da como resultado el primero. En este caso:&lt;/p&gt;&lt;p&gt;&lt;span class="fr-math-v2 fr-draggable" contenteditable="false" data-original-math="\(\sqrt{{{T1}}}\)" draggable="true"&gt;\(\sqrt{{{T1}}}\)&lt;/span&gt; = {{Q1}} porque {{Q1}}&lt;sup&gt;2&lt;/sup&gt; = {{T1}}&lt;/p&gt;</t>
  </si>
  <si>
    <t>{"id":"M6-NyO-20a-A-1","stimulus":"&lt;p&gt;O piso de uma sala quadrada é composto de {{T1}} ladrilhos quadrados. Quantos ladrilhos ocupa cada lado?&lt;/p&gt;","template":"&lt;p&gt;Há ladrilhos {{response}} em cada lado.&lt;/p&gt;","hint":"&lt;p&gt;A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t>
  </si>
  <si>
    <r>
      <rPr>
        <rFont val="Calibri"/>
        <color theme="1"/>
        <sz val="12.0"/>
      </rPr>
      <t>&lt;p&gt;El cuadrado de la edad de Juan es {{T</t>
    </r>
    <r>
      <rPr>
        <rFont val="Calibri"/>
        <color theme="1"/>
        <sz val="12.0"/>
      </rPr>
      <t>1}}. ¿Cuántos años tiene Juan?&lt;/p&gt;</t>
    </r>
  </si>
  <si>
    <t>&lt;p&gt;Tiene {{A1}} años.&lt;/p&gt;</t>
  </si>
  <si>
    <r>
      <rPr>
        <rFont val="Calibri"/>
        <color theme="1"/>
        <sz val="12.0"/>
      </rPr>
      <t xml:space="preserve">Q1 = Min= 3 ; Max= </t>
    </r>
    <r>
      <rPr>
        <rFont val="Calibri"/>
        <color theme="1"/>
        <sz val="12.0"/>
      </rPr>
      <t>12</t>
    </r>
    <r>
      <rPr>
        <rFont val="Calibri"/>
        <color theme="1"/>
        <sz val="12.0"/>
      </rPr>
      <t>; Step= 1</t>
    </r>
  </si>
  <si>
    <t>{"id":"M6-NyO-20a-A-2","stimulus":"&lt;p&gt;O quadrado da idade de Lorenzo é {{T1}}. Quantos anos Lorenzo tem?&lt;/p&gt;","template":"&lt;p&gt;Ele tem {{response}} anos.&lt;/p&gt;","hint":"&lt;p&gt;A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3,"max":12,"step":1}],"calculated":[{"name":"T1","label":"{{function}}","function":"math.pow({{Q1}},2)","temp":true},{"name":"A1","label":"{{function}}","function":"{{Q1}}"}]},"algorithm":{"name":"calculateOperation","params":{"method":"equivLiteral","keyboard":"NUMERICAL"}}}</t>
  </si>
  <si>
    <t>&lt;p&gt;En una fachada cuadrada hay el mismo número de pisos que de ventanas por piso. Si en la fachada hay {{T1}} ventanas en total, ¿cuántas hay en cada piso?&lt;/p&gt;</t>
  </si>
  <si>
    <t>&lt;p&gt;En cada piso hay {{A1}} ventanas.&lt;/p&gt;</t>
  </si>
  <si>
    <r>
      <rPr>
        <rFont val="Calibri"/>
        <color theme="1"/>
        <sz val="12.0"/>
      </rPr>
      <t>Q1 = Min= 4 ; Max=</t>
    </r>
    <r>
      <rPr>
        <rFont val="Calibri"/>
        <color theme="1"/>
        <sz val="12.0"/>
      </rPr>
      <t xml:space="preserve"> 10</t>
    </r>
    <r>
      <rPr>
        <rFont val="Calibri"/>
        <color theme="1"/>
        <sz val="12.0"/>
      </rPr>
      <t>; Step= 1</t>
    </r>
  </si>
  <si>
    <t>{"id":"M6-NyO-20a-A-3","stimulus":"&lt;p&gt;Na fachada de um edifício há o mesmo número de andares e de janelas por andar. Se a fachada possui {{T1}} janelas no total, quantas há em cada andar?&lt;/p&gt;","template":"&lt;p&gt;Em cada andar há janelas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4,"max":10,"step":1}],"calculated":[{"name":"T1","label":"{{function}}","function":"math.pow({{Q1}},2)","temp":true},{"name":"A1","label":"{{function}}","function":"{{Q1}}"}]},"algorithm":{"name":"calculateOperation","params":{"method":"equivLiteral","keyboard":"NUMERICAL"}}}</t>
  </si>
  <si>
    <t>M6-NyO-21a</t>
  </si>
  <si>
    <t>Averigua entre qué dos números consecutivos se encuentra la raíz cuadrada de un número</t>
  </si>
  <si>
    <t>&lt;p&gt;Une las siguientes raíces cuadradas con los números entre los que se encuentran sus valores.&lt;/p&gt;</t>
  </si>
  <si>
    <t>Une las siguientes raíces cuadradas con los números entre los que se encuentran sus valores.
sqrt(27) -&gt; 5 y 6
sqrt(14) -&gt; 3 y 4
sqrt(79) -&gt; 8 y 9</t>
  </si>
  <si>
    <t>Q1 = Min = 2; Max = 10; Step = 1
Q2 = Min = 2; Max = 10; Step = 1
Q3 = Min = 10; Max = 15; Step = 1
Q4 = List = 1, 2, 3, 4
Q5 = List = 1, 2, 3, 4
Q6 = Min = 1; Max = 20; step = 1</t>
  </si>
  <si>
    <t>T1 = {{Q1}}+1
T2 = {{Q2}}+1
T3 = {{Q3}}+1
T11={{Q1}}*{{Q1}}+{{Q4}}
T21={{Q2}}*{{Q2}}+{{Q5}}
T31={{Q3}}*{{Q3}}+{{Q6}}
A1=&lt;span class="fr-math-v2 fr-draggable" contenteditable="false" data-original-math="\(\sqrt{{{T11}}}\)" draggable="true"&gt;\(\sqrt{{{T11}}}\)&lt;/span&gt;#Entre {{Q1}} y {{T1}} | El número {{T11}} está entre los cuadrados perfectos {{T111}} y {{T112}}, por lo que &lt;span class="fr-math-v2 fr-draggable" contenteditable="false" data-original-math="\(\sqrt{{{T11}}}\)" draggable="true"&gt;\(\sqrt{{{T11}}}\)&lt;/span&gt; se encuentra entre {{Q1}} y {{T1}}.
A2=&lt;span class="fr-math-v2 fr-draggable" contenteditable="false" data-original-math="\(\sqrt{{{T21}}}\)" draggable="true"&gt;\(\sqrt{{{T21}}}\)&lt;/span&gt;#Entre {{Q2}} y {{T2}} | El número {{T21}} está entre los cuadrados perfectos {{T211}} y {{T212}}, por lo que &lt;span class="fr-math-v2 fr-draggable" contenteditable="false" data-original-math="\(\sqrt{{{T21}}}\)" draggable="true"&gt;\(\sqrt{{{T21}}}\)&lt;/span&gt; se encuentra entre {{Q2}} y {{T2}}.
A3=&lt;span class="fr-math-v2 fr-draggable" contenteditable="false" data-original-math="\(\sqrt{{{T31}}}\)" draggable="true"&gt;\(\sqrt{{{T31}}}\)&lt;/span&gt;#Entre {{Q3}} y {{T3}} | El número {{T31}} está entre los cuadrados perfectos {{T311}} y {{T312}}, por lo que &lt;span class="fr-math-v2 fr-draggable" contenteditable="false" data-original-math="\(\sqrt{{{T31}}}\)" draggable="true"&gt;\(\sqrt{{{T31}}}\)&lt;/span&gt; se encuentra entre {{Q3}} y {{T3}}.
T111=math.pow({{Q1}},2)
T112=math.pow({{T1}},2)
T211=math.pow({{Q2}},2)
T212=math.pow({{T2}},2)
T311=math.pow({{Q3}},2)
T312=math.pow({{T3}},2)</t>
  </si>
  <si>
    <t>&lt;p&gt;El valor de una raíz se encuentra entre dos números naturales consecutivos.&lt;/p&gt;</t>
  </si>
  <si>
    <t>{"id":"M6-NyO-21a-I-1","stimulus":"&lt;p&gt;Arraste as seguintes raízes quadradas para os números entre os quais seus valores estão.&lt;/p&gt;","hint":"&lt;p&gt;O valor de uma raiz encontra-se entre dois números naturais consecutivos.&lt;/p&gt;","feedback":"&lt;p&gt;O valor de uma raiz encontra-se entre dois números naturais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function":"&lt;span class=\"fr-math-v2 fr-draggable\" contenteditable=\"false\" data-original-math=\"\\(\\sqrt{{{T11}}}\\)\" draggable=\"true\"&gt;\\(\\sqrt{{{T11}}}\\)&lt;/span&gt;","label":"Entre {{Q1}} e {{T1}} ","feedback":" O número {{T11}} está entre os quadrados perfeitos {{T111}} e {{T112}}, então &lt;span class=\"fr-math-v2 fr-draggable\" contenteditable=\"false\" data-original-math=\"\\(\\sqrt{{{T11}}}\\)\" draggable=\"true\"&gt;\\(\\sqrt{{{T11}}}\\)&lt;/span&gt; está entre {{Q1}} e {{T1}}."},{"name":"A2","function":"&lt;span class=\"fr-math-v2 fr-draggable\" contenteditable=\"false\" data-original-math=\"\\(\\sqrt{{{T21}}}\\)\" draggable=\"true\"&gt;\\(\\sqrt{{{T21}}}\\)&lt;/span&gt;","label":"Entre {{Q2}} e {{T2}} ","feedback":" O número {{T21}} está entre os quadrados perfeitos {{T211}} e {{T212}}, então &lt;span class=\"fr-math-v2 fr-draggable\" contenteditable=\"false\" data-original-math=\"\\(\\sqrt{{{T21}}}\\)\" draggable=\"true\"&gt;\\(\\sqrt{{{T21}}}\\)&lt;/span&gt; está entre {{Q2}} e {{T2}}."},{"name":"A3","function":"&lt;span class=\"fr-math-v2 fr-draggable\" contenteditable=\"false\" data-original-math=\"\\(\\sqrt{{{T31}}}\\)\" draggable=\"true\"&gt;\\(\\sqrt{{{T31}}}\\)&lt;/span&gt;","label":"Entre {{Q3}} e {{T3}} ","feedback":" O número {{T31}} está entre os quadrados perfeitos {{T311}} e {{T312}}, então &lt;span class=\"fr-math-v2 fr-draggable\" contenteditable=\"false\" data-original-math=\"\\(\\sqrt{{{T31}}}\\)\" draggable=\"true\"&gt;\\(\\sqrt{{{T31}}}\\)&lt;/span&gt; está entre {{Q3}} e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t>
  </si>
  <si>
    <t>Completa los huecos con los dos números naturales consecutivos entre los que se encuenta esta raíz.</t>
  </si>
  <si>
    <t>{{A1}} &lt; &lt;span class="fr-math-v2 fr-draggable" contenteditable="false" data-original-math="\(\sqrt{{{T11}}}\)" draggable="true"&gt;\(\sqrt{{{Q1}}}\)&lt;/span&gt; &lt; {{A2}}</t>
  </si>
  <si>
    <t>Arrastra las siguientes raíces cuadradas entre los números naturales que correspondan:
sqrt(18), sqrt(73), sqrt(172), sqrt(26)
4 &lt; ... &lt; 5
8 &lt; ... &lt; 9
13 &lt; ... &lt; 14
5 &lt; ... &lt; 6</t>
  </si>
  <si>
    <t>Q1 = Min = 10; Max = 100; Step = 1</t>
  </si>
  <si>
    <t>A1 = math.floor(math.sqrt({{Q1}}))
A2 = math.ceil(math.sqrt({{Q1}}))
T2 = math.ceil(math.sqrt({{Q1}}))
T1 = math.floor(math.sqrt({{Q1}}))
T4 = math.ceil(math.sqrt({{Q1}}))*math.ceil(math.sqrt({{Q1}}))
T3 = math.floor(math.sqrt({{Q1}}))*math.floor(math.sqrt({{Q1}}))</t>
  </si>
  <si>
    <t>&lt;p&gt;El valor de una raíz se encuentra entre dos números naturales consecutivos.&lt;/p&gt;&lt;p&gt;&lt;span class="fr-math-v2 fr-draggable" contenteditable="false" data-original-math="\(\sqrt{{{TQ1}}}\)" draggable="true"&gt;\(\sqrt{{{Q1}}}\)&lt;/span&gt; se encuentra entre {{T1}} y {{T2}} porque:&lt;/p&gt;&lt;p&gt;{{T1}}&lt;sup&gt;2&lt;/sup&gt; &lt; {{Q1}} &lt; {{T2}}&lt;sup&gt;2&lt;/sup&gt;&lt;/p&gt;&lt;p&gt;{{T3}} &lt; {{Q1}} &lt; {{T4}}&lt;/p&gt;</t>
  </si>
  <si>
    <t>{"id":"M6-NyO-21a-E-1","stimulus":"&lt;p&gt;Preencha as lacunas com os dois números naturais consecutivos entre os quais essa raiz quadrada se encontra.&lt;/p&gt;","template":"&lt;p style=\"text-align:center;\"&gt;{{response}} &lt; &lt;span class=\"fr-math-v2 fr-draggable\" contenteditable=\"false\" data-original-math=\"\\(\\sqrt{{{T11}}}\\)\" draggable=\"true\"&gt;\\(\\sqrt{{{Q1}}}\\)&lt;/span&gt; &lt; {{response}}&lt;/p&gt;","hint":"&lt;p&gt;O valor de uma raiz encontra-se entre dois números naturais consecutivos.&lt;/p&gt;","feedback":"&lt;p&gt;O valor de uma raiz encontra-se entre dois números naturais consecutivos.&lt;/p&gt;&lt;p&gt;&lt;span class=\"fr-math-v2 fr-draggable\" contenteditable=\"false\" data-original-math=\"\\(\\sqrt{{{TQ1}}}\\)\" draggable=\"true\"&gt;\\(\\sqrt{{{Q1}}}\\)&lt;/span&gt; É encontrado entre {{T1}} e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t>
  </si>
  <si>
    <t>Sofía quiere que le fabriquen un puzle de {{T11}} piezas a partir de un cuadro de Picasso. En la tienda le han dicho que esa cantidad no permite hacer un puzle cuadrado. Para ello debería aumentar o disminuir el número de piezas. Completa las siguientes oraciones.</t>
  </si>
  <si>
    <t>&lt;p&gt;Si el puzle tuviese {{A1}} piezas menos, le podrían hacer un puzle cuadrado de {{A2}} piezas.&lt;/p&gt;&lt;p&gt;Si el puzle tuviese {{A3}} piezas más, le podrían hacer un puzle cuadrado de {{A4}} piezas.&lt;/p&gt;</t>
  </si>
  <si>
    <t>Sofía quiere que le hagan un puzle con 125 piezas de un cuadro de Picasso. En la tienda le han dicho que con ese número de piezas no va a quedar cuadrado, pero sí es posible si baja o sube el número de piezas. ¿Cuál sería el número de piezas inmediatamente inferior para que quede cuadrado? ¿Y el inmediatamente superior? ¿Y cuántas piezas le sobran o faltan en cada caso?
Si el puzle tuviese [A1] piezas menos, le podrían hacer un puzle cuadrado de [A2] piezas.
Si el puzle tuviese [A3] piezas más, le podrían hacer un puzle cuadrado de [A4] piezas.</t>
  </si>
  <si>
    <t>Q1 = Min = 2; Max = 12; Step = 1
Q2 = List = 2, 3, 4</t>
  </si>
  <si>
    <t>T11={{Q1}}*{{Q1}}+{{Q2}}
A1 = {{Q2}}
A2 = {{Q1}}*{{Q1}}
A3 = ({{Q1}}+1)*({{Q1}}+1)-{{Q1}}*{{Q1}}
A4 = ({{Q1}}+1)*({{Q1}}+1)
T1 = {{Q1}}+1
T2 = {{Q1}}*{{Q1}}
T3 = ({{Q1}}+1)*({{Q1}}+1)</t>
  </si>
  <si>
    <t>&lt;p&gt;El valor de una raíz se encuentra entre dos números naturales consecutivos.&lt;/p&gt;&lt;p&gt;&lt;span class="fr-math-v2 fr-draggable" contenteditable="false" data-original-math="\(\sqrt{{{T11}}}\)" draggable="true"&gt;\(\sqrt{{{T11}}}\)&lt;/span&gt; se encuentra entre {{Q1}} y {{T1}} porque:&lt;/p&gt;&lt;p&gt;{{Q1}}&lt;sup&gt;2&lt;/sup&gt; &lt; {{T11}} &lt; {{T1}}&lt;sup&gt;2&lt;/sup&gt;&lt;/p&gt;&lt;p&gt;{{T2}} &lt; {{T11}} &lt; {{T3}}&lt;/p&gt;</t>
  </si>
  <si>
    <t>{"id":"M6-NyO-21a-A-1","stimulus":"&lt;p&gt;Sofia quis encomendar um quebra-cabeça de {{T11}} peças de uma pintura de Picasso. Na loja, disseram a ela que essa quantia não permitia fazer um quebra-cabeça quadrado e que, para isso, ela deveria aumentar ou diminuir o número de peças. Complete as seguintes frases.&lt;/p&gt;","template":"&lt;p&gt;Se o quebra-cabeça tivesse {{response}} menos peças, poderia-se fazer um quebra-cabeça quadrado de {{response}} peças.&lt;/p&gt;&lt;p&gt;Se o quebra-cabeça tivesse mais {{response}} peças, poderia-se fazer um quebra-cabeça quadrado de {{response}} peças.&lt;/p&gt;","hint":"&lt;p&gt;O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situa-se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</si>
  <si>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La fachada de un edificio tiene {{T11}} ventanas, es decir, no es una fachada cuadrada. Completa las siguientes oraciones.</t>
  </si>
  <si>
    <t>&lt;p&gt;Si la fachada tuviese {{A1}} ventanas menos, es decir, {{A2}} ventanas, sería cuadrada.&lt;/p&gt;&lt;p&gt;Si la fachada tuviese {{A3}} ventanas más, es decir, {{A4}} ventanas, también sería cuadrada.&lt;/p&gt;</t>
  </si>
  <si>
    <t>La fachada de un edificio tiene 125 ventanas, es decir, no es una fachada cuadrada. ¿Cuál sería el número de ventanas inmediatamente inferior para que sí fuese cuadrada? ¿Y el inmediatamente superior?
Si la fachada tuviese menos ventanas, es decir, ... , con ... por lado, sería cuadrada.
Si la fachada tuviese más ventanas, es decir, ... , con ... por lado, también sería cuadrada.</t>
  </si>
  <si>
    <t>{"id":"M6-NyO-21a-A-2","stimulus":"&lt;p&gt;A barra de chocolate possui {{T11}} tabletes, ou seja, não é uma barra quadrada. Complete as seguintes frases.&lt;/p&gt;","template":"&lt;p&gt;Se a barra tivesse {{response}} tabletes a menos, ou seja, {{response}} tabletes, ela poderia ser quadrada.&lt;/p&gt;&lt;p&gt;Se a barra tivesse {{response}} tabletes a mais, ou seja, {{response}} tabletes, também poderia ser quadrada.&lt;/p&gt;","hint":"&lt;p&gt;O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</si>
  <si>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Si se utilizasen las {{T11}} baldosas disponibles para una reforma, no se cubriría el suelo de una habitación cuadrada. Sin embargo, si se usasen algunas menos o unas pocas más, sí se podría. ¿Cuáles serían estas cantidades?</t>
  </si>
  <si>
    <t>&lt;p&gt;Si se utilizasen {{response}} baldosas menos, es decir, {{response}} baldosas, se podría cubrir un suelo cuadrado.&lt;/p&gt;&lt;p&gt;Si hubiera {{response}} baldosas más, es decir, {{response}} baldosas, también se podría cubrir un suelo cuadrado.&lt;/p&gt;</t>
  </si>
  <si>
    <t>Si usamos todas las 125 baldosas que tenemos no podríamos cubrir el suelo de una habitación cuadrada, pero sí si usásemos unas pocas menos o unas pocas más. ¿Cuáles serían esas cantidades?
Si usásemos menos baldosas, es decir, ..., podríamos cubrir un suelo cuadrado con con ... en cada lado.
Si tuviésemos más baldosas, es decir, ..., podríamos cubrir un suelo cuadrado con con ... en cada lado.</t>
  </si>
  <si>
    <t>{"id":"M6-NyO-21a-A-3","stimulus":"&lt;p&gt;Os {{T11}} ladrilhos disponíveis para uma reforma não cobriria o chão de uma sala quadrada. No entanto, se fossem usados um pouco menos ou um pouco mais, poderia. Quais seriam esses valores?&lt;/p&gt;","template":"&lt;p&gt;Se fossem udsados {{response}} ladrilhos a menos, ou seja, {{response}} ladrilhos, poderia ser coberto um piso quadrado.&lt;/p&gt;&lt;p&gt;Se houvesse {{response}} ladrilhos a mais, ou seja, {{response}} ladrilhos, também poderia-se cobrir um piso quadrado.&lt;/p&gt;","hint":"&lt;p&gt;O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</si>
  <si>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M6-NyO-22a</t>
  </si>
  <si>
    <t>Lee fracciones (pasa número a texto)</t>
  </si>
  <si>
    <t>&lt;p&gt;Une cada fracción con su lectura correcta.&lt;/p&gt;</t>
  </si>
  <si>
    <t>Q1-Q12= Min = 2; Max = 12; Step = 1</t>
  </si>
  <si>
    <t>T1=$$FRAC[{{Q1}};{{Q2}}]#
T2=$$FRAC[{{Q3}};{{Q4}}]#
T3=$$FRAC[{{Q5}};{{Q6}}]#
T4=$$FRAC[{{Q7}};{{Q8}}]#
T5=$$FRAC[{{Q9}};{{Q10}}]#
T6=$$FRAC[{{Q11}};{{Q12}}]#
A1 = {{T1}}#Lemonlib.fractionToWords({{Q1}},{{Q2}}, 'es')|&lt;p&gt;{{T1}} se lee {{function}}.&lt;/p&gt;
A2 = {{T2}}#Lemonlib.fractionToWords({{Q3}},{{Q4}}, 'es')|&lt;p&gt;{{T1}} se lee {{function}}.&lt;/p&gt;
A3 = {{T3}}#Lemonlib.fractionToWords({{Q5}},{{Q6}}, 'es')|&lt;p&gt;{{T3}} se lee {{function}}.&lt;/p&gt;
A4 = {{T4}}#Lemonlib.fractionToWords({{Q7}},{{Q8}}, 'es')|&lt;p&gt;{{T4}} se lee {{function}}.&lt;/p&gt;
A5 = {{T5}}#Lemonlib.fractionToWords({{Q9}},{{Q10}}, 'es')|&lt;p&gt;{{T5}} se lee {{function}}.&lt;/p&gt;
A6 = {{T6}}#Lemonlib.fractionToWords({{Q11}},{{Q12}}, 'es')|&lt;p&gt;{{T6}} se lee {{function}}.&lt;/p&gt;</t>
  </si>
  <si>
    <t>&lt;p&gt;El numerador se lee como un número cardinal y el denominador se lee como un número partitivo.&lt;/p&gt;</t>
  </si>
  <si>
    <t>&lt;p&gt;El numerador se lee como un número cardinal y el denominador se lee como un número partitivo. Cuando el numerador es mayor que 1, el denominador se expresa en plural.&lt;/p&gt;</t>
  </si>
  <si>
    <t>{
    "id": "M6-NyO-22a-I-1",
    "stimulus": "&lt;p&gt;Arraste cada escrita para a fração correta.&lt;/p&gt;",
    "hint": "&lt;p&gt;O numerador é lido como um número cardinal e o denominador é lido como meio, terço, quarto etc.&lt;/p&gt;",
    "feedback": "&lt;p&gt;O numerador é lido como um número cardinal e o denominador é lido como meio, terço, quarto etc.&lt;/p&gt;",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'pt')",
                "temp": true
            },
            {
                "name": "T2",
                "label": "",
                "function": "Lemonlib.fractionToWords({{Q3}},{{Q4}}, 'pt')",
                "temp": true
            },
            {
                "name": "T3",
                "label": "",
                "function": "Lemonlib.fractionToWords({{Q5}},{{Q6}}, 'pt')",
                "temp": true
            },
            {
                "name": "A1",
                "label": "&lt;span class=\"fr-math-v2 fr-draggable\" contenteditable=\"false\" data-original-math=\"\\(\\frac{{{Q1}}}{{{Q2}}}\\)\" draggable=\"true\"&gt;\\(\\frac{{{Q1}}}{{{Q2}}}\\)&lt;/span&gt;",
                "function": "Lemonlib.fractionToWords({{Q1}},{{Q2}}, 'pt')[0].toUpperCase() + Lemonlib.fractionToWords({{Q1}},{{Q2}}, 'pt').slice(1,)",
                "feedback": "&lt;p&gt;&lt;span class=\"fr-math-v2 fr-draggable\" contenteditable=\"false\" data-original-math=\"\\(\\frac{{{Q1}}}{{{Q2}}}\\)\" draggable=\"true\"&gt;\\(\\frac{{{Q1}}}{{{Q2}}}\\)&lt;/span&gt; lê-se {{T1}}.&lt;/p&gt;"
            },
            {
                "name": "A2",
                "label": "&lt;span class=\"fr-math-v2 fr-draggable\" contenteditable=\"false\" data-original-math=\"\\(\\frac{{{Q3}}}{{{Q4}}}\\)\" draggable=\"true\"&gt;\\(\\frac{{{Q3}}}{{{Q4}}}\\)&lt;/span&gt;",
                "function": "Lemonlib.fractionToWords({{Q3}},{{Q4}}, 'pt')[0].toUpperCase() + Lemonlib.fractionToWords({{Q3}},{{Q4}}, 'pt').slice(1,)",
                "feedback": "&lt;p&gt;&lt;span class=\"fr-math-v2 fr-draggable\" contenteditable=\"false\" data-original-math=\"\\(\\frac{{{Q3}}}{{{Q4}}}\\)\" draggable=\"true\"&gt;\\(\\frac{{{Q3}}}{{{Q4}}}\\)&lt;/span&gt; lê-se {{T2}}.&lt;/p&gt;"
            },
            {
                "name": "A3",
                "label": "&lt;span class=\"fr-math-v2 fr-draggable\" contenteditable=\"false\" data-original-math=\"\\(\\frac{{{Q5}}}{{{Q6}}}\\)\" draggable=\"true\"&gt;\\(\\frac{{{Q5}}}{{{Q6}}}\\)&lt;/span&gt;",
                "function": "Lemonlib.fractionToWords({{Q5}},{{Q6}}, 'pt')[0].toUpperCase() + Lemonlib.fractionToWords({{Q5}},{{Q6}}, 'pt').slice(1,)",
                "feedback": "&lt;p&gt;&lt;span class=\"fr-math-v2 fr-draggable\" contenteditable=\"false\" data-original-math=\"\\(\\frac{{{Q5}}}{{{Q6}}}\\)\" draggable=\"true\"&gt;\\(\\frac{{{Q5}}}{{{Q6}}}\\)&lt;/span&gt; lê-se {{T3}}.&lt;/p&gt;"
            }
        ],
        "uniques": true
    },
    "algorithm": {
        "name": "linkOperationResult",
        "template": "Match list",
        "params": {
            "invert": true
        }
    }
}</t>
  </si>
  <si>
    <t>&lt;p&gt;Escribe con palabras las siguientes fracciones.&lt;/p&gt;</t>
  </si>
  <si>
    <t>&lt;/p&gt;$$FRAC[{{Q1}};{{Q2}}] : {{A1}}&lt;/p&gt;&lt;p&gt;$$FRAC[{{Q3}};{{Q4}}] : {{A2}}&lt;/p&gt;</t>
  </si>
  <si>
    <t>Q1-Q4= Min = 2; Max = 12; Step = 1</t>
  </si>
  <si>
    <t>A1 = Lemonlib.fractionToWords({{Q1}},{{Q2}}, 'es')|&lt;p&gt;$$FRAC[{{Q1}};{{Q2}}] se lee {{function}}.&lt;/p&gt;
A2 = Lemonlib.fractionToWords({{Q3}},{{Q4}}, 'es')|&lt;p&gt;$$FRAC[{{Q3}};{{Q4}}] se lee {{function}}.&lt;/p&gt;</t>
  </si>
  <si>
    <t>{"id":"M6-NyO-22a-E-1","stimulus":"&lt;p&gt;Escreva as seguintes frações por extenso.&lt;/p&gt;","template":"&lt;p&gt;&lt;span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name":"Q3","label":null,"min":2,"max":12,"step":1},{"name":"Q4","label":null,"min":2,"max":12,"step":1}],"calculated":[{"name":"A1","label":"{{function}}","function":"Lemonlib.fractionToWords({{Q1}},{{Q2}}, 'pt')","feedback":"&lt;p&gt;&lt;span class=\"fr-math-v2 fr-draggable\" contenteditable=\"false\" data-original-math=\"\\(\\frac{{{Q1}}}{{{Q2}}}\\)\" draggable=\"true\"&gt;\\(\\frac{{{Q1}}}{{{Q2}}}\\)&lt;/span&gt; se lê {{function}}.&lt;/p&gt;"},{"name":"A2","label":"{{function}}","function":"Lemonlib.fractionToWords({{Q3}},{{Q4}}, 'pt')","feedback":"&lt;p&gt;&lt;span class=\"fr-math-v2 fr-draggable\" contenteditable=\"false\" data-original-math=\"\\(\\frac{{{Q3}}}{{{Q4}}}\\)\" draggable=\"true\"&gt;\\(\\frac{{{Q3}}}{{{Q4}}}\\)&lt;/span&gt; se lê {{function}}.&lt;/p&gt;"}],"uniques":true},"algorithm":{"name":"calculateOperation","template":"Cloze with text"}}</t>
  </si>
  <si>
    <t>&lt;p&gt;Gerardo ha cortado $$FRAC[{{Q1}};{{T1}}] del césped de su jardin. Escribe cómo se lee esta fracción.&lt;/p&gt;</t>
  </si>
  <si>
    <t>&lt;p&gt;Gerardo ha cortado {{A1}} del césped.&lt;/p&gt;</t>
  </si>
  <si>
    <t>Q1= Min = 2; Max = 12; Step = 1
Q2= Min = 2; Max = 12; Step = 1</t>
  </si>
  <si>
    <t>T1 = {{Q2}}+{{Q1}}
A1 = Lemonlib.fractionToWords({{Q1}},{{T1}}, 'es')</t>
  </si>
  <si>
    <t>&lt;p&gt;El numerador se lee como un número cardinal y el denominador se lee como un número partitivo. Cuando el numerador es mayor que 1, el denominador se expresa en plural.&lt;/p&gt;&lt;p&gt;$$FRAC[{{Q1}};{{T1}}] se lee {{A1}}.&lt;/p&gt;</t>
  </si>
  <si>
    <t>{"id":"M6-NyO-22a-A-1","stimulus":"&lt;p&gt;Geraldo cortou &lt;span class=\"fr-math-v2 fr-draggable\" contenteditable=\"false\" data-original-math=\"\\(\\frac{{{Q1}}}{{{T1}}}\\)\" draggable=\"true\"&gt;\\(\\frac{{{Q1}}}{{{T1}}}\\)&lt;/span&gt; do gramado do jardim dele. Escreva esta fração por extenso.&lt;/p&gt;","template":"&lt;p&gt;Geraldo cortou {{response}} do gramado.&lt;/p&gt;","hint":"&lt;p&gt;O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t>
  </si>
  <si>
    <t>&lt;p&gt;Fernanda ha recorrido $$FRAC[{{Q1}};{{T1}}] de la pista de esquí durante sus vacaciones. Escribe como se lee esta fracción.&lt;/p&gt;</t>
  </si>
  <si>
    <t>&lt;p&gt;Fernanda ha recorrido {{A1}} de la pista de esquí.&lt;/p&gt;</t>
  </si>
  <si>
    <t>{"id":"M6-NyO-22a-A-2","stimulus":"&lt;p&gt;Fernanda percorreu &lt;span class=\"fr-math-v2 fr-draggable\" contenteditable=\"false\" data-original-math=\"\\(\\frac{{{Q1}}}{{{T1}}}\\)\" draggable=\"true\"&gt;\\(\\frac{{{Q1}}}{{{T1}}}\\)&lt;/span&gt; da pista de esqui durante as férias dela. Escreva esta fração por exenso.&lt;/p&gt;","template":"&lt;p&gt;Fernanda percorreu {{response}} da pista de esqui.&lt;/p&gt;","hint":"&lt;p&gt;O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t>
  </si>
  <si>
    <t>&lt;p&gt;Flor necesita $$FRAC[{{Q1}};{{T1}}] de un rollo tela para preparar la escenografía de una obra de teatro. Escribe como se lee esta fracción.&lt;/p&gt;</t>
  </si>
  <si>
    <t>&lt;p&gt;Flor necesita {{A1}} del rollo de tela.&lt;/p&gt;</t>
  </si>
  <si>
    <t>{"id":"M6-NyO-22a-A-3","stimulus":"&lt;p&gt;Patrícia necessita de &lt;span class=\"fr-math-v2 fr-draggable\" contenteditable=\"false\" data-original-math=\"\\(\\frac{{{Q1}}}{{{T1}}}\\)\" draggable=\"true\"&gt;\\(\\frac{{{Q1}}}{{{T1}}}\\)&lt;/span&gt; de um tecido para preparar o cenário de uma peça de teatro. Escreva esta fração por extenso.&lt;/p&gt;","template":"&lt;p&gt;Ela necessita de {{response}} do tecido.&lt;/p&gt;","hint":"&lt;p&gt;O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t>
  </si>
  <si>
    <t>M6-NyO-22b</t>
  </si>
  <si>
    <t>Escribe fracciones (pasa texto a número)</t>
  </si>
  <si>
    <t>&lt;p&gt;Une cada lectura con la fracción correcta.&lt;/p&gt;</t>
  </si>
  <si>
    <t>Linking lines
:* invert=false</t>
  </si>
  <si>
    <t>A1 = $$FRAC[{{Q1}};{{Q2}}]#Lemonlib.fractionToWords({{Q1}},{{Q2}}, 'es')|&lt;p&gt;$$FRAC[{{Q1}};{{Q2}}] se lee {{function}}.&lt;/p&gt;
A2 = $$FRAC[{{Q3}};{{Q4}}]#Lemonlib.fractionToWords({{Q3}},{{Q4}}, 'es')|&lt;p&gt;$$FRAC[{{Q3}};{{Q4}}] se lee {{function}}.&lt;/p&gt;
A3 = $$FRAC[{{Q5}};{{Q6}}]#Lemonlib.fractionToWords({{Q5}},{{Q6}}, 'es')|&lt;p&gt;$$FRAC[{{Q5}};{{Q6}}] se lee {{function}}.&lt;/p&gt;
A4 = $$FRAC[{{Q7}};{{Q8}}]#Lemonlib.fractionToWords({{Q7}},{{Q8}}, 'es')|&lt;p&gt;$$FRAC[{{Q7}};{{Q8}}] se lee {{function}}.&lt;/p&gt;
A5 = $$FRAC[{{Q9}};{{Q10}}]#Lemonlib.fractionToWords({{Q9}},{{Q10}}, 'es')|&lt;p&gt;$$FRAC[{{Q9}};{{Q10}}] se lee {{function}}.&lt;/p&gt;
A6 = $$FRAC[{{Q11}};{{Q12}}]#Lemonlib.fractionToWords({{Q11}},{{Q12}}, 'es')|&lt;p&gt;$$FRAC[{{Q11}};{{Q12}}] se lee {{function}}.&lt;/p&gt;</t>
  </si>
  <si>
    <t>&lt;p&gt;El numerador y denominador se expresan con los números cardinales correspondientes.&lt;/p&gt;</t>
  </si>
  <si>
    <t>{"id":"M6-NyO-22b-I-1","stimulus":"&lt;p&gt;Arraste cada fração para a sua escrita por extenso correta.&lt;/p&gt;","hint":"&lt;p&gt;O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'pt')[0].toUpperCase() + Lemonlib.fractionToWords({{Q1}},{{Q2}}, 'pt').slice(1,)"},{"name":"A2","label":"&lt;span class=\"fr-math-v2 fr-draggable\" contenteditable=\"false\" data-original-math=\"\\(\\frac{{{Q3}}}{{{Q4}}}\\)\" draggable=\"true\"&gt;\\(\\frac{{{Q3}}}{{{Q4}}}\\)&lt;/span&gt;","function":"Lemonlib.fractionToWords({{Q3}},{{Q4}}, 'pt')[0].toUpperCase() + Lemonlib.fractionToWords({{Q3}},{{Q4}}, 'pt').slice(1,)"},{"name":"A3","label":"&lt;span class=\"fr-math-v2 fr-draggable\" contenteditable=\"false\" data-original-math=\"\\(\\frac{{{Q5}}}{{{Q6}}}\\)\" draggable=\"true\"&gt;\\(\\frac{{{Q5}}}{{{Q6}}}\\)&lt;/span&gt;","function":"Lemonlib.fractionToWords({{Q5}},{{Q6}}, 'pt')[0].toUpperCase() + Lemonlib.fractionToWords({{Q5}},{{Q6}}, 'pt').slice(1,)"}],"uniques":true},"algorithm":{"name":"linkOperationResult","template":"Match list","params":{"invert":false}}}</t>
  </si>
  <si>
    <t>&lt;p&gt;Escribe las siguientes lecturas como fracciones.&lt;/p&gt;</t>
  </si>
  <si>
    <t>&lt;p&gt;{{T1}} : {{A1}}&lt;/p&gt;&lt;p&gt;{{T2}} : {{A2}}&lt;/p&gt;</t>
  </si>
  <si>
    <t>A1 = \\frac{{{Q1}}}{{{Q2}}}|&lt;p&gt;{{T1}} se escribe $$FRAC[{{Q1}};{{Q2}}].&lt;/p&gt;
T1 = Lemonlib.fractionToWords({{Q1}},{{Q2}}, 'es')
A2 = \\frac{{{Q3}}}{{{Q4}}}|&lt;p&gt;{{T2}} se escribe $$FRAC[{{Q3}};{{Q4}}].&lt;/p&gt;
T2 = Lemonlib.fractionToWords({{Q3}},{{Q4}}}, 'es')</t>
  </si>
  <si>
    <t>{"id":"M6-NyO-22b-E-1","stimulus":"&lt;p&gt;Leia e escreva estas frações.&lt;/p&gt;","template":"&lt;p&gt;{{T1}} : {{response}}&lt;/p&gt;&lt;p&gt;{{T2}} : {{response}}&lt;/p&gt;","hint":"&lt;p&gt;O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calculated":[{"name":"A1","label":"{{function}}","function":"\\frac{{{Q1}}}{{{Q2}}}"},{"name":"T1","label":"{{function}}","function":"Lemonlib.fractionToWords({{Q1}},{{Q2}}, 'pt')[0].toUpperCase() + Lemonlib.fractionToWords({{Q1}},{{Q2}}, 'pt').slice(1,)","temp":true},{"name":"A2","label":"{{function}}","function":"\\frac{{{Q3}}}{{{Q4}}}"},{"name":"T2","label":"{{function}}","function":"Lemonlib.fractionToWords({{Q3}},{{Q4}}, 'pt')[0].toUpperCase() + Lemonlib.fractionToWords({{Q3}},{{Q4}}, 'pt').slice(1,)","temp":true}],"uniques":true},"algorithm":{"name":"calculateOperation","params":{"method":"equivLiteral","keyboard":"INTERMEDIATE"}}}</t>
  </si>
  <si>
    <t>&lt;p&gt;Una empresa ha invertido {{T2}} de su capital en la compra de nueva maquinaria. Expresa el capital invertido como fracción.&lt;/p&gt;</t>
  </si>
  <si>
    <t>&lt;p&gt;Se ha invertido {{A1}} del capital.&lt;/p&gt;</t>
  </si>
  <si>
    <t xml:space="preserve">T1 = {{Q2}}+{{Q1}}
T2 = Lemonlib.fractionToWords({{Q1}},{​{​T1}}, 'es')
A1 = \\frac{{{Q1}}}{{{T1}}} </t>
  </si>
  <si>
    <t>&lt;p&gt;El numerador y denominador se expresan con los números cardinales correspondientes: {{T2}} se escribe $$FRAC[{{Q1}};{{T1}}].&lt;/p&gt;</t>
  </si>
  <si>
    <t>{"id":"M6-NyO-22b-A-1","stimulus":"&lt;p&gt;Uma empresa investiu {{T2}} de seu capital na compra de novas máquinas. Expresse o capital investido como uma fração.&lt;/p&gt;","template":"&lt;p&gt;Foram investidos {{response}} do capital.&lt;/p&gt;","hint":"&lt;p&gt;O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pt')","temp":true},{"name":"A1","label":"{{function}}","function":"\\frac{{{Q1}}}{{{T1}}}"}],"uniques":true},"algorithm":{"name":"calculateOperation","params":{"method":"equivLiteral","keyboard":"INTERMEDIATE"}}}</t>
  </si>
  <si>
    <t>&lt;p&gt;De los nuevos libros que han llegado a la biblioteca de la escuela, {{T2}} son de Matemáticas. Expresa como fracción la porción de libros que son de Matemáticas.&lt;/p&gt;</t>
  </si>
  <si>
    <t>&lt;p&gt;Los libros de Matemáticas representan {{A1}} del total.&lt;/p&gt;</t>
  </si>
  <si>
    <t>&lt;p&gt;El numerador y denominador se expresan con los números cardinales correspondientes: {{T2}} se escribe $$FRAC[{{Q1}};{{T1}}] como fracción.&lt;/p&gt;</t>
  </si>
  <si>
    <t>{"id":"M6-NyO-22b-A-2","stimulus":"&lt;p&gt;Dos novos livros que chegaram à biblioteca da escola, {{T2}} são de matemática. Expresse como uma fração a porção de livros que são de matemática.&lt;/p&gt;","template":"&lt;p&gt;Os livros de matemática representam {{response}} do total.&lt;/p&gt;","hint":"&lt;p&gt;O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t>
  </si>
  <si>
    <t>&lt;p&gt;Claudia ha recorrido {{T2}} de los kilómetros que la separa de la casa de una amiga. Expresa la distancia recorrida como fracción.&lt;/p&gt;</t>
  </si>
  <si>
    <t>&lt;p&gt;Claudia ha recorrido {{A1}} km.&lt;/p&gt;</t>
  </si>
  <si>
    <t xml:space="preserve">T1 = {{Q2}}+{{Q1}}
T2 = Lemonlib.fractionToWords({{T1}},{{Q1}}, 'es')
A1 = \\frac{{{T1}}}{{{Q1}}} </t>
  </si>
  <si>
    <t>{"id":"M6-NyO-22b-A-3","stimulus":"&lt;p&gt;Cláudia percorreu {{T2}} dos quilômetros que a separam da casa de uma amiga. Expresse a distância percorrida como uma fração.&lt;/p&gt;","template":"&lt;p&gt;Cláudia percorreu {{response}} km.&lt;/p&gt;","hint":"&lt;p&gt;O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t>
  </si>
  <si>
    <t>M6-NyO-23a</t>
  </si>
  <si>
    <t>Representa fracciones gráficamente</t>
  </si>
  <si>
    <t>Selecciona la figura que representa la fracción 2/5.
{{Q1}}*
{{Q2}}
{{Q3}}
{{Q4}}
{{Q5}}
(Se ven 3, 1 correcta)</t>
  </si>
  <si>
    <t>sí</t>
  </si>
  <si>
    <t>Single Choice
*: columns=3</t>
  </si>
  <si>
    <t>Q1 = List = M6-NyO-23a-1, M6-NyO-23a-2
Q2 = List = M6-NyO-23a-3, M6-NyO-23a-4
Q3 = List = M6-NyO-23a-5, M6-NyO-23a-6
Q4 = List = M6-NyO-23a-7, M6-NyO-23a-8
Q5 = List = M6-NyO-23a-9, M6-NyO-23a-10</t>
  </si>
  <si>
    <t>&lt;p&gt;El denominador representa el número de partes en las que se divide la figura y el numerador, la parte coloreada.&lt;/p&gt;</t>
  </si>
  <si>
    <t>&lt;p&gt;El denominador representa el número de partes en las que se divide la figura y el numerador, la parte coloreada.&lt;p&gt;</t>
  </si>
  <si>
    <t>{
    "id": "M6-NyO-23a-I-1",
    "stimulus": "&lt;p&gt;Selecione a figura que representa a fração &lt;span class=\"fr-math-v2 fr-draggable\" contenteditable=\"false\" data-original-math=\"\\(\\frac{2}{5}\\)\" draggable=\"true\"&gt;\\(\\frac{2}{5}\\)&lt;/span&gt;.&lt;/p&gt;",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</si>
  <si>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2/6.
{{Q1}}
{{Q2}}*
{{Q3}}
{{Q4}}
{{Q5}}
(Se ven 3, 1 correcta)</t>
  </si>
  <si>
    <r>
      <rPr>
        <rFont val="Calibri, Arial"/>
        <sz val="12.0"/>
      </rPr>
      <t>{
    "id": "M6-NyO-23a-I-2",
    "stimulus": "&lt;p&gt;Selecione a figura que representa a fração &lt;span class=\"fr-math-v2 fr-draggable\" contenteditable=\"false\" data-original-math=\"\\(\\frac{2}{6}\\)\" draggable=\"true\"&gt;\\(\\frac{2}{6}\\)&lt;/span&gt;.&lt;/p&gt;",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t>
    </r>
    <r>
      <rPr>
        <rFont val="Calibri, Arial"/>
        <color rgb="FF1155CC"/>
        <sz val="12.0"/>
        <u/>
      </rPr>
      <t>https://blueberry-assets.oneclick.es/</t>
    </r>
    <r>
      <rPr>
        <rFont val="Calibri, Arial"/>
        <sz val="12.0"/>
      </rPr>
      <t>{{Q5}}\" width=\"300\"&gt;&lt;/img&gt;&lt;/div&gt;",
                "function": "",
                "incorrect": true
            }
        ],
        "uniques": true
    },
    "algorithm": {
        "name": "trueFalse",
        "template": "Multiple choice – standard",
        "params": {
            "countCorrect": 1,
            "countIncorrect": 2,
            "showCheckIcon": false,
            "columns": 3
        }
    }
}</t>
    </r>
  </si>
  <si>
    <t>Selecciona la figura que representa la fracción 3/6.
{{Q1}}
{{Q2}}
{{Q3}}*
{{Q4}}
{{Q5}}
(Se ven 3, 1 correcta)</t>
  </si>
  <si>
    <t>{
    "id": "M6-NyO-23a-I-3",
    "stimulus": "&lt;p&gt;Selecione a figura que representa a fração &lt;span class=\"fr-math-v2 fr-draggable\" contenteditable=\"false\" data-original-math=\"\\(\\frac{3}{6}\\)\" draggable=\"true\"&gt;\\(\\frac{3}{6}\\)&lt;/span&gt;.&lt;/p&gt;",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</si>
  <si>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3/5.
{{Q1}}
{{Q2}}
{{Q3}}
{{Q4}}*
{{Q5}}
(Se ven 3, 1 correcta)</t>
  </si>
  <si>
    <r>
      <rPr>
        <rFont val="Calibri, Arial"/>
        <sz val="12.0"/>
      </rPr>
      <t>{
    "id": "M6-NyO-23a-I-4",
    "stimulus": "&lt;p&gt;Selecione a figura que representa a fração &lt;span class=\"fr-math-v2 fr-draggable\" contenteditable=\"false\" data-original-math=\"\\(\\frac{3}{5}\\)\" draggable=\"true\"&gt;\\(\\frac{3}{5}\\)&lt;/span&gt;.&lt;/p&gt;",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t>
    </r>
    <r>
      <rPr>
        <rFont val="Calibri, Arial"/>
        <color rgb="FF1155CC"/>
        <sz val="12.0"/>
        <u/>
      </rPr>
      <t>https://blueberry-assets.oneclick.es/</t>
    </r>
    <r>
      <rPr>
        <rFont val="Calibri, Arial"/>
        <sz val="12.0"/>
      </rPr>
      <t>{{Q5}}\" width=\"300\"&gt;&lt;/img&gt;&lt;/div&gt;",
                "function": "",
                "incorrect": true
            }
        ],
        "uniques": true
    },
    "algorithm": {
        "name": "trueFalse",
        "template": "Multiple choice – standard",
        "params": {
            "countCorrect": 1,
            "countIncorrect": 2,
            "showCheckIcon": false,
            "columns": 3
        }
    }
}</t>
    </r>
  </si>
  <si>
    <t>Selecciona la figura que representa la fracción 2/3.
{{Q1}}
{{Q2}}
{{Q3}}
{{Q4}}
{{Q5}}*
(Se ven 3, 1 correcta)</t>
  </si>
  <si>
    <t>{
    "id": "M6-NyO-23a-I-5",
    "stimulus": "&lt;p&gt;Selecione a figura que representa a fração &lt;span class=\"fr-math-v2 fr-draggable\" contenteditable=\"false\" data-original-math=\"\\(\\frac{2}{3}\\)\" draggable=\"true\"&gt;\\(\\frac{2}{3}\\)&lt;/span&gt;.&lt;/p&gt;",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t>
  </si>
  <si>
    <t>Escribe qué fracción representa la zona coloreada de esta figura.
Imagen Q1</t>
  </si>
  <si>
    <t>La zona coloreada representa {{A1}} de la figura.</t>
  </si>
  <si>
    <t>Q1 = List = M6-NyO-23a-1, M6-NyO-23a-2</t>
  </si>
  <si>
    <t>A1 = \\frac{2}{5}</t>
  </si>
  <si>
    <t>{
    "id": "M6-NyO-23a-E-1",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"M6_NyO_23a_1.svg",
                    "M6_NyO_23a_2.svg"
                ]
            }
        ],
        "calculated": [
            {
                "name": "A1",
                "label": "",
                "function": "\\frac{2}{5}"
            }
        ],
        "uniques": true
    },
    "algorithm": {
        "name": "calculateOperation",
        "params": {
            "method": "equivLiteral",
            "keyboard": "INTERMEDIATE"
        }
    }
}</t>
  </si>
  <si>
    <t>Q1 = List = M6-NyO-23a-3, M6-NyO-23a-4</t>
  </si>
  <si>
    <t>A1 = \\frac{2}{6}</t>
  </si>
  <si>
    <t>{
    "id": "M6-NyO-23a-E-2",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"M6_NyO_23a_3.svg",
                    "M6_NyO_23a_4.svg"
                ]
            }
        ],
        "calculated": [
            {
                "name": "A1",
                "label": "{{function}}",
                "function": "\\frac{2}{6}"
            }
        ],
        "uniques": true
    },
    "algorithm": {
        "name": "calculateOperation",
        "params": {
            "method": "equivLiteral",
            "keyboard": "INTERMEDIATE"
        }
    }
}</t>
  </si>
  <si>
    <t>Q1 = List = M6-NyO-23a-5, M6-NyO-23a-6</t>
  </si>
  <si>
    <t>A1 = \\frac{3}{6}</t>
  </si>
  <si>
    <t>{
    "id": "M6-NyO-23a-E-3",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"M6_NyO_23a_5.svg",
                    "M6_NyO_23a_6.svg"
                ]
            }
        ],
        "calculated": [
            {
                "name": "A1",
                "label": "",
                "function": "\\frac{3}{6}"
            }
        ],
        "uniques": true
    },
    "algorithm": {
        "name": "calculateOperation",
        "params": {
            "method": "equivLiteral",
            "keyboard": "INTERMEDIATE"
        }
    }
}</t>
  </si>
  <si>
    <t>Q1 = List = M6-NyO-23a-7, M6-NyO-23a-8</t>
  </si>
  <si>
    <t>A1 = \\frac{3}{5}</t>
  </si>
  <si>
    <t>{
    "id": "M6-NyO-23a-E-4",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"M6_NyO_23a_7.svg",
                    "M6_NyO_23a_8.svg"
                ]
            }
        ],
        "calculated": [
            {
                "name": "A1",
                "label": "{{function}}",
                "function": "\\frac{3}{5}"
            }
        ],
        "uniques": true
    },
    "algorithm": {
        "name": "calculateOperation",
        "params": {
            "method": "equivLiteral",
            "keyboard": "INTERMEDIATE"
        }
    }
}</t>
  </si>
  <si>
    <t>Q1 = List = M6-NyO-23a-9, M6-NyO-23a-10</t>
  </si>
  <si>
    <t>A1 = \\frac{2}{3}</t>
  </si>
  <si>
    <t>{
    "id": "M6-NyO-23a-E-5",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"M6_NyO_23a_9.svg",
                    "M6_NyO_23a_10.svg"
                ]
            }
        ],
        "calculated": [
            {
                "name": "A1",
                "label": "{{function}}",
                "function": "\\frac{2}{3}"
            }
        ],
        "uniques": true
    },
    "algorithm": {
        "name": "calculateOperation",
        "params": {
            "method": "equivLiteral",
            "keyboard": "INTERMEDIATE"
        }
    }
}</t>
  </si>
  <si>
    <t>M6-NyO-24a</t>
  </si>
  <si>
    <t>Calcula fracciones equivalente por amplificación y simplificación</t>
  </si>
  <si>
    <t>Une las fracciones equivalentes.</t>
  </si>
  <si>
    <t>Q1 = List = 1, 2, 3, 4
Q2 = List = 1, 2, 3, 4
Q3 = List = 1, 2, 3, 4
Q4 = List = 1, 2, 3, 4</t>
  </si>
  <si>
    <t>T11 = {{Q1}}
T12 = {{Q1}}+{{Q2}}
T111 = {{Q1}}*2
T122 = ({{Q1}}+{{Q2}})*2
T21 = {{Q3}}
T22 = {{Q3}}+{{Q4}}
T211 = {{Q3}}*3
T222 = ({{Q3}}+{{Q4}})*3
T31 = {{Q1}}
T32 = {{Q1}}+{{Q3}}
T311 = {{Q1}}*5
T322 = ({{Q1}}+{{Q3}})*5
A1=&lt;span class=\"fr-math-v2 fr-draggable\" contenteditable=\"false\" data-original-math=\"\\(\\frac{{{T11}}}{{{T12}}}\\)\" draggable=\"true\"&gt;\\(\\frac{{{T11}}}{{{T12}}}\\)&lt;\/span&gt;#&lt;span class=\"fr-math-v2 fr-draggable\" contenteditable=\"false\" data-original-math=\"\\(\\frac{{{T111}}}{{{T122}}}\\)\" draggable=\"true\"&gt;\\(\\frac{{{T111}}}{{{T122}}}\\)&lt;\/span&gt; |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
A2=&lt;span class=\"fr-math-v2 fr-draggable\" contenteditable=\"false\" data-original-math=\"\\(\\frac{{{T21}}}{{{T22}}}\\)\" draggable=\"true\"&gt;\\(\\frac{{{T21}}}{{{T22}}}\\)&lt;\/span&gt;#&lt;span class=\"fr-math-v2 fr-draggable\" contenteditable=\"false\" data-original-math=\"\\(\\frac{{{T211}}}{{{T222}}}\\)\" draggable=\"true\"&gt;\\(\\frac{{{T211}}}{{{T222}}}\\)&lt;\/span&gt; |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
A3=&lt;span class=\"fr-math-v2 fr-draggable\" contenteditable=\"false\" data-original-math=\"\\(\\frac{{{T31}}}{{{T32}}}\\)\" draggable=\"true\"&gt;\\(\\frac{{{T31}}}{{{T32}}}\\)&lt;\/span&gt;#&lt;span class=\"fr-math-v2 fr-draggable\" contenteditable=\"false\" data-original-math=\"\\(\\frac{{{T311}}}{{{T322}}}\\)\" draggable=\"true\"&gt;\\(\\frac{{{T311}}}{{{T322}}}\\)&lt;\/span&gt; |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t>
  </si>
  <si>
    <t>Las fracciones equivalentes se obtienen multiplicando o dividiendo el numerador y el denominador por un mismo número.</t>
  </si>
  <si>
    <t>&lt;p&gt;Para obtener una fracción equivalente hay que multiplicar o dividir el numerador y el denominador por un mismo número.&lt;/p&gt;</t>
  </si>
  <si>
    <t>{"id":"M6-NyO-24a-I-1","stimulus":"&lt;p&gt;Arraste cada fração para a sua equivalente.&lt;/p&gt;","hint":"&lt;p&gt;As frações equivalentes são obtidas multiplicando ou dividindo o numerador e o denominador por um mesmo número.&lt;/p&gt;","feedback":"&lt;p&gt;Para obter uma fração equivalente, multiplique ou divida o numerador e o denominador por um mesmo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","feedback":"Ao multiplicar o numerador e o denominador da fração &lt;span class=\"fr-math-v2 fr-draggable\" contenteditable=\"false\" data-original-math=\"\\(\\frac{{{T11}}}{{{T12}}}\\)\" draggable=\"true\"&gt;\\(\\frac{{{T11}}}{{{T12}}}\\)&lt;/span&gt; por 2 se obtém a fração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","feedback":"Ao multiplicar o numerador e o denominador da fração &lt;span class=\"fr-math-v2 fr-draggable\" contenteditable=\"false\" data-original-math=\"\\(\\frac{{{T21}}}{{{T22}}}\\)\" draggable=\"true\"&gt;\\(\\frac{{{T21}}}{{{T22}}}\\)&lt;/span&gt; por 3 se obtém a fração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","feedback":"Ao multiplicar o numerador e o denominador da fração &lt;span class=\"fr-math-v2 fr-draggable\" contenteditable=\"false\" data-original-math=\"\\(\\frac{{{T31}}}{{{T32}}}\\)\" draggable=\"true\"&gt;\\(\\frac{{{T31}}}{{{T32}}}\\)&lt;/span&gt; por 5 se obtém a fração equivalente &lt;span class=\"fr-math-v2 fr-draggable\" contenteditable=\"false\" data-original-math=\"\\(\\frac{{{T311}}}{{{T322}}}\\)\" draggable=\"true\"&gt;\\(\\frac{{{T311}}}{{{T322}}}\\)&lt;/span&gt;."}],"uniques":true},"algorithm":{"name":"linkOperationResult","template":"Match list","params":{"invert":true}}}</t>
  </si>
  <si>
    <t>&lt;p&gt;¿Cuál tiene que ser el valor de ? para que estas fracciones sean equivalentes?&lt;/p&gt;&lt;p&gt;{{Q1}}/{{T1}} = ?/{{T2}}&lt;/p&gt;</t>
  </si>
  <si>
    <t>? = {{A1}}</t>
  </si>
  <si>
    <t xml:space="preserve">Simplifica 15/30 por 3, para obtener la fracción equivalente
</t>
  </si>
  <si>
    <t>Q1= Min = 1; Max = 10; Step = 1
Q2= List = 1, 2, 3, 4, 5
Q3= List = 2, 3, 4</t>
  </si>
  <si>
    <t>T1 = {{Q1}}+{{Q2}}
T2 = ({{Q1}}+{{Q2}})*{{Q3}}
A1 = {{Q1}}*{{Q3}}
T3= {{Q1}}*{{Q3}}</t>
  </si>
  <si>
    <t>&lt;p&gt;Para obtener una fracción equivalente hay que multiplicar o dividir el numerador y el denominador por un mismo número.&lt;/p&gt;&lt;p&gt;&lt;span class=\"fr-math-v2 fr-draggable\" contenteditable=\"false\" data-original-math=\"\\(\\frac{{{Q1}}}{{{T1}}}\\)\" draggable=\"true\"&gt;\\(\\frac{{{Q1}}}{{{T1}}}\\)&lt;\/span&gt; = &lt;span class=\"fr-math-v2 fr-draggable\" contenteditable=\"false\" data-original-math=\"\\(\\frac{{{Q1}} × {{Q3}}}{{{T1}} × {{Q3}}}\\)\" draggable=\"true\"&gt;\\(\\frac{{{Q1}} × {{Q3}}}{{{T1}} × {{Q3}}}\\)&lt;\/span&gt; = &lt;span class=\"fr-math-v2 fr-draggable\" contenteditable=\"false\" data-original-math=\"\\(\\frac{{{A1}}}{{{T2}}}\\)\" draggable=\"true\"&gt;\\(\\frac{{{A1}}}{{{T2}}}\\)&lt;\/span&gt;&lt;/p&gt;</t>
  </si>
  <si>
    <t>{"id":"M6-NyO-24a-E-1","stimulus":"&lt;p&gt;Qual deve ser o valor de ? de modo que as seguintes frações sejam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t>
  </si>
  <si>
    <t>&lt;p&gt;¿Cuál tiene que ser el valor de ? para que estas fracciones sean equivalentes?&lt;/p&gt;&lt;p&gt;{{T1}}/{{T2}} = ?/{{T3}}&lt;/p&gt;</t>
  </si>
  <si>
    <t xml:space="preserve">Amplifica 12/5 en 2, para obtener la fracción equivalente.
 </t>
  </si>
  <si>
    <t>T1 = {{Q1}}*{{Q3}}
T2 = ({{Q1}}+{{Q2}})*{{Q3}}
T3 = {{Q1}}+{{Q2}}
A1 = {{Q1}}</t>
  </si>
  <si>
    <t>&lt;p&gt;Para obtener una fracción equivalente hay que multiplicar o dividir el numerador y el denominador por un mismo número.&lt;/p&gt;&lt;p&gt;&lt;span class=\"fr-math-v2 fr-draggable\" contenteditable=\"false\" data-original-math=\"\\(\\frac{{{T1}}}{{{T2}}}\\)\" draggable=\"true\"&gt;\\(\\frac{{{T1}}}{{{T2}}}\\)&lt;\/span&gt; =  &lt;span class=\"fr-math-v2 fr-draggable\" contenteditable=\"false\" data-original-math=\"\\(\\frac{{{T1}} : {{Q3}}}{{{T2}} : {{Q3}}}\\)\" draggable=\"true\"&gt;\\(\\frac{{{T1}} : {{Q3}}}{{{T2}} : {{Q3}}}\\)&lt;\/span&gt; = &lt;span class=\"fr-math-v2 fr-draggable\" contenteditable=\"false\" data-original-math=\"\\(\\frac{{{Q1}}}{{{T3}}}\\)\" draggable=\"true\"&gt;\\(\\frac{{{Q1}}}{{{T3}}}\\)&lt;\/span&gt;&lt;/p&gt;</t>
  </si>
  <si>
    <t>{"id":"M6-NyO-24a-E-2","stimulus":"&lt;p&gt;Qual deve ser o valor de ? de modo que as seguintes frações sejam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t>
  </si>
  <si>
    <t>Abel se ha descargado &lt;span class=\""fr-math-v2 fr-draggable\"" contenteditable=\""false\"" data-original-math=\""\\(\\frac{{{Q1}}}{{{T1}}}\\)\"" draggable=\""true\""&gt;\\(\\frac{{{Q1}}}{{{T1}}}\\)&lt;/span&gt; de un archivo. ¿Cómo se escribiría esta fracción si el denominador fuese {{T3}}?</t>
  </si>
  <si>
    <t>La fracción de la descarga sería {{A1}}.</t>
  </si>
  <si>
    <t>Q1= List = 1, 2, 3, 4
Q2= List = 1, 2, 3, 4
Q3= List = 2, 3, 4</t>
  </si>
  <si>
    <t>T1 = {{Q1}}+{{Q2}}
T2 = {{Q1}}*{{Q3}}
T3 = ({{Q1}}+{{Q2}})*{{Q3}}
A1 = \\frac{{{T2}}}{{{T3}}}</t>
  </si>
  <si>
    <t>&lt;p&gt;Las fracciones equivalentes se obtienen multiplicando o dividiendo el numerador y el denominador por un mismo número.&lt;/p&gt;</t>
  </si>
  <si>
    <t>&lt;p&gt;Las fracciones equivalentes se obtienen multiplicando o dividiendo el numerador y el denominador por un mismo número. En este caso se ha multiplicado por {{Q3}}:&lt;/p&gt;&lt;p&gt;&lt;span class=\"fr-math-v2 fr-draggable\" contenteditable=\"false\" data-original-math=\"\\(\\frac{{{Q1}}}{{{T1}}}\\)\" draggable=\"true\"&gt;\\(\\frac{{{Q1}}}{{{T1}}}\\)&lt;\/span&gt; = &lt;span class=\"fr-math-v2 fr-draggable\" contenteditable=\"false\" data-original-math=\"\\(\\frac{{{Q1}} \\ \\times \\ {{Q3}}}{{{T1}} \\ \\times \\ {{Q3}}}\\)\" draggable=\"true\"&gt;\\(\\frac{{{Q1}} \\ \\times \\ {{Q3}}}{{{T1}} \\ \\times \\ {{Q3}}}\\)&lt;\/span&gt; = {{A1}}&lt;/p&gt;</t>
  </si>
  <si>
    <t>{"id":"M6-NyO-24a-A-1","stimulus":"&lt;p&gt;André baixou &lt;span class=\"fr-math-v2 fr-draggable\" contenteditable=\"false\" data-original-math=\"\\(\\frac{{{Q1}}}{{{T1}}}\\)\" draggable=\"true\"&gt;\\(\\frac{{{Q1}}}{{{T1}}}\\)&lt;/span&gt; de um arquivo na internet. Como essa fração seria escrita se o denominador fosse {{T3}}?&lt;/p&gt;","template":"&lt;p&gt;A fração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</si>
  <si>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 xml:space="preserve">Cuando ha transcurrido &lt;span class=\"fr-math-v2 fr-draggable\" contenteditable=\"false\" data-original-math=\"\\(\\frac{{{Q1}}}{{{T1}}}\\)\" draggable=\"true\"&gt;\\(\\frac{{{Q1}}}{{{T1}}}\\)&lt;/span&gt; de un partido, el equipo de Julia va ganando. ¿Cómo se escribiría esta fracción si el denominador fuese {{T3}}?
</t>
  </si>
  <si>
    <t>La fracción del tiempo del partido sería {{A1}}.</t>
  </si>
  <si>
    <t>T1 = {{Q1}}+{{Q2}}
T2 = {{Q1}}*{{Q3}}
T3 = ({{Q1}}+{{Q2}})*{{Q3}}
A1 = \\frac{{{T2}}}{{{T3}}}</t>
  </si>
  <si>
    <t>{"id":"M6-NyO-24a-A-2","stimulus":"&lt;p&gt;Quando havia decorrido &lt;span class=\"fr-math-v2 fr-draggable\" contenteditable=\"false\" data-original-math=\"\\(\\frac{{{Q1}}}{{{T1}}}\\)\" draggable=\"true\"&gt;\\(\\frac{{{Q1}}}{{{T1}}}\\)&lt;/span&gt; do tempo de uma partida, o time de Júlia passou à frente no placar. Como essa fração seria escrita se o denominador fosse {{T3}}?&lt;/p&gt;","template":"&lt;p&gt;A fração de tempo do jogo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</si>
  <si>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 xml:space="preserve">Un embalse está a &lt;span class=\"fr-math-v2 fr-draggable\" contenteditable=\"false\" data-original-math=\"\\(\\frac{{{T2}}}{{{T3}}}\\)\" draggable=\"true\"&gt;\\(\\frac{{{T2}}}{{{T3}}}\\)&lt;/span&gt; de su capacidad. ¿Cómo se escribiría esta fracción si el denominador fuese {{T1}}?
</t>
  </si>
  <si>
    <t>La fracción del nivel de agua sería {{A1}}.</t>
  </si>
  <si>
    <t>{"id":"M6-NyO-24a-A-3","stimulus":"&lt;p&gt;Um reservatório está com &lt;span class=\"fr-math-v2 fr-draggable\" contenteditable=\"false\" data-original-math=\"\\(\\frac{{{Q1}}}{{{T1}}}\\)\" draggable=\"true\"&gt;\\(\\frac{{{Q1}}}{{{T1}}}\\)&lt;/span&gt; de sua capacidade. Como essa fração seria escrita se o denominador fosse {{T3}}?&lt;/p&gt;","template":"&lt;p&gt;A fração do nível de água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</si>
  <si>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M6-NyO-25a</t>
  </si>
  <si>
    <t>Calcula la fracción irreducible</t>
  </si>
  <si>
    <t>&lt;p&gt;Selecciona las fracciones irreducibles.&lt;/p&gt;</t>
  </si>
  <si>
    <t>Q1= List = 2,5,11,17
Q2= List = 3,7,13,19</t>
  </si>
  <si>
    <t>T1={{Q1}}*2
T2={{Q2}}*3
T3={{Q1}}*6
A1=&lt;span class=\"fr-math-v2 fr-draggable\" contenteditable=\"false\" data-original-math=\"\\(\\frac{{{Q1}}}{{{Q2}}}\\)\" draggable=\"true\"&gt;\\(\\frac{{{Q1}}}{{{Q2}}}\\)&lt;\/span&gt; | El máximo común divisor de {{Q1}} y {{Q2}} es 1.*
A2=&lt;span class=\"fr-math-v2 fr-draggable\" contenteditable=\"false\" data-original-math=\"\\(\\frac{1}{{{Q1}}}\\)\" draggable=\"true\"&gt;\\(\\frac{1}{{{Q1}}}\\)&lt;\/span&gt; | El máximo común divisor de 1 y {{Q1}} es 1.*
A3=&lt;span class=\"fr-math-v2 fr-draggable\" contenteditable=\"false\" data-original-math=\"\\(\\frac{{{T1}}}{{{T3}}}\\)\" draggable=\"true\"&gt;\\(\\frac{{{T1}}}{{{T3}}}\\)&lt;\/span&gt; | El máximo común divisor de {{T1}} y {{{{T3}} es {{T13}}.
A4=&lt;span class=\"fr-math-v2 fr-draggable\" contenteditable=\"false\" data-original-math=\"\\(\\frac{{{T2}}}{{{T3}}}\\)\" draggable=\"true\"&gt;\\(\\frac{{{T2}}}{{{T3}}}\\)&lt;\/span&gt; | El máximo común divisor de {{T2}} y {{{{T3}} es {{T23}}.
T13=math.gcd({{T1}},{{T3}})
T23=math.gcd({{T2}},{{T3}})</t>
  </si>
  <si>
    <t>Si el máximo común divisor del numerador y el denominador es 1, la fracción es irreducible.</t>
  </si>
  <si>
    <t>&lt;p&gt;Para saber si una fracción es irreducible, hay que calcular el máximo común divisor del numerador y el denominador.&lt;/p&gt;&lt;p&gt;Si es 1, la fracción es irreducible.&lt;/p&gt;&lt;p&gt;Si es distinto a 1, se puede simplificar.&lt;/p&gt;</t>
  </si>
  <si>
    <t>{"id":"M6-NyO-25a-I-1","stimulus":"&lt;p&gt;Selecione as frações irredutíveis.&lt;/p&gt;","hint":"&lt;p&gt;Se o maior divisor comum do numerador e do denominador for 1, a fração é irredutível.&lt;/p&gt;","feedback":"&lt;p&gt;Para saber se uma fração é irredutível, é preciso calcular o máximo divisor comum do numerador e do denominador.&lt;/p&gt;&lt;p&gt;Se for 1, a fração é irredutível.&lt;/p&gt;&lt;p&gt;Se for diferente de 1, a fração pode ser simplificada.&lt;/p&gt;","seed":{"parameters":[{"name":"Q1","label":null,"list":[2,5,11,17]},{"name":"Q2","label":null,"list":[3,7,13,19]}],"calculated":[{"name":"T1","label":"{{function}}","function":"{{Q1}}*2","temp":true},{"name":"T2","label":"{{function}}","function":"{{Q2}}*3","temp":true},{"name":"T3","label":"{{function}}","function":"{{Q1}}*6","temp":true},{"name":"T13","label":"{{function}}","function":"math.gcd({{T1}},{{T3}})","temp":true},{"name":"T23","label":"{{function}}","function":"math.gcd({{T2}},{{T3}})","temp":true},{"name":"A1","label":"&lt;span class=\"fr-math-v2 fr-draggable\" contenteditable=\"false\" data-original-math=\"\\(\\frac{{{Q1}}}{{{Q2}}}\\)\" draggable=\"true\"&gt;\\(\\frac{{{Q1}}}{{{Q2}}}\\)&lt;/span&gt;","feedback":"&lt;p&gt;O máximo divisor comum de {{Q1}} e {{Q2}} é 1.&lt;/p&gt;"},{"name":"A2","label":"&lt;span class=\"fr-math-v2 fr-draggable\" contenteditable=\"false\" data-original-math=\"\\(\\frac{1}{{{Q1}}}\\)\" draggable=\"true\"&gt;\\(\\frac{1}{{{Q1}}}\\)&lt;/span&gt;","feedback":"&lt;p&gt;O máximo divisor comum de 1 e {{Q1}} é 1.&lt;/p&gt;"},{"name":"A3","label":"&lt;span class=\"fr-math-v2 fr-draggable\" contenteditable=\"false\" data-original-math=\"\\(\\frac{{{T1}}}{{{T3}}}\\)\" draggable=\"true\"&gt;\\(\\frac{{{T1}}}{{{T3}}}\\)&lt;/span&gt;","feedback":"&lt;p&gt;O máximo divisor comum de {{T1}} e {{T3}} é {{T13}}.&lt;/p&gt;","incorrect":true},{"name":"A4","label":"&lt;span class=\"fr-math-v2 fr-draggable\" contenteditable=\"false\" data-original-math=\"\\(\\frac{{{T2}}}{{{T3}}}\\)\" draggable=\"true\"&gt;\\(\\frac{{{T2}}}{{{T3}}}\\)&lt;/span&gt;","feedback":"&lt;p&gt;O máximo divisor comum de {{T2}} e {{T3}} é {{T23}}.&lt;/p&gt;","incorrect":true}],"uniques":true},"algorithm":{"name":"trueFalse","template":"Multiple choice – multiple response","params":{"countCorrect":2,"countIncorrect":1,"showCheckIcon":false,
            "columns": 3
        }
    }
}</t>
  </si>
  <si>
    <t>Simplifica hasta su fracción irreducible.</t>
  </si>
  <si>
    <t>&lt;span class=\"fr-math-v2 fr-draggable\" contenteditable=\"false\" data-original-math=\"\\(\\frac{{{T1}}}{{{T2}}}\\)\" draggable=\"true\"&gt;\\(\\frac{{{T1}}}{{{T2}}}\\)&lt;\/span&gt; = {{A1}}</t>
  </si>
  <si>
    <t>Q1= Min=1 ; Max = 9; Step = 1
Q2= Min=1 ; Max = 9; Step = 1</t>
  </si>
  <si>
    <t>T1={{Q1}}*2
T2={{Q2}}*6
T3=math.gcd({{T1}},{{T2}})
T13={{T1}}/{{T3}}
T23={{T2}}/{{T3}}
A1= \\frac{{{T13}}}{{{T23}}}</t>
  </si>
  <si>
    <t>Calcula el máximo común denominador del numerador y el denominador, y divide ambos entre ese número.</t>
  </si>
  <si>
    <t>Calcula el máximo común denominador del numerador y denominador, y divide ambos entre ese número.#El máximo común divisor de {{T1}} y {{T2}} es {{T3}}. Como el máximo común divisor de {{T1}} y {{T2}} es {{T3}}, se dividen ambos entre {{T3}}. Por lo tanto, la fracción ireducible es &lt;span class=\"fr-math-v2 fr-draggable\" contenteditable=\"false\" data-original-math=\"\\(\\frac{{{T13}}}{{{T23}}}\\)\" draggable=\"true\"&gt;\\(\\frac{{{T13}}}{{{T23}}}\\)&lt;\/span&gt;.</t>
  </si>
  <si>
    <t>{"id":"M6-NyO-25a-E-1","stimulus":"&lt;p&gt;Simplifique até obter a fração irredutível.&lt;/p&gt;","template":"&lt;p style=\"text-align:center;\"&gt;&lt;span class=\"fr-math-v2 fr-draggable\" contenteditable=\"false\" data-original-math=\"\\(\\frac{{{T1}}}{{{T2}}}\\)\" draggable=\"true\"&gt;\\(\\frac{{{T1}}}{{{T2}}}\\)&lt;/span&gt; = {{response}}&lt;/p&gt;","hint":"&lt;p&gt;Calcule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t>
  </si>
  <si>
    <t>Marcos ha encontrado un apartamento con vistas al mar en Benidorm pero solo ha podido reunir &lt;span class=\"fr-math-v2 fr-draggable\" contenteditable=\"false\" data-original-math=\"\\(\\frac{{{T1}}}{{{T2}}}\\)\" draggable=\"true\"&gt;\\(\\frac{{{T1}}}{{{T2}}}\\)&lt;\/span&gt; de su precio. Expresa esta fracción lo más simplificada posible.</t>
  </si>
  <si>
    <t>Marcos tiene {{A1}} del precio del apartamento.</t>
  </si>
  <si>
    <t>Q1= Min = 2; Max = 9; Step = 1
Q2= Min =4; Max = 15 ; Step = 1</t>
  </si>
  <si>
    <t>T1={{Q1}}
T2={{T1}}*{{Q2}}
T3=mat.gcd({{T1}},{{T2}})
T13={{T1}}/{{T3}}
T23={{T2}}/{{T3}}
A1= \\frac{{{T13}}}{{{T23}}}</t>
  </si>
  <si>
    <t>Calcula el máximo común denominador del numerador y el denominador, y divide los dos por él.#El máximo común divisor de {{T1}} y {{T2}} es {{T3}}. Se divide numerador y denominador por {{T3}} y la fracción irreducible es &lt;span class=\"fr-math-v2 fr-draggable\" contenteditable=\"false\" data-original-math=\"\\(\\frac{{{T13}}}{{{T23}}}\\)\" draggable=\"true\"&gt;\\(\\frac{{{T13}}}{{{T23}}}\\)&lt;\/span&gt;.</t>
  </si>
  <si>
    <t>{"id":"M6-NyO-25a-A-1","stimulus":"&lt;p&gt;Para as férias de Marcos, ele encontrou um apartamento com vista para o mar em Copacabana, mas só conseguiu reunir &lt;span class=\"fr-math-v2 fr-draggable\" contenteditable=\"false\" data-original-math=\"\\(\\frac{{{T1}}}{{{T2}}}\\)\" draggable=\"true\"&gt;\\(\\frac{{{T1}}}{{{T2}}}\\)&lt;/span&gt; do preço da hospedagem. Expresse essa fração da forma mais simplificada possível.&lt;/p&gt;","template":"&lt;p&gt;Marcos tem {{response}} do preço da hospedagem.&lt;/p&gt;","hint":"&lt;p&gt;Calcule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</si>
  <si>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Maite tiene que hacer un trabajo de ciencias sobre los cinco reinos de los seres vivos. De momento, ya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t>
  </si>
  <si>
    <t>Maite ha terminado {{A1}} de la parte de los hongos y {{A2}} de las plantas.</t>
  </si>
  <si>
    <t>Q1= Min = 2; Max = 9; Step = 1
Q2=Min =4; Max = 15 ; Step = 1
Q3=Min = 2; Max = 9; Step = 1
Q4= Min =4; Max = 15 ; Step = 1</t>
  </si>
  <si>
    <t>T1={{Q1}}
T2={{T1}}*{{Q2}}
T0=mat.gcd({{T1}},{{T2}})
T13={{T1}}/{{T0}}
T23={{T2}}/{{T0}}
A1= \\frac{{{T13}}}{{{T23}}} | El máximo común divisor de {{T1}} y {{T2}} es {{T0}}. Se divide numerador y denominador por {{T0}} y la fracción ireducible es &lt;span class=\"fr-math-v2 fr-draggable\" contenteditable=\"false\" data-original-math=\"\\(\\frac{{{T13}}}{{{T23}}}\\)\" draggable=\"true\"&gt;\\(\\frac{{{T13}}}{{{T23}}}\\)&lt;\/span&gt;.
T3={{Q3}}
T4={{T3}}*{{Q4}}
T5=mat.gcd({{T3}},{{T4}})
T31={{T3}}/{{T5}}
T41={{T4}}/{{T5}}
A2= \\frac{{{T31}}}{{{T41}}} | El máximo común divisor de {{T3}} y {{T4}} es {{T5}}. Se divide numerador y denominador por {{T5}} y la fracción ireducible es &lt;span class=\"fr-math-v2 fr-draggable\" contenteditable=\"false\" data-original-math=\"\\(\\frac{{{T31}}}{{{T41}}}\\)\" draggable=\"true\"&gt;\\(\\frac{{{T31}}}{{{T41}}}\\)&lt;\/span&gt;.</t>
  </si>
  <si>
    <t>Calcula el máximo común denominador del numerador y el denominador, y divide los dos por él.</t>
  </si>
  <si>
    <t>{"id":"M6-NyO-25a-A-2","stimulus":"&lt;p&gt;Nicole precisa fazer um projeto de ciências sobre os cinco reinos dos seres vivos. Até agora, ela fez &lt;span class=\"fr-math-v2 fr-draggable\" contenteditable=\"false\" data-original-math=\"\\(\\frac{{{T1}}}{{{T2}}}\\)\" draggable=\"true\"&gt;\\(\\frac{{{T1}}}{{{T2}}}\\)&lt;/span&gt; da parte dos fungos e &lt;span class=\"fr-math-v2 fr-draggable\" contenteditable=\"false\" data-original-math=\"\\(\\frac{{{T3}}}{{{T4}}}\\)\" draggable=\"true\"&gt;\\(\\frac{{{T3}}}{{{T4}}}\\)&lt;/span&gt; das plantas. Expresse essas frações na forma irredutível.&lt;/p&gt;","template":"&lt;p&gt;Nicole fez {{response}} da parte dos fungos e {{response}} das plantas.&lt;/p&gt;","hint":"&lt;p&gt;Calcule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t>
  </si>
  <si>
    <t>Marta ha invitado a un vecino a cenar.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t>
  </si>
  <si>
    <t>El vecino ha comido {{A1}} de la lasaña y {{A2}} de la ensalada.</t>
  </si>
  <si>
    <t>Calcula el máximo común denominador del numerador y el denominador y divide los dos por él.</t>
  </si>
  <si>
    <t>{"id":"M6-NyO-25a-A-3","stimulus":"&lt;p&gt;Marta convidou a vizinha dela para jantar em sua casa. A vizinha comeu &lt;span class=\"fr-math-v2 fr-draggable\" contenteditable=\"false\" data-original-math=\"\\(\\frac{{{T1}}}{{{T2}}}\\)\" draggable=\"true\"&gt;\\(\\frac{{{T1}}}{{{T2}}}\\)&lt;/span&gt; da lasanha e &lt;span class=\"fr-math-v2 fr-draggable\" contenteditable=\"false\" data-original-math=\"\\(\\frac{{{T3}}}{{{T4}}}\\)\" draggable=\"true\"&gt;\\(\\frac{{{T3}}}{{{T4}}}\\)&lt;/span&gt; da salada. Expresse essas frações na forma irredutível.&lt;/p&gt;","template":"&lt;p&gt;A vizinha comeu {{response}} da lasanha e {{response}} da salada.&lt;/p&gt;","hint":"&lt;p&gt;Calcule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t>
  </si>
  <si>
    <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t>
  </si>
  <si>
    <t>Sara ha completado {{A1}} de la carrera y Alfonso, {{A2}}.</t>
  </si>
  <si>
    <t>{"id":"M6-NyO-25a-A-4","stimulus":"&lt;p&gt;Sara e Alberto participaram de uma corrida solidária de combate à violência contra mulheres em São Paulo, mas não conseguiram concluí-la. Sara correu &lt;span class=\"fr-math-v2 fr-draggable\" contenteditable=\"false\" data-original-math=\"\\(\\frac{{{T1}}}{{{T2}}}\\)\" draggable=\"true\"&gt;\\(\\frac{{{T1}}}{{{T2}}}\\)&lt;/span&gt; do percurso e Alberto, &lt;span class=\"fr-math-v2 fr-draggable\" contenteditable=\"false\" data-original-math=\"\\(\\frac{{{T3}}}{{{T4}}}\\)\" draggable=\"true\"&gt;\\(\\frac{{{T3}}}{{{T4}}}\\)&lt;/span&gt;. Expresse essas frações na forma irredutível.&lt;/p&gt;","template":"&lt;p&gt;Sara completou {{response}} da corrida e Alberto, {{response}}.&lt;/p&gt;","hint":"&lt;p&gt;Calcule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t>
  </si>
  <si>
    <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t>
  </si>
  <si>
    <t>Manuel ha recorrido {{A1}} del trayecto.</t>
  </si>
  <si>
    <t>{"id":"M6-NyO-25a-A-5","stimulus":"&lt;p&gt;Carlos estava fazendo uma viagem, mas quanto havia feito &lt;span class=\"fr-math-v2 fr-draggable\" contenteditable=\"false\" data-original-math=\"\\(\\frac{{{T1}}}{{{T2}}}\\)\" draggable=\"true\"&gt;\\(\\frac{{{T1}}}{{{T2}}}\\)&lt;/span&gt; do trajeto, o carro dele quebrou. Expresse essa fração na forma irredutível.&lt;/p&gt;","template":"&lt;p&gt;Carlos percorreu {{response}} do percurso.&lt;/p&gt;","hint":"&lt;p&gt;Calcule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</si>
  <si>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M6-NyO-26a</t>
  </si>
  <si>
    <t>Identifica fracciones impropias</t>
  </si>
  <si>
    <t>Clasifica estas fracciones.
Propia | Impropia
-----------------------
{{A1}}  |  {{A2}}</t>
  </si>
  <si>
    <t>Clasifica las fracciones en la siguiente tabla. Coloca en la primera fila la fracción con el denominador más bajo.
Propia  |  Impropia
-----------------------
2/5  |  8/6
5/7  |  11/9</t>
  </si>
  <si>
    <t>Tabla</t>
  </si>
  <si>
    <t>Q1= List = 6, 7, 8, 9, 10
Q2= List = 1, 2, 3, 4, 5
Q3= List = 1, 2, 3, 4, 5</t>
  </si>
  <si>
    <t>T1 = {{Q1}}-{{Q3}}
T2 = {{Q2}}+{{Q3}}
A1 = \\frac{{{T1}}}{{{Q1}}} | El numerador tiene que ser menor que el denominador para que sea una fracción propia.
A2 = \\frac{{{T2}}}{{{Q2}}} | El numerador tiene que ser mayor que el denominador para que sea una fracción impropia.</t>
  </si>
  <si>
    <t>Una fracción propia es aquella que tiene un numerador menor que el denominador.</t>
  </si>
  <si>
    <t>&lt;p&gt;Una &lt;b&gt;fracción propia&lt;/b&gt; es aquella que tiene un numerador menor que el denominador.&lt;/p&gt;&lt;p&gt;Una &lt;b&gt;fracción impropia&lt;/b&gt; es aquella que tiene un numerador mayor que el denominador.&lt;/p&gt;</t>
  </si>
  <si>
    <t>{"id":"M6-NyO-26a-I-1","stimulus":"&lt;p&gt;Classifique essas frações.&lt;/p&gt;","template":"&lt;table style=\"width: 100%;\"&gt;&lt;tbody&gt;&lt;tr&gt;&lt;td style=\"width: 50.0%; text-align: center; border: none;\"&gt;Própia&lt;/td&gt;&lt;td style=\"width: 50.0%; text-align: center; border: none;\"&gt;Imprópia&lt;/td&gt;&lt;/tr&gt;&lt;tr&gt;&lt;td style=\"width: 50.0%; text-align: center; border: none;\"&gt;{{response}}&lt;/td&gt;&lt;td style=\"width: 50.0%; text-align: center; border: none;\"&gt;{{response}}&lt;/td&gt;&lt;/tr&gt;&lt;/tbody&gt;&lt;/table&gt;","hint":"&lt;p&gt;Uma fração própria é aquela que tem o numerador menor que o denominador.&lt;/p&gt;","feedback":"&lt;p&gt;Uma &lt;b&gt;fração própria&lt;/b&gt; é aquela que tem um numerador menor que o denominador.&lt;/p&gt;&lt;p&gt;Uma &lt;b&gt;fração imprópria&lt;/b&gt; é aquela que tem um numerador maior que o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draggable=\"true\"&gt;\\(\\frac{{{T1}}}{{{Q1}}}\\)&lt;/span&gt;","function":"","feedback":"O numerador tem que ser menor que o denominador para que seja uma fração própria."},{"name":"A2","label":"&lt;span class=\"fr-math-v2 fr-draggable\" contenteditable=\"false\" data-original-math=\"\\(\\frac{{{T2}}}{{{Q2}}}\\)\" draggable=\"true\"&gt;\\(\\frac{{{T2}}}{{{Q2}}}\\)&lt;/span&gt;","function":"","feedback":"O numerador tem que ser maior que o denominador para ser uma fração imprópria."}],"uniques":true},"algorithm":{"name":"calculateOperation","template":"Cloze with drag &amp; drop","params":{"keyboard":"INTERMEDIATE"}}}</t>
  </si>
  <si>
    <t>Selecciona las fracciones impropias.</t>
  </si>
  <si>
    <t>Single choice
*: countCorrect= 2
*: countIncorrect= 1</t>
  </si>
  <si>
    <t>Q1 = List = 4, 5, 6
Q2 = List = 4, 5, 6
Q3 = List = 4, 5, 6
Q4 = List = 7, 8, 9
Q5 = List = 7, 8, 9
Q6 = List = 7, 8, 9
Q7 = List = 1, 2, 3
Q8 = List = 1, 2, 3, 4, 5, 6</t>
  </si>
  <si>
    <t>T1 = {{Q1}}+{{Q7}}
T2 = {{Q2}}-{{Q7}}
T3 = {{Q3}}-{{Q7}}
T4 = {{Q4}}-{{Q8}}
T5 = {{Q5}}+{{Q8}}
T6 = {{Q6}}+{{Q8}}
A1 = &lt;span class=\"fr-math-v2 fr-draggable\" contenteditable=\"false\" data-original-math=\"\\(\\frac{{{T1}}}{{{Q1}}}\\)\" draggable=\"true\"&gt;\\(\\frac{{{T1}}}{{{Q1}}}\\)&lt;\/span&gt;*
A2 = &lt;span class=\"fr-math-v2 fr-draggable\" contenteditable=\"false\" data-original-math=\"\\(\\frac{{{T2}}}{{{Q2}}}\\)\" draggable=\"true\"&gt;\\(\\frac{{{T2}}}{{{Q2}}}\\)&lt;\/span&gt; | El numerador es menor que el denominador, por lo que es una fracción propia.
A3 = &lt;span class=\"fr-math-v2 fr-draggable\" contenteditable=\"false\" data-original-math=\"\\(\\frac{{{T3}}}{{{Q3}}}\\)\" draggable=\"true\"&gt;\\(\\frac{{{T3}}}{{{Q3}}}\\)&lt;\/span&gt; | El numerador es menor que el denominador, por lo que es una fracción propia.
A4 = &lt;span class=\"fr-math-v2 fr-draggable\" contenteditable=\"false\" data-original-math=\"\\(\\frac{{{T4}}}{{{Q4}}}\\)\" draggable=\"true\"&gt;\\(\\frac{{{T4}}}{{{Q4}}}\\)&lt;\/span&gt; | El numerador es menor que el denominador, por lo que es una fracción propia.
A5 = &lt;span class=\"fr-math-v2 fr-draggable\" contenteditable=\"false\" data-original-math=\"\\(\\frac{{{T5}}}{{{Q5}}}\\)\" draggable=\"true\"&gt;\\(\\frac{{{T5}}}{{{Q5}}}\\)&lt;\/span&gt;* 
A6 = &lt;span class=\"fr-math-v2 fr-draggable\" contenteditable=\"false\" data-original-math=\"\\(\\frac{{{T6}}}{{{Q6}}}\\)\" draggable=\"true\"&gt;\\(\\frac{{{T6}}}{{{Q6}}}\\)&lt;\/span&gt;*</t>
  </si>
  <si>
    <t>&lt;p&gt;Una fracción impropia es la que tiene un numerador mayor que el denominador.&lt;/p&gt;</t>
  </si>
  <si>
    <t>{"id":"M6-NyO-26a-E-1","stimulus":"&lt;p&gt;Selecione as frações impróprias.&lt;/p&gt;","hint":"&lt;p&gt;Uma fração imprópria é aquela cujo numerador é maior que o denominador.&lt;/p&gt;","feedback":"&lt;p&gt;Uma fração imprópria é aquela cujo numerador é maior que o denominador.&lt;/p&gt;","seed":{"parameters":[{"name":"Q1","label":null,"list":[4,5,6]},{"name":"Q2","label":null,"list":[4,5,6]},{"name":"Q3","label":null,"list":[4,5,6]},{"name":"Q4","label":null,"list":[7,8,9]},{"name":"Q5","label":null,"list":[7,8,9]},{"name":"Q6","label":null,"list":[7,8,9]},{"name":"Q7","label":null,"list":[1,2,3]},{"name":"Q8","label":null,"list":[1,2,3,4,5,6]}],"calculated":[{"name":"T1","label":"{{function}}","function":"{{Q1}}+{{Q7}}","temp":true},{"name":"T2","label":"{{function}}","function":"{{Q2}}-{{Q7}}","temp":true},{"name":"T3","label":"{{function}}","function":"{{Q3}}-{{Q7}}","temp":true},{"name":"T4","label":"{{function}}","function":"{{Q4}}-{{Q8}}","temp":true},{"name":"T5","label":"{{function}}","function":"{{Q5}}+{{Q8}}","temp":true},{"name":"T6","label":"{{function}}","function":"{{Q6}}+{{Q8}}","temp":true},{"name":"A1","label":"&lt;span class=\"fr-math-v2 fr-draggable\" contenteditable=\"false\" data-original-math=\"\\(\\frac{{{T1}}}{{{Q1}}}\\)\" draggable=\"true\"&gt;\\(\\frac{{{T1}}}{{{Q1}}}\\)&lt;/span&gt;"},{"name":"A2","label":"&lt;span class=\"fr-math-v2 fr-draggable\" contenteditable=\"false\" data-original-math=\"\\(\\frac{{{T2}}}{{{Q2}}}\\)\" draggable=\"true\"&gt;\\(\\frac{{{T2}}}{{{Q2}}}\\)&lt;/span&gt;","incorrect":true,"feedback":"O numerador é menor que o denominador, então é uma fração própria."},{"name":"A3","label":"&lt;span class=\"fr-math-v2 fr-draggable\" contenteditable=\"false\" data-original-math=\"\\(\\frac{{{T3}}}{{{Q3}}}\\)\" draggable=\"true\"&gt;\\(\\frac{{{T3}}}{{{Q3}}}\\)&lt;/span&gt;","incorrect":true,"feedback":"O numerador é menor que o denominador, então é uma fração própria."},{"name":"A4","label":"&lt;span class=\"fr-math-v2 fr-draggable\" contenteditable=\"false\" data-original-math=\"\\(\\frac{{{T4}}}{{{Q4}}}\\)\" draggable=\"true\"&gt;\\(\\frac{{{T4}}}{{{Q4}}}\\)&lt;/span&gt;","incorrect":true,"feedback":"O numerador é menor que o denominador, então é uma fração própria."},{"name":"A5","label":"&lt;span class=\"fr-math-v2 fr-draggable\" contenteditable=\"false\" data-original-math=\"\\(\\frac{{{T5}}}{{{Q5}}}\\)\" draggable=\"true\"&gt;\\(\\frac{{{T5}}}{{{Q5}}}\\)&lt;/span&gt;"},{"name":"A6","label":"&lt;span class=\"fr-math-v2 fr-draggable\" contenteditable=\"false\" data-original-math=\"\\(\\frac{{{T6}}}{{{Q6}}}\\)\" draggable=\"true\"&gt;\\(\\frac{{{T6}}}{{{Q6}}}\\)&lt;/span&gt;"}],"uniques":true},"algorithm":{"name":"trueFalse","template":"Multiple choice – multiple response","params":{"countCorrect":2,"countIncorrect":1,"showCheckIcon":false,
            "columns": 3
        }
    }
}</t>
  </si>
  <si>
    <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t>
  </si>
  <si>
    <t>&lt;p&gt;Ha sido {{group1}}* quien se ha comido una fracción impropia de tortilla.&lt;/p&gt;</t>
  </si>
  <si>
    <t>Aida se ha comido 9/6 de tortilla mientras que Ana se ha comido 4/6. ¿Quién de los dos se ha comido una fracción impropia de tortillas?
[Ana|Aida*] se ha comido una fracción impropia de tortillas.</t>
  </si>
  <si>
    <t>Drop down</t>
  </si>
  <si>
    <t>Q4=List=Lidia, Andreu, Pilar
Q5=List=Alberto, Alma, Jorge
Q1-Q2= Min = 1; Max = 4; Step = 1
Q3= Min = 5; Max = 9; Step = 1</t>
  </si>
  <si>
    <t>A1={{Q4}}*
A2={{Q5}}
T1={{Q3}}+{{Q1}}
T2={{Q3}}-{{Q1}}</t>
  </si>
  <si>
    <t>&lt;p&gt;Una fracción impropia es la que tiene un numerador mayor que el denominador.&lt;/p&gt;&lt;p&gt;{{T1}} &gt; {{Q3}}&lt;/p&gt;</t>
  </si>
  <si>
    <t>{
    "id": "M6-NyO-26a-A-1",
    "stimulus": "&lt;p&gt;{{Q4}} comeu &lt;span class=\"fr-math-v2 fr-draggable\" contenteditable=\"false\" data-original-math=\"\\(\\frac{{{T1}}}{{{Q3}}}\\)\" draggable=\"true\"&gt;\\(\\frac{{{T1}}}{{{Q3}}}\\)&lt;/span&gt; de uma torta, enquanto que {{Q5}} comeu &lt;span class=\"fr-math-v2 fr-draggable\" contenteditable=\"false\" data-original-math=\"\\(\\frac{{{T2}}}{{{Q3}}}\\)\" draggable=\"true\"&gt;\\(\\frac{{{T2}}}{{{Q3}}}\\)&lt;/span&gt;. Qual dos dois comeu uma fração imprópria da torta?&lt;/p&gt;",
    "template": "&lt;p&gt;Foi {{response}} quem comeu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"Lidia",
                    "André",
                    "Pérola"
                ]
            },
            {
                "name": "Q5",
                "label": null,
                "list": [
                    "Alberto",
                    "Amanda",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</si>
  <si>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t>
  </si>
  <si>
    <t>&lt;p&gt;Ha sido {{group1}} quien ha leído una fracción impropia de cómics.&lt;/p&gt;</t>
  </si>
  <si>
    <t>Andreu ha leído 7/8 de cómics mientras que Alberto ha leído 11/8. ¿Quién ha leído una fracción impropia de cómics?
[Andreu |Alberto*] ha leído una fracción impropia de cómics.</t>
  </si>
  <si>
    <t xml:space="preserve">
Q4=List=Camilo, Javi, Isa, Aída
Q5=List=Fran, Erica, Pablo, Ana, Borja
Q1-Q2= Min = 1; Max = 4; Step = 1
Q3= Min = 5; Max = 9; Step = 1</t>
  </si>
  <si>
    <t>{
    "id": "M6-NyO-26a-A-2",
    "stimulus": "&lt;p&gt;{{Q4}} leu &lt;span class=\"fr-math-v2 fr-draggable\" contenteditable=\"false\" data-original-math=\"\\(\\frac{{{T1}}}{{{Q3}}}\\)\" draggable=\"true\"&gt;\\(\\frac{{{T1}}}{{{Q3}}}\\)&lt;/span&gt; de umas histórias em quadrinhos, enquanto que {{Q5}} leu &lt;span class=\"fr-math-v2 fr-draggable\" contenteditable=\"false\" data-original-math=\"\\(\\frac{{{T2}}}{{{Q3}}}\\)\" draggable=\"true\"&gt;\\(\\frac{{{T2}}}{{{Q3}}}\\)&lt;/span&gt;. Qual deles leu uma fração imprópria de quadrinhos?&lt;/p&gt;",
    "template": "&lt;p&gt;Foi {{response}} quem leu uma fração imprópria de quadrinhos.&lt;/p&gt;",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"Camilo",
                    "João",
                    "Isabela",
                    "Aline"
                ]
            },
            {
                "name": "Q5",
                "label": null,
                "list": [
                    "Fran",
                    "Érica",
                    "Paulo",
                    "Ana",
                    "Bruno"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</si>
  <si>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t>
  </si>
  <si>
    <t>&lt;p&gt;Ha sido {{group1}} quien ha comprado una fracción impropia de tarta.&lt;/p&gt;</t>
  </si>
  <si>
    <t>Jesús ha ido a una pastelería y ha comprado 9/8 de tarta de manzana mientras que Agustín ha comprado 6/8 de tarta de limón. ¿Quién ha comprado una fracción impropia de tarta?.
[Jesús*|Agustín] ha comprado una fracción impropia de tarta.</t>
  </si>
  <si>
    <t>Q4=List=Jesús, Lorena, Álvaro
Q5=List=Agustín, Alejandro, Paula
Q1-Q2= Min = 1; Max = 4; Step = 1
Q3= Min = 5; Max = 9; Step = 1</t>
  </si>
  <si>
    <t>{
    "id": "M6-NyO-26a-A-3",
    "stimulus": "&lt;p&gt;{{Q4}} foi a uma padaria e comprou &lt;span class=\"fr-math-v2 fr-draggable\" contenteditable=\"false\" data-original-math=\"\\(\\frac{{{T1}}}{{{Q3}}}\\)\" draggable=\"true\"&gt;\\(\\frac{{{T1}}}{{{Q3}}}\\)&lt;/span&gt; de uma torta de maçã, enquanto {{Q5}} comprou &lt;span class=\"fr-math-v2 fr-draggable\" contenteditable=\"false\" data-original-math=\"\\(\\frac{{{T2}}}{{{Q3}}}\\)\" draggable=\"true\"&gt;\\(\\frac{{{T2}}}{{{Q3}}}\\)&lt;/span&gt; de uma torta de limão. Quem comprou uma fração imprópria de torta?&lt;/p&gt;",
    "template": "&lt;p&gt;Foi {{response}} quem comprou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"Josias",
                    " Lorena",
                    "Álvaro"
                ]
            },
            {
                "name": "Q5",
                "label": null,
                "list": [
                    "Augusto",
                    " Alexandre",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</si>
  <si>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M6-NyO-26b</t>
  </si>
  <si>
    <t>Representa gráficamente fracciones impropias</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</si>
  <si>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t>
  </si>
  <si>
    <t>Single choice</t>
  </si>
  <si>
    <t>Q1 = min = 1; max = 5; step = 1
Q2 = min = 1; max = 5; step = 1
Q3 = min = 1; max = 5; step = 1
Q4 = min = 1; max = 5; step = 1</t>
  </si>
  <si>
    <t>T1 = {{Q1}}+{{Q2}}
T2 = {{Q1}}+{{Q1}}+{{Q2}}
T3 = {{Q1}}+{{Q2}}+{{Q3}}
T4 = {{Q1}}+{{Q4}}</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</si>
  <si>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</si>
  <si>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</si>
  <si>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"M6-NyO-26b-I-1",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</si>
  <si>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t>
  </si>
  <si>
    <t>T1 = {{Q1}}+{{Q2}}
T2 = {{Q1}}+2*({{Q1}}+{{Q2}})
T3 = {{Q1}}+{{Q2}}+{{Q3}}
T4 = {{Q1}}+{{Q4}}</t>
  </si>
  <si>
    <t>{
    "id": "M6-NyO-26b-I-2",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</si>
  <si>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t>
  </si>
  <si>
    <t>{
    "id": "M6-NyO-26b-I-3",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</si>
  <si>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t>
  </si>
  <si>
    <t>{
    "id": "M6-NyO-26b-I-4",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</si>
  <si>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M6-NyO-27a</t>
  </si>
  <si>
    <t>Reduce 2 o más fracciones a común denominador (mediante mínimo común múltiplo)</t>
  </si>
  <si>
    <t>&lt;p&gt;¿Cuales de estas fracciones son la reducción a común denominador de estas dos? Utiliza el mínimo común múltiplo.&lt;/p&gt;&lt;p&gt;&lt;span class=\"fr-math-v2 fr-draggable\" contenteditable=\"false\" data-original-math=\"\\(\\frac{{{Q1}}}{{{T1}}}\\)\" draggable=\"true\"&gt;\\(\\frac{{{Q1}}}{{{T1}}}\\)&lt;\/span&gt; y &lt;span class=\"fr-math-v2 fr-draggable\" contenteditable=\"false\" data-original-math=\"\\(\\frac{{{Q3}}}{{{T2}}}\\)\" draggable=\"true\"&gt;\\(\\frac{{{Q3}}}{{{T2}}}\\)&lt;\/span&gt;&lt;/p&gt;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t>
  </si>
  <si>
    <t>{
    "id": "M6-NyO-27a-I-1",
    "stimulus": "&lt;p&gt;Quais destas frações são a redução para o denominador comum destas duas? Use o mínimo múltiplo comum.&lt;/p&gt;&lt;p style=\"text-align: center;\"&gt;&lt;span class=\"fr-math-v2 fr-draggable\" contenteditable=\"false\" data-original-math=\"\\(\\frac{{{Q1}}}{{{T1}}}\\)\" draggable=\"true\"&gt;\\(\\frac{{{Q1}}}{{{T1}}}\\)&lt;/span&gt; e &lt;span class=\"fr-math-v2 fr-draggable\" contenteditable=\"false\" data-original-math=\"\\(\\frac{{{Q2}}}{{{T2}}}\\)\" draggable=\"true\"&gt;\\(\\frac{{{Q2}}}{{{T2}}}\\)&lt;/span&gt;&lt;/p&gt;",
    "hint": "O mínimo múltiplo comum de {{T1}} e {{T2}} é {{T3}}.",
    "feedback": "&lt;p&gt;O mínimo múltiplo comum de {{T1}} e {{T2}} é {{T3}}.&lt;/p&gt;&lt;p&gt;Assim, as frações equivalentes são:&lt;/p&gt;&lt;p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e &lt;span class=\"fr-math-v2 fr-draggable\" contenteditable=\"false\" data-original-math=\"\\(\\frac{{{T5}}}{{{T3}}}\\)\" draggable=\"true\"&gt;\\(\\frac{{{T5}}}{{{T3}}}\\)&lt;/span&gt;",
                "function": ""
            },
            {
                "name": "A2",
                "label": "&lt;span class=\"fr-math-v2 fr-draggable\" contenteditable=\"false\" data-original-math=\"\\(\\frac{{{Q1}}}{{{T3}}}\\)\" draggable=\"true\"&gt;\\(\\frac{{{Q1}}}{{{T3}}}\\)&lt;/span&gt; e &lt;span class=\"fr-math-v2 fr-draggable\" contenteditable=\"false\" data-original-math=\"\\(\\frac{{{Q2}}}{{{T3}}}\\)\" draggable=\"true\"&gt;\\(\\frac{{{Q2}}}{{{T3}}}\\)&lt;/span&gt;",
                "function": "",
                "incorrect": true
            },
            {
                "name": "A3",
                "label": "&lt;span class=\"fr-math-v2 fr-draggable\" contenteditable=\"false\" data-original-math=\"\\(\\frac{{{T6}}}{{{T3}}}\\)\" draggable=\"true\"&gt;\\(\\frac{{{T6}}}{{{T3}}}\\)&lt;/span&gt; e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t>
  </si>
  <si>
    <t>&lt;p&gt;Halla dos fracciones equivalentes a estas que tengan el mismo denominador. Utiliza el método del mínimo común múltiplo.&lt;/p&gt;p&gt;&lt;span class="fr-math-v2 fr-draggable" contenteditable="false" data-original-math="\(\frac{{{Q1}}}{{{Q2}}}\)" draggable="true"&gt;\(\frac{{{Q1}}}{{{Q2}}}\)&lt;/span&gt; y &lt;span class="fr-math-v2 fr-draggable" contenteditable="false" data-original-math="\(\frac{{{Q3}}}{{{Q4}}}\)" draggable="true"&gt;\(\frac{{{Q3}}}{{{Q4}}}\)&lt;/span&gt;.&lt;/p&gt;</t>
  </si>
  <si>
    <t>&lt;p&gt;&lt;span class="fr-math-v2 fr-draggable" contenteditable="false" data-original-math="\(\frac{{{Q1}}}{{{Q2}}}\)" draggable="true"&gt;\(\frac{{{Q1}}}{{{Q2}}}\)&lt;/span&gt; = {{A1}}&lt;/p&gt;&lt;p&gt;&lt;span class="fr-math-v2 fr-draggable" contenteditable="false" data-original-math="\(\frac{{{Q3}}}{{{Q4}}}\)" draggable="true"&gt;\(\frac{{{Q3}}}{{{Q4}}}\)&lt;/span&gt; = {{A2}}&lt;/p&gt;</t>
  </si>
  <si>
    <t>Q1=Min= 1; Max=8; Step = 1
Q2=Min= 9; Max= 15; Step = 1
Q3=Min= 1; Max= 8; Step = 1
Q4=Min= 9; Max= 15; Step = 1</t>
  </si>
  <si>
    <t>T2=math.lcm({{Q2}},{{Q4}})
T22={{T2}}/{{Q2}}
T24={{T2}}/{{Q4}}
T1={{Q1}}*{{T22}}
T3={{Q3}}*{{{T24}}
A1=\frac{{{T1}}}{{{T2}}}
A2=\frac{{{T3}}}{{{T2}}}</t>
  </si>
  <si>
    <t>¿Qué hay que calcular?
Las fracciones equivalentes.*
La mayor de las tres fracciones.
La menor de las tres fracciones.</t>
  </si>
  <si>
    <t>Para calcular las fracciones equivalentes con el método del mínimo común múltiplo, empieza calculando el de los denominadores.
El m.c.m. de {{Q2}}, {{Q4}} y {{Q6}} es {{A3}}.
#Cloze math#
A3 = math.lcm({{Q2}}, {{Q4}})</t>
  </si>
  <si>
    <t>Por tanto, ¿cuáles serán las dos fracciones equivalentes si su denominador vale {{T2}}?
{{Q1}}/{{Q2}}} = {{A1}}
{{Q3}}/{{Q4}}} = {{A2}}
#Cloze Math#
T2=math.lcm({{Q2}},{{Q4}})
T1={{Q1}}*{{T2}}/{{Q2}}
T3={{Q3}}*{{T2}}/{{Q4}}
A1=\frac{{{T1}}}{{{T2}}}
A2=\frac{{{T3}}}{{{T2}}}</t>
  </si>
  <si>
    <t>{
    "id": "M6-NyO-27a-E-1",
    "seed": {
        "parameters": [
            {
                "name": "Q1",
                "label": null,
                "min": 1,
                "max": 8,
                "step": 1
            },
            {
                "name": "Q2",
                "label": null,
                "min": 9,
                "max": 15,
                "step": 1
            },
            {
                "name": "Q3",
                "label": null,
                "min": 1,
                "max": 8,
                "step": 1
            },
            {
                "name": "Q4",
                "label": null,
                "min": 9,
                "max": 15,
                "step": 1
            }
        ],
        "uniques": true
    },
    "scaffolding": [
        {
            "id": "step-0",
            "stimulus": "&lt;p&gt;Encontre duas frações equivalentes a essa e que tenham o mesmo denominador. Use o método do mínimo múltiplo comum.&lt;/p&gt;",
            "template": "&lt;p style=\"text-align:center;\"&gt;&lt;span class=\"fr-math-v2 fr-draggable\" contenteditable=\"false\" data-original-math=\"\\(\\frac{{{Q1}}}{{{Q2}}}\\)\" draggable=\"true\"&gt;\\(\\frac{{{Q1}}}{{{Q2}}}\\)&lt;/span&gt; e &lt;span class=\"fr-math-v2 fr-draggable\" contenteditable=\"false\" data-original-math=\"\\(\\frac{{{Q3}}}{{{Q4}}}\\)\" draggable=\"true\"&gt;\\(\\frac{{{Q3}}}{{{Q4}}}\\)&lt;/span&gt; = {{response}} e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"&lt;p&gt;O que precisa ser calculado?&lt;/p&gt;",
            "seed": {
                "calculated": [
                    {
                        "name": "2-A1",
                        "label": "As frações equivalentes."
                    },
                    {
                        "name": "2-A2",
                        "label": "A maior das duas frações.",
                        "incorrect": true
                    },
                    {
                        "name": "2-A3",
                        "label": "A menor das duas frações.",
                        "incorrect": true
                    }
                ]
            },
            "algorithm": {
                "name": "trueFalse",
                "template": "Multiple choice – standard"
            }
        },
        {
            "id": "step-2",
            "stimulus": "&lt;p&gt;Para encontrar frações equivalentes usando o método do mínimo múltiplo comum, comece encontrando o mínimo múltiplo comum dos denominadores.&lt;/p&gt;",
            "template": "&lt;p&gt;O m.m.c. de {{Q2}} e {{Q4}} é {{response}}.&lt;/p&gt;",
            "seed": {
                "calculated": [
                    {
                        "name": "A3",
                        "label": "{{function}}",
                        "function": " math.lcm({{Q2}}, {{Q4}})"
                    }
                ]
            },
            "algorithm": {
                "name": "calculateOperation",
                "params": {
                    "method": "equivLiteral",
                    "keyboard": "NUMERICAL"
                }
            }
        },
        {
            "id": "step-3",
            "stimulus": "&lt;p&gt;Portanto, quais são as duas frações equivalentes com denominador igual a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t>
  </si>
  <si>
    <t>&lt;p&gt;Ordena de mayor a menor las siguientes fracciones con la ayuda del método del mínimo común múltiplo.&lt;/p&gt;
&lt;p&gt;Ordene as seguintes frações da maior para a menor usando o método do mínimo múltiplo comum.&lt;/p&gt;</t>
  </si>
  <si>
    <t>Order list</t>
  </si>
  <si>
    <t>Q1=Min= 1; Max= 8; Step = 1
Q2=Min= 9; Max= 15; Step = 1
Q3=Min= 1; Max= 8; Step = 1
Q4=Min= 9; Max= 15; Step = 1
Q5=Min= 1; Max= 8; Step = 1
Q6=Min=9; Max= 15; Step = 1</t>
  </si>
  <si>
    <t>A1=&lt;span class="fr-math-v2 fr-draggable" contenteditable="false" data-original-math="\(\frac{{{Q1}}}{{{Q2}}}\)" draggable="true"&gt;\(\frac{{{Q1}}}{{{Q2}}}\)&lt;/span&gt;#{{Q1}}/{{Q2}}
A2=&lt;span class="fr-math-v2 fr-draggable" contenteditable="false" data-original-math="\(\frac{{{Q3}}}{{{Q4}}}\)" draggable="true"&gt;\(\frac{{{Q3}}}{{{Q4}}}\)&lt;/span&gt;#{{Q3}}/{{Q4}}
A3=&lt;span class="fr-math-v2 fr-draggable" contenteditable="false" data-original-math="\(\frac{{{Q5}}}{{{Q6}}}\)" draggable="true"&gt;\(\frac{{{Q5}}}{{{Q6}}}\)&lt;/span&gt;#{{Q5}}/{{Q6}}</t>
  </si>
  <si>
    <t>¿Qué pide el ejercicio?
O que pede o exercício?
Ordenar las tres fracciones de menor a mayor.
Ordenar las tres fracciones de mayor a menor.*
Calcular las fracciones equivalentes.
Ordenar as três frações da menor para a maior.
Ordenar as três frações da maior para a menor.*
Calcular as frações equivalentes.</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</si>
  <si>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math.lcm({{Q2}}, {{Q4}}, {{Q6}})</t>
  </si>
  <si>
    <t>Entonces, ¿cuáles serán las tres fracciones equivalentes si su denominador vale {{T246}}?
Então, quais são as três frações equivalentes com denominador igual a {{T246}}?
{{Q1}}/{{Q2}}} = ({{Q1}}×{{T2}})/({{Q2}}×{{T2}}) = {{A3}}
{{Q3}}/{{Q4}}} = ({{Q3}}×{{T4}})/({{Q4}}×{{T4}}) = {{A4}}
{{Q5}}/{{Q6}}} = ({{Q5}}×{{T6}})/({{Q6}}×{{T6}}) = {{A5}}
#Cloze Math#
T246 = math.lcm({{Q2}}, {{Q4}}, {{Q6}})
T2={{T246}}/{{Q2}}
T4={{T246}}/{{Q4}}
T6={{T246}}/{{Q6}}
T1={{Q1}}*{{T2}}
T3={{Q3}}*{{T4}}
T5={{Q5}}*{{T6}}
A3 = {{T1}}/{{T246}}
A4 = {{T3}}/{{T246}}
A5 = {{T5}}/{{T246}}</t>
  </si>
  <si>
    <t>Por tanto, ¿cómo se ordenan las fracciones de mayor a menor?
Então, como ficam as frações ordenadas da maior para a menor?
{{T1}}/{{T246}}
{{T3}}/{{T246}}
{{T5}}/{{T246}}
#Order List#
T246=math.lcm({{Q2}},{{Q4}},{{Q6}})
T2={{T246}}/{{Q2}}
T4={{T246}}/{{Q4}}
T6={{T246}}/{{Q6}}
T1={{Q1}}*{{T2}}
T3={{Q3}}*{{T4}}
T5={{Q5}}*{{T6}}</t>
  </si>
  <si>
    <t>{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"&lt;p&gt;Arraste e ordene as seguintes frações da maior para a menor usando o método do mínimo múltiplo comum. Coloque-as de cima para baixo.&lt;/p&gt;",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"&lt;p&gt;O que pede o exercício?&lt;/p&gt;",
            "seed": {
                "calculated": [
                    {
                        "name": "1-A1",
                        "label": "&lt;p&gt;Ordenar as três frações da menor para a maior.&lt;/p&gt;",
                        "incorrect": true
                    },
                    {
                        "name": "1-A2",
                        "label": "&lt;p&gt;Ordenar as três frações da maior para a menor.&lt;/p&gt;"
                    },
                    {
                        "name": "1-A3",
                        "label": "&lt;p&gt;Calcular as frações equivalentes.&lt;/p&gt;",
                        "incorrect": true
                    }
                ]
            },
            "algorithm": {
                "name": "trueFalse",
                "template": "Multiple choice – standard",
                "params": {
                    "countCorrect": 1,
                    "countIncorrect": 2
                }
            }
        },
        {
            "id": "step-3",
            "stimulus": "&lt;p&gt;Para comparar frações com denominadores diferentes, pode-se usar o método do mínimo múltiplo comum. Qual é o m.m.c dos denominadores?&lt;/p&gt;",
            "template": "&lt;p&gt;O m.m.c. de {{Q2}}, {{Q4}} e {{Q6}} é {{response}}.&lt;/p&gt;",
            "seed": {
                "calculated": [
                    {
                        "name": "A2",
                        "label": "{{function}}",
                        "function": " math.lcm({{Q2}}, {{Q4}}, {{Q6}})"
                    }
                ]
            },
            "algorithm": {
                "name": "calculateOperation",
                "params": {
                    "method": "equivLiteral",
                    "keyboard": "NUMERICAL"
                }
            }
        },
        {
            "id": "step-4",
            "stimulus": "&lt;p&gt;Então, quais são as três frações equivalentes com denominador igual a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"&lt;p&gt;Então, como ficam as frações ordenadas da maior para a menor? Coloque-as de cima para baixo.&lt;/p&gt;",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t>
  </si>
  <si>
    <t>&lt;p&gt;En una tarea del colegio, Marta ha avanzado &lt;span class="fr-math-v2 fr-draggable" contenteditable="false" data-original-math="\(\frac{{{Q1}}}{{{Q2}}}\)" draggable="true"&gt;\(\frac{{{Q1}}}{{{Q2}}}\)&lt;/span&gt;. Por su parte, Juan ha completado &lt;span class="fr-math-v2 fr-draggable" contenteditable="false" data-original-math="\(\frac{{{Q3}}}{{{Q4}}}\)" draggable="true"&gt;\(\frac{{{Q3}}}{{{Q4}}}\)&lt;/span&gt; de la tarea, mientras que Daniel ha acabado &lt;span class="fr-math-v2 fr-draggable" contenteditable="false" data-original-math="\(\frac{{{Q5}}}{{{Q6}}}\)" draggable="true"&gt;\(\frac{{{Q5}}}{{{Q6}}}\)&lt;/span&gt;. ¿Cuánta tarea ha completado la persona que más ha avanzado? Escribe el resultado que se obtiene al comparar fracciones con el método del mínimo común múltiplo.&lt;/p&gt;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enquanto Daniel fez &lt;span class="fr-math-v2 fr-draggable" contenteditable="false" data-original-math="\(\frac{{{Q5}}}{{{Q6}}}\)" draggable="true"&gt;\(\frac{{{Q5}}}{{{Q6}}}\)&lt;/span&gt;. Considerando aquele que fez mais da tarefa, qual fração foi feita? Escreva o resultado obtido comparando as frações com o método do mínimo múltiplo comum.&lt;/p&gt;</t>
  </si>
  <si>
    <t>&lt;p&gt;La persona que más ha avanzado lleva completados {{A1}} de la tarea.&lt;/p&gt;
&lt;p&gt;A pessoa que fez mais progresso completou {{A1}} da tarefa.&lt;/p&gt;</t>
  </si>
  <si>
    <t>Q1=Min= 2; Max= 8; Step =2
Q2=Min= 9; Max=15; Step = 2
Q3=Min= 1; Max= 7; Step = 2
Q4=Min= 8; Max= 12; Step = 2
Q5=Min= 1; Max=5; Step = 2
Q6=Min= 7; Max= 11; Step = 2</t>
  </si>
  <si>
    <t>T246=math.lcm({{Q2}},{{Q4}},{{Q6}})
T2={{T246}}/{{Q2}}
T4={{T246}}/{{Q4}}
T6={{T246}}/{{Q6}}
T1={{Q1}}*{{T2}}
T3={{Q3}}*{{T4}}
T5={{Q5}}*{{T6}}
A1=\frac{{{T11}}}{{{T246}}}
T11=math.max({{T1}},{{T3}},{{T5}})</t>
  </si>
  <si>
    <t>¿Qué hay que calcular?
O que precisa ser calculado?
La mayor de las tres fracciones.*
La menor de las tres fracciones.
Las fracciones equivalentes.
A maior das três frações.*
A menor das três frações.
As frações equivalentes.</t>
  </si>
  <si>
    <t>Por tanto, ¿cuál es la mayor fracción de las tres?
Então, qual é a maior fração entre as três?
{{T11}}/{{T246}}*
{{T12}}/{{T246}}
{{T13}}/{{T246}}
#Single choice#
T246=math.lcm({{Q2}},{{Q4}},{{Q6}})
T2={{T246}}/{{Q2}}
T4={{T246}}/{{Q4}}
T6={{T246}}/{{Q6}}
T1={{Q1}}*{{T2}}
T3={{Q3}}*{{T4}}
T5={{Q5}}*{{T6}}
T11=math.max({{T1}},{{T3}},{{T5}})
T12={{T1}}+{{T3}}+{{T5}}-math.max({{T1}},{{T3}},{{T5}})-math.min({{T1}},{{T3}},{{T5}})
T13=math.min({{T1}},{{T3}},{{T5}})</t>
  </si>
  <si>
    <t>{
    "id": "M6-NyO-27a-A-1",
    "seed": {
        "parameters": [
            {
                "name": "Q1",
                "label": null,
                "list": [
                    2,
                    4,
                    6
                ]
            },
            {
                "name": "Q2",
                "label": null,
                "list": [
                    9,
                    10,
                    11
                ]
            },
            {
                "name": "Q3",
                "label": null,
                "list": [
                    1,
                    3,
                    5
                ]
            },
            {
                "name": "Q4",
                "label": null,
                "list": [
                    6,
                    8,
                    10
                ]
            }
        ],
        "uniques": true
    },
    "scaffolding": [
        {
            "id": "step-0",
            "stimulus":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Considerando aquele que fez mais da tarefa, qual fração foi feita? Escreva o resultado obtido comparando as frações com o método do mínimo múltiplo comum.&lt;/p&gt;",
            "template": "&lt;p&gt;A pessoa que fez mais progresso completou {{response}} da tarefa.&lt;/p&gt;",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 {{Q4}})"
                    }
                ]
            },
            "algorithm": {
                "name": "calculateOperation",
                "params": {
                    "method": "equivLiteral",
                    "keyboard": "NUMERICAL"
                }
            }
        },
        {
            "id": "step-3",
            "stimulus": "&lt;p&gt;Então, quais são as duas frações equivalentes com denominador igual a{{T24}}?&lt;/p&gt;",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"&lt;p&gt;Então, qual é a maior fração entre as duas?&lt;/p&gt;",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t>
  </si>
  <si>
    <t>&lt;p&gt;Marina quiere cambiar el cuarto de baño de su casa por uno más moderno. Cambiar las tuberías cuesta &lt;span class="fr-math-v2 fr-draggable" contenteditable="false" data-original-math="\(\frac{{{Q1}}}{{{Q2}}}\)" draggable="true"&gt;\(\frac{{{Q1}}}{{{Q2}}}\)&lt;/span&gt; de su presupuesto; instalar los muebles, &lt;span class="fr-math-v2 fr-draggable" contenteditable="false" data-original-math="\(\frac{{{Q3}}}{{{Q4}}}\)" draggable="true"&gt;\(\frac{{{Q3}}}{{{Q4}}}\)&lt;/span&gt;, y colocar una puerta corredera, &lt;span class="fr-math-v2 fr-draggable" contenteditable="false" data-original-math="\(\frac{{{Q5}}}{{{Q6}}}\)" draggable="true"&gt;\(\frac{{{Q5}}}{{{Q6}}}\)&lt;/span&gt;. ¿Qué fracción del presupuesto ha sido la más cara? Escribe el resultado que se obtiene al comparar fracciones con el método del mínimo común múltiplo.&lt;/p&gt;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e colocar uma porta de correr, &lt;span class="fr-math-v2 fr-draggable" contenteditable="false" data-original-math="\(\frac{{{Q5}}}{{{Q6}}}\)" draggable="true"&gt;\(\frac{{{Q5}}}{{{Q6}}}\)&lt;/span&gt;. Que fração do orçamento foi a mais cara? Escreva o resultado obtido comparando as frações com o método do mínimo múltiplo comum.&lt;/p&gt;</t>
  </si>
  <si>
    <t>&lt;p&gt;La modificación más cara supone {{A1}} del presupuesto.&lt;/p&gt;
&lt;p&gt;A modificação mais cara custou {{A1}} do orçamento&lt;/p&gt;</t>
  </si>
  <si>
    <t>Q1=Min= 1; Max= 9; Step = 1
Q2=Min= 2; Max= 11; Step = 1
Q3=Min= 1; Max= 9; Step = 1
Q4=Min= 2; Max= 11; Step = 1
Q5=Min= 1; Max= 9; Step = 1
Q6=Min= 2; Max= 11; Step = 1</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</si>
  <si>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t>
  </si>
  <si>
    <t>{
    "id": "M6-NyO-27a-A-2",
    "seed": {
        "parameters": [
            {
                "name": "Q1",
                "label": null,
                "list": [
                    1,
                    2,
                    3,
                    5
                ]
            },
            {
                "name": "Q2",
                "label": null,
                "list": [
                    10,
                    11,
                    13
                ]
            },
            {
                "name": "Q3",
                "label": null,
                "list": [
                    1,
                    2,
                    3,
                    5
                ]
            },
            {
                "name": "Q4",
                "label": null,
                "list": [
                    10,
                    11,
                    13
                ]
            }
        ],
        "uniques": true
    },
    "scaffolding": [
        {
            "id": "step-0",
            "stimulus":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Que fração do orçamento foi a mais cara? Escreva o resultado obtido comparando as frações com o método do mínimo múltiplo comum.&lt;/p&gt;",
            "template": "&lt;p&gt;A modificação mais cara custou {{response}} do orçamento&lt;/p&gt;",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duas?&lt;/p&gt;",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1,"showCheckIcon":false,"columns":3
                }
            }
        }
    ]
}</t>
  </si>
  <si>
    <t>&lt;p&gt;Tres barcos han salido de Venecia al mismo tiempo. Una horas después, el primero ha navegado &lt;span class="fr-math-v2 fr-draggable" contenteditable="false" data-original-math="\(\frac{{{Q1}}}{{{Q2}}}\)" draggable="true"&gt;\(\frac{{{Q1}}}{{{Q2}}}\)&lt;/span&gt; del trayecto; el segundo,  &lt;span class="fr-math-v2 fr-draggable" contenteditable="false" data-original-math="\(\frac{{{Q3}}}{{{Q4}}}\)" draggable="true"&gt;\(\frac{{{Q3}}}{{{Q4}}}\)&lt;/span&gt;, y el tercero, &lt;span class="fr-math-v2 fr-draggable" contenteditable="false" data-original-math="\(\frac{{{Q5}}}{{{Q6}}}\)" draggable="true"&gt;\(\frac{{{Q5}}}{{{Q6}}}\)&lt;/span&gt;. ¿Cuál es la fracción de distancia más baja? Escribe el resultado que se obtiene al comparar fracciones con el método del mínimo común múltiplo.&lt;/p&gt;
&lt;p&gt;Três barcos deixaram Veneza ao mesmo tempo. Algumas horas depois, o primeiro navegou &lt;span class="fr-math-v2 fr-draggable" contenteditable="false" data-original-math="\(\frac{{{Q1}}}{{{Q2}}}\)" draggable="true"&gt;\(\frac{{{Q1}}}{{{Q2}}}\)&lt;/span&gt; do trajeto; o segundo,  &lt;span class="fr-math-v2 fr-draggable" contenteditable="false" data-original-math="\(\frac{{{Q3}}}{{{Q4}}}\)" draggable="true"&gt;\(\frac{{{Q3}}}{{{Q4}}}\)&lt;/span&gt;, e o terceiro, &lt;span class="fr-math-v2 fr-draggable" contenteditable="false" data-original-math="\(\frac{{{Q5}}}{{{Q6}}}\)" draggable="true"&gt;\(\frac{{{Q5}}}{{{Q6}}}\)&lt;/span&gt;. Qual é a menor fração de distância? Escreva o resultado obtido comparando as frações com o método do mínimo múltiplo comum.&lt;/p&gt;</t>
  </si>
  <si>
    <t>&lt;p&gt;El barco más lento ha completado {{A1}} del viaje.&lt;/p&gt;
&lt;p&gt;O barco mais lento completou {{response}} da viagem.&lt;/p&gt;</t>
  </si>
  <si>
    <t>T246=math.lcm({{Q2}},{{Q4}},{{Q6}})
T2={{T246}}/{{Q2}}
T4={{T246}}/{{Q4}}
T6={{T246}}/{{Q6}}
T1={{Q1}}*{{T2}}
T3={{Q3}}*{{T4}}
T5={{Q5}}*{{T6}}
A1=\frac{{{T11}}}{{{T246}}}
T11=math.min({{T1}},{{T3}},{{T5}})</t>
  </si>
  <si>
    <t>¿Qué hay que calcular?
O que precisa ser calculado?
La mayor de las tres fracciones.
La menor de las tres fracciones.*
Las fracciones equivalentes.
A maior das três frações.
A menor das três frações.*
As frações equivalentes.</t>
  </si>
  <si>
    <t xml:space="preserve">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
</t>
  </si>
  <si>
    <t>Por tanto, ¿cuál es la menor fracción de las tres?
Então, qual é a menor fração entre as três?
{{T11}}/{{T246}}
{{T12}}/{{T246}}
{{T13}}/{{T246}}*
#Single choice#
T246=math.lcm({{Q2}},{{Q4}},{{Q6}})
T2={{T246}}/{{Q2}}
T4={{T246}}/{{Q4}}
T6={{T246}}/{{Q6}}
T1={{Q1}}*{{T2}}
T3={{Q3}}*{{T4}}
T5={{Q5}}*{{T6}}
T11=math.max({{T1}},{{T3}},{{T5}})
T12={{T1}}+{{T3}}+{{T5}}-math.max({{T1}},{{T3}},{{T5}})-math.min({{T1}},{{T3}},{{T5}})
T13=math.min({{T1}},{{T3}},{{T5}})</t>
  </si>
  <si>
    <t>{
    "id": "M6-NyO-27a-A-3",
    "seed": {
        "parameters": [
            {
                "name": "Q1",
                "label": null,
                "list": [
                    1,
                    2,
                    3,
                    4,
                    5,
                    6
                ]
            },
            {
                "name": "Q2",
                "label": null,
                "list": [
                    7,
                    8,
                    9,
                    10,
                    11,
                    12,
                    13
                ]
            },
            {
                "name": "Q3",
                "label": null,
                "list": [
                    1,
                    2,
                    3,
                    4,
                    5,
                    6
                ]
            },
            {
                "name": "Q4",
                "label": null,
                "list": [
                    7,
                    8,
                    9,
                    10,
                    11,
                    12,
                    13
                ]
            }
        ],
        "uniques": true
    },
    "scaffolding": [
        {
            "id": "step-0",
            "stimulus": "&lt;p&gt;Dois barcos deixaram Veneza ao mesmo tempo. Algumas horas depois, o primeiro navegou &lt;span class=\"fr-math-v2 fr-draggable\" contenteditable=\"false\" data-original-math=\"\\(\\frac{{{Q1}}}{{{Q2}}}\\)\" draggable=\"true\"&gt;\\(\\frac{{{Q1}}}{{{Q2}}}\\)&lt;/span&gt; do trajeto e o segundo, &lt;span class=\"fr-math-v2 fr-draggable\" contenteditable=\"false\" data-original-math=\"\\(\\frac{{{Q3}}}{{{Q4}}}\\)\" draggable=\"true\"&gt;\\(\\frac{{{Q3}}}{{{Q4}}}\\)&lt;/span&gt;. Qual é a maior fração de distância? Escreva o resultado obtido comparando as frações com o método do mínimo múltiplo comum.&lt;/p&gt;",
            "template": "&lt;p&gt;O barco mais rápido completou {{response}} da viagem.&lt;/p&gt;",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três frações.&lt;/p&gt;",
                        "incorrect": false
                    },
                    {
                        "name": "1-A2",
                        "label": "&lt;p&gt;A menor das três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três?&lt;/p&gt;",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</si>
  <si>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M6-NyO-27b</t>
  </si>
  <si>
    <t>Reduce 2 o más fracciones a común denominador (mediante productos cruzados)</t>
  </si>
  <si>
    <t>&lt;p&gt;Señala las fracciones equivalentes igualando los denominadores con el método de los productos cruzados.&lt;/p&gt;&lt;span class=\"fr-math-v2 fr-draggable\" contenteditable=\"false\" data-original-math=\"\\(\\frac{{{Q1}}}{{{Q2}}}\\)\" draggable=\"true\"&gt;\\(\\frac{{{Q1}}}{{{Q2}}}\\)&lt;\/span&gt; y &lt;span class=\"fr-math-v2 fr-draggable\" contenteditable=\"false\" data-original-math=\"\\(\\frac{{{Q3}}}{{{Q4}}}\\)\" draggable=\"true\"&gt;\\(\\frac{{{Q3}}}{{{Q4}}}\\)&lt;\/span&gt;&lt;/p&gt;</t>
  </si>
  <si>
    <t>Compara las fracciones 3/4 y 2/6 igualando los denominadores con el método de los productos cruzados.
Reescribimos la fracción 3/4 como ...
Reescribimos la fracción 2/6 como ...
Por lo tanto, 3/4 es ... que 2/6.
(Opciones:) 8/24 - 18/24 - 12/24 - 12/24 - mayor - menor</t>
  </si>
  <si>
    <t>Single choice
*: countCorrect= 1
*: countIncorrect= 2</t>
  </si>
  <si>
    <t>Q1=Min= 1; Max= 9; Step = 1
Q2=Min= 2; Max= 11; Step = 1
Q3=Min= 1; Max= 9; Step = 1
Q4=Min= 2; Max= 11; Step = 1</t>
  </si>
  <si>
    <t xml:space="preserve">T24={{Q2}}*{{Q4}}
T14={{Q1}}*{{{Q4}}
T34={{Q1}}+{{{Q4}}
T23={{Q2}}*{{{Q3}}
T33={{Q2}}+{{{Q3}}
T54=2*{{Q1}}*{{{Q4}}
T43=3*{{Q2}}*{{{Q3}}
T24={{T24}}
A1=&lt;span class=\"fr-math-v2 fr-draggable\" contenteditable=\"false\" data-original-math=\"\\(\\frac{{{T14}}}{{{T24}}}\\)\" draggable=\"true\"&gt;\\(\\frac{{{T14}}}{{{T24}}}\\)&lt;\/span&gt; y &lt;span class=\"fr-math-v2 fr-draggable\" contenteditable=\"false\" data-original-math=\"\\(\\frac{{{T23}}}{{{T24}}}\\)\" draggable=\"true\"&gt;\\(\\frac{{{T23}}}{{{T24}}}\\)&lt;\/span&gt;*
A2=&lt;span class=\"fr-math-v2 fr-draggable\" contenteditable=\"false\" data-original-math=\"\\(\\frac{{{T34}}}{{{T24}}}\\)\" draggable=\"true\"&gt;\\(\\frac{{{T34}}}{{{T24}}}\\)&lt;\/span&gt; y &lt;span class=\"fr-math-v2 fr-draggable\" contenteditable=\"false\" data-original-math=\"\\(\\frac{{{T33}}}{{{T24}}}\\)\" draggable=\"true\"&gt;\\(\\frac{{{T33}}}{{{T24}}}\\)&lt;\/span&gt;
A3=&lt;span class=\"fr-math-v2 fr-draggable\" contenteditable=\"false\" data-original-math=\"\\(\\frac{{{T54}}}{{{T24}}}\\)\" draggable=\"true\"&gt;\\(\\frac{{{T54}}}{{{T24}}}\\)&lt;\/span&gt; y &lt;span class=\"fr-math-v2 fr-draggable\" contenteditable=\"false\" data-original-math=\"\\(\\frac{{{T43}}}{{{T24}}}\\)\" draggable=\"true\"&gt;\\(\\frac{{{T43}}}{{{T24}}}\\)&lt;\/span&gt; </t>
  </si>
  <si>
    <t>Multiplica numerador y denominador de cada fracción por el denominador de la otra.</t>
  </si>
  <si>
    <t>Multiplica numerador y denominador de cada fracción por el denominador de la otra.#La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t>
  </si>
  <si>
    <t>{"id":"M6-NyO-27b-I-1","stimulus":"&lt;p&gt;Identifique as frações equivalentes igualando os denominadores com o método dos produtos cruzados.&lt;/p&gt;&lt;p style=\"text-align: center;\"&gt;&lt;span class=\"fr-math-v2 fr-draggable\" contenteditable=\"false\" data-original-math=\"\\(\\frac{{{Q1}}}{{{Q2}}}\\)\" draggable=\"true\"&gt;\\(\\frac{{{Q1}}}{{{Q2}}}\\)&lt;/span&gt; e &lt;span class=\"fr-math-v2 fr-draggable\" contenteditable=\"false\" data-original-math=\"\\(\\frac{{{Q3}}}{{{Q4}}}\\)\" draggable=\"true\"&gt;\\(\\frac{{{Q3}}}{{{Q4}}}\\)&lt;/span&gt;&lt;/p&gt;","hint":"&lt;p&gt;Multiplique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e &lt;span class=\"fr-math-v2 fr-draggable\" contenteditable=\"false\" data-original-math=\"\\(\\frac{{{T23}}}{{{T24}}}\\)\" draggable=\"true\"&gt;\\(\\frac{{{T23}}}{{{T24}}}\\)&lt;/span&gt;"},{"name":"A2","label":"&lt;span class=\"fr-math-v2 fr-draggable\" contenteditable=\"false\" data-original-math=\"\\(\\frac{{{T34}}}{{{T24}}}\\)\" draggable=\"true\"&gt;\\(\\frac{{{T34}}}{{{T24}}}\\)&lt;/span&gt; e &lt;span class=\"fr-math-v2 fr-draggable\" contenteditable=\"false\" data-original-math=\"\\(\\frac{{{T33}}}{{{T24}}}\\)\" draggable=\"true\"&gt;\\(\\frac{{{T33}}}{{{T24}}}\\)&lt;/span&gt;","incorrect":true},{"name":"A3","label":"&lt;span class=\"fr-math-v2 fr-draggable\" contenteditable=\"false\" data-original-math=\"\\(\\frac{{{T54}}}{{{T24}}}\\)\" draggable=\"true\"&gt;\\(\\frac{{{T54}}}{{{T24}}}\\)&lt;/span&gt; e &lt;span class=\"fr-math-v2 fr-draggable\" contenteditable=\"false\" data-original-math=\"\\(\\frac{{{T43}}}{{{T24}}}\\)\" draggable=\"true\"&gt;\\(\\frac{{{T43}}}{{{T24}}}\\)&lt;/span&gt; ","incorrect":true}],"uniques":true},"algorithm":{"name":"trueFalse","template":"Multiple choice – standard","params":{"countCorrect":1,"countIncorrect":2,"showCheckIcon":false,"columns":3}}}</t>
  </si>
  <si>
    <t>Utiliza el método de los productos cruzados para escribir la siguiente pareja de fracciones con el mismo denominador.</t>
  </si>
  <si>
    <t>&lt;span class=\"fr-math-v2 fr-draggable\" contenteditable=\"false\" data-original-math=\"\\(\\frac{{{Q1}}}{{{Q2}}}\\)\" draggable=\"true\"&gt;\\(\\frac{{{Q1}}}{{{Q2}}}\\)&lt;\/span&gt; y &lt;span class=\"fr-math-v2 fr-draggable\" contenteditable=\"false\" data-original-math=\"\\(\\frac{{{Q3}}}{{{Q4}}}\\)\" draggable=\"true\"&gt;\\(\\frac{{{Q3}}}{{{Q4}}}\\)&lt;\/span&gt; → {{A1}} y {{A2}}</t>
  </si>
  <si>
    <t xml:space="preserve">Utiliza el método de los productos cruzados para escribir la siguiente pareja de fracciones con el mismo denominador.
5/6 y 2/4 → ... y ...
</t>
  </si>
  <si>
    <t>T24={{Q2}}*{{Q4}}
T14={{Q1}}*{{{Q4}}
T23={{Q2}}*{{{Q3}}
A1=\\frac{{{T14}}}{{{T24}}}
A2=\\frac{{{T23}}}{{{T24}}}</t>
  </si>
  <si>
    <t>{"id":"M6-NyO-27b-E-1","stimulus":"&lt;p&gt;Use o método dos produtos cruzados para escrever o seguinte par de frações com o mesmo denominador.&lt;/p&gt;","template":"&lt;p style=\"text-align:center;\"&gt;&lt;span class=\"fr-math-v2 fr-draggable\" contenteditable=\"false\" data-original-math=\"\\(\\frac{{{Q1}}}{{{Q2}}}\\)\" draggable=\"true\"&gt;\\(\\frac{{{Q1}}}{{{Q2}}}\\)&lt;/span&gt; e &lt;span class=\"fr-math-v2 fr-draggable\" contenteditable=\"false\" data-original-math=\"\\(\\frac{{{Q3}}}{{{Q4}}}\\)\" draggable=\"true\"&gt;\\(\\frac{{{Q3}}}{{{Q4}}}\\)&lt;/span&gt; → {{response}} e {{response}}&lt;/p&gt;","hint":"&lt;p&gt;Multiplique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t>
  </si>
  <si>
    <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t>
  </si>
  <si>
    <t>{{A1}} &gt; {{A2}}</t>
  </si>
  <si>
    <t>T24={{Q2}}*{{Q4}}
T14={{Q1}}*{{{Q4}}
T23={{Q2}}*{{{Q3}}
T1=math.max({{T14}},{{{T23}})
T2=math.min({{T14}},{{{T23}})
A1=\\frac{{{T1}}}{{{T24}}}
A2=\\frac{{{T2}}}{{{T24}}}
T11=math.max({{T14}},{{T23}})
T12=math.min({{T14}},{{T23}})</t>
  </si>
  <si>
    <t>Multiplica numerador y denominador de cada fracción por el denominador de la otra.#La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</si>
  <si>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{"id":"M6-NyO-27b-A-1","stimulus":"&lt;p&gt;Em uma partida de futebol do PSG, Messi fez &lt;span class=\"fr-math-v2 fr-draggable\" contenteditable=\"false\" data-original-math=\"\\(\\frac{{{Q1}}}{{{Q2}}}\\)\" draggable=\"true\"&gt;\\(\\frac{{{Q1}}}{{{Q2}}}\\)&lt;/span&gt; dos passes do time e Neymar, &lt;span class=\"fr-math-v2 fr-draggable\" contenteditable=\"false\" data-original-math=\"\\(\\frac{{{Q3}}}{{{Q4}}}\\)\" draggable=\"true\"&gt;\\(\\frac{{{Q3}}}{{{Q4}}}\\)&lt;/span&gt; dos passes. Use o método dos produtos cruzados com essas frações e ordene-as da maior para a menor.&lt;/p&gt;","template":"&lt;p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passes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passes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</si>
  <si>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t>
  </si>
  <si>
    <t xml:space="preserve">Entre los reptiles que hay en un terrario de Tasmania, 3/6 son iguanas y 1/7 son cobras. Ordena de mayor a menor las fracciones resultantes tras usar el método del producto cruzado.
... &gt; ...
</t>
  </si>
  <si>
    <t>Multiplica numerador y denominador de cada fracción por el denominador de la otra.#La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</si>
  <si>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{"id":"M6-NyO-27b-A-2","stimulus":"&lt;p&gt;Entre os répteis em um terrário da Tasmânia, &lt;span class=\"fr-math-v2 fr-draggable\" contenteditable=\"false\" data-original-math=\"\\(\\frac{{{Q1}}}{{{Q2}}}\\)\" draggable=\"true\"&gt;\\(\\frac{{{Q1}}}{{{Q2}}}\\)&lt;/span&gt; são iguanas e &lt;span class=\"fr-math-v2 fr-draggable\" contenteditable=\"false\" data-original-math=\"\\(\\frac{{{Q3}}}{{{Q4}}}\\)\" draggable=\"true\"&gt;\\(\\frac{{{Q3}}}{{{Q4}}}\\)&lt;/span&gt; são cobras.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</si>
  <si>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t>
  </si>
  <si>
    <t>En un aeropuerto de Suiza, 1/9 de los vuelos salen con dirección a Europa, mientras que 2/8 de los vuelos tienen como destino Asia. Ordena de mayor a menor las fracciones resultantes tras usar el método del producto cruzado.
... &gt; ...</t>
  </si>
  <si>
    <t>Multiplica numerador y denominador de cada fracción por el denominador de la otra.#La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</si>
  <si>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{"id":"M6-NyO-27b-A-3","stimulus":"&lt;p&gt;No aeroporto de Guarulhos (SP), &lt;span class=\"fr-math-v2 fr-draggable\" contenteditable=\"false\" data-original-math=\"\\(\\frac{{{Q1}}}{{{Q2}}}\\)\" draggable=\"true\"&gt;\\(\\frac{{{Q1}}}{{{Q2}}}\\)&lt;/span&gt; dos voos partem para a Europa, enquanto &lt;span class=\"fr-math-v2 fr-draggable\" contenteditable=\"false\" data-original-math=\"\\(\\frac{{{Q3}}}{{{Q4}}}\\)\" draggable=\"true\"&gt;\\(\\frac{{{Q3}}}{{{Q4}}}\\)&lt;/span&gt; dos voos são para a Ásia.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voos para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voos para a Ásia: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</si>
  <si>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M6-NyO-27c</t>
  </si>
  <si>
    <t>Ordena fracciones por comparación (con el mismo denominador o numerador)</t>
  </si>
  <si>
    <t>Escoge el conjunto de fracciones que está ordenado correctamente de menor a mayor.</t>
  </si>
  <si>
    <t>Q11= lista= 1, 2, 3
Q12= lista= 4, 5, 6
Q13= lista= 7, 8, 9
Q21= lista= 1, 2, 3
Q22= lista= 4, 5, 6
Q23= lista= 7, 8, 9
Q31= lista= 1, 2, 3
Q32= lista= 4, 5, 6
Q33= lista= 7, 8, 9</t>
  </si>
  <si>
    <t>T1 = {{Q13}}+{{Q11}}
T2 = {{Q23}}+{{Q21}}
T3 = {{Q33}}+{{Q31}}
A1=&lt;span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A2=&lt;span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A3=&lt;span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A4=&lt;span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A5=&lt;span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A6=&lt;span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</si>
  <si>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</si>
  <si>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t>
    </r>
  </si>
  <si>
    <t>{"id":"M6-NyO-27c-I-1","stimulus":"&lt;p&gt;Escolha o conjunto de frações que está corretamente ordenado da menor para a maior fração.&lt;/p&gt;","hint":"&lt;p&gt;Quando os denominadores são iguais, os numeradores são comparados. A fração com o maior numerador será maior.&lt;/p&gt;","feedback":"&lt;p&gt;Quando os denominadores são iguais, os numeradores são comparados. A fração com o maior numerador será maior.&lt;/p&gt;&lt;p&gt;Por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draggable=\"true\"&gt;\\(\\frac{{{Q11}}}{{{T1}}}\\)&lt;/span&gt;","incorrect":true},{"name":"A3","label":"&lt;span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","incorrect":true},{"name":"A4","label":"&lt;span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","incorrect":true},{"name":"A5","label":"&lt;span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draggable=\"true\"&gt;\\(\\frac{{{Q33}}}{{{T3}}}\\)&lt;/span&gt;"},{"name":"A6","label":"&lt;span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draggable=\"true\"&gt;\\(\\frac{{{Q31}}}{{{T3}}}\\)&lt;/span&gt;","incorrect":true}],"uniques":true},"algorithm":{"name":"trueFalse","template":"Multiple choice – standard","params":{"countCorrect":1,"countIncorrect":2,"showCheckIcon":false,
            "columns": 3
        }
    }
}</t>
  </si>
  <si>
    <r>
      <rPr>
        <rFont val="Calibri"/>
        <color theme="1"/>
        <sz val="12.0"/>
      </rPr>
      <t xml:space="preserve">Escoge el conjunto de fracciones que está ordenado correctamente de </t>
    </r>
    <r>
      <rPr>
        <rFont val="Calibri"/>
        <color theme="1"/>
        <sz val="12.0"/>
      </rPr>
      <t>mayor a menor</t>
    </r>
    <r>
      <rPr>
        <rFont val="Calibri"/>
        <color theme="1"/>
        <sz val="12.0"/>
      </rPr>
      <t>.</t>
    </r>
  </si>
  <si>
    <t>T1 = {{Q13}}+{{Q11}}
T2 = {{Q23}}+{{Q21}}
T3 = {{Q33}}+{{Q31}}
A1=&lt;span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A2=&lt;span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A3=&lt;span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A4=&lt;span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A5=&lt;span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A6=&lt;span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t>
  </si>
  <si>
    <t>Cuando los numeradores son iguales, la fracción más pequeña es la que tiene el denominador más grande y la fracción más grande es la que tiene el denominador más pequeño.</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</si>
  <si>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t>
    </r>
  </si>
  <si>
    <t>{"id":"M6-NyO-27c-I-2","stimulus":"&lt;p&gt;Escolha o conjunto de frações que está corretamente ordenado da maior para a menor.&lt;/p&gt;","hint":"&lt;p&gt;Quando os numeradores são iguais, a menor fração é aquela com o maior denominador e a maior fração é aquela com o menor denominador.&lt;/p&gt;","feedback":"&lt;p&gt;Quando os numeradores são iguais, a menor fração é aquela com o maior denominador e a maior fração é aquela com o menor denominador.&lt;/p&gt;&lt;p&gt;Por exemplo,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</si>
  <si>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menor a mayor.</t>
  </si>
  <si>
    <t>Order List
*: order= "asc"</t>
  </si>
  <si>
    <t>Q1=Min= 1; Max= 9; Step = 1
Q2=Min= 2; Max= 11; Step = 1
Q3=Min= 1; Max= 9; Step = 1
Q5=Min= 1; Max= 9; Step = 1</t>
  </si>
  <si>
    <t>T1=math.min({{Q1}},{{Q3}},{{Q5}})
T3=math.max({{Q1}},{{Q3}},{{Q5}})
T2={{Q1}}+{{Q2}}+{{Q3}}-{{T1}}-{{T3}}
A1=&lt;span class=\"fr-math-v2 fr-draggable\" contenteditable=\"false\" data-original-math=\"\\(\\frac{{{Q1}}}{{{Q2}}}\\)\" draggable=\"true\"&gt;\\(\\frac{{{Q1}}}{{{Q2}}}\\)&lt;\/span&gt;#{{Q1}}/{{Q2}}
A2=&lt;span class=\"fr-math-v2 fr-draggable\" contenteditable=\"false\" data-original-math=\"\\(\\frac{{{Q3}}}{{{Q2}}}\\)\" draggable=\"true\"&gt;\\(\\frac{{{Q3}}}{{{Q2}}}\\)&lt;\/span&gt;#{{Q3}}/{{Q2}}
A3=&lt;span class=\"fr-math-v2 fr-draggable\" contenteditable=\"false\" data-original-math=\"\\(\\frac{{{Q5}}}{{{Q2}}}\\)\" draggable=\"true\"&gt;\\(\\frac{{{Q5}}}{{{Q2}}}\\)&lt;\/span&gt;#{{Q5}}/{{Q2}}</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</si>
  <si>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</si>
  <si>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data-original-math=\"\\(\\frac{{{T1}}}{{{Q2}}}\\)\" draggable=\"true\"&gt;\\(\\frac{{{T1}}}{{{Q2}}}\\)&lt;\/span&gt; &lt; &lt;span class=\"fr-math-v2 fr-draggable\" contenteditable=\"false\" data-original-math=\"\\(\\frac{{{T2}}}{{{T4}}}\\)\" draggable=\"true\"&gt;\\(\\frac{{{T2}}}{{{T4}}}\\)&lt;\/span&gt; &lt; &lt;span class=\"fr-math-v2 fr-draggable\" contenteditable=\"false\" data-original-math=\"\\(\\frac{{{T3}}}{{{T6}}}\\)\" draggable=\"true\"&gt;\\(\\frac{{{T3}}}{{{T6}}}\\)&lt;\/span&gt;.</t>
    </r>
  </si>
  <si>
    <t>{"id":"M6-NyO-27c-E-1","stimulus":"&lt;p&gt;Arraste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</si>
  <si>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mayor a menor.</t>
  </si>
  <si>
    <t>Order List
*: order= "desc"</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</si>
  <si>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</si>
  <si>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t>
    </r>
  </si>
  <si>
    <t>{"id":"M6-NyO-27c-E-2","stimulus":"&lt;p&gt;Arraste e orden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</si>
  <si>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data-original-math=\"\\(\\frac{{{Q1}}}{{{Q4}}}\\)\" draggable=\"true\"&gt;\\(\\frac{{{Q1}}}{{{Q4}}}\\)&lt;\/span&gt;, &lt;span class=\"fr-math-v2 fr-draggable\" contenteditable=\"false\" data-original-math=\"\\(\\frac{{{Q1}}}{{{Q6}}}\\)\" draggable=\"true\"&gt;\\(\\frac{{{Q1}}}{{{Q6}}}\\)&lt;\/span&gt; de menor a mayor.</t>
  </si>
  <si>
    <t>Q1=Min= 1; Max= 9; Step = 1
Q2=Min= 2; Max= 11; Step = 1
Q4=Min= 2; Max= 11; Step = 1
Q6=Min= 2; Max= 11; Step = 1</t>
  </si>
  <si>
    <t>T2=math.min({{Q2}},{{Q4}},{{Q6}})
T6=math.max({{Q2}},{{Q4}},{{Q6}})
T4={{Q2}}+{{Q4}}+{{Q6}}-{{T2}}-{{T6}}
A1=&lt;span class=\"fr-math-v2 fr-draggable\" contenteditable=\"false\" data-original-math=\"\\(\\frac{{{Q1}}}{{{Q2}}}\\)\" draggable=\"true\"&gt;\\(\\frac{{{Q1}}}{{{Q2}}}\\)&lt;\/span&gt;#{{Q1}}/{{Q2}}
A2=&lt;span class=\"fr-math-v2 fr-draggable\" contenteditable=\"false\" data-original-math=\"\\(\\frac{{{Q1}}}{{{Q4}}}\\)\" draggable=\"true\"&gt;\\(\\frac{{{Q1}}}{{{Q4}}}\\)&lt;\/span&gt;#{{Q1}}/{{Q4}}
A3=&lt;span class=\"fr-math-v2 fr-draggable\" contenteditable=\"false\" data-original-math=\"\\(\\frac{{{Q1}}}{{{Q6}}}\\)\" draggable=\"true\"&gt;\\(\\frac{{{Q1}}}{{{Q6}}}\\)&lt;\/span&gt;#{{Q1}}/{{Q6}}</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</si>
  <si>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t>
    </r>
  </si>
  <si>
    <t>{
    "id": "M6-NyO-27c-E-3",
    "stimulus": "&lt;p&gt;Arraste e ordene as frações da menor para a maior.&lt;/p&gt;",
    "template": "&lt;p style=\"text-align:center;\"&gt;{{response}} &lt; {{response}} &lt; {{response}}&lt;/p&gt;",
    "hint": "&lt;p&gt;Quando os numeradores são iguais, a menor fração é aquela com o maior denominador e a maior fração é aquela com o menor denominador.&lt;/p&gt;",
    "feedback": "&lt;p&gt;Quando os numeradores são iguais, os denominadores são comparados. A menor fração é aquela com maior denominador e a maior fração é aquela com menor denominador.&lt;/p&gt;&lt;p&gt;Como {{T6}} &gt; {{T4}} &gt; {{T2}}, então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</si>
  <si>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data-original-math=\"\\(\\frac{{{T3}}}{{{Q4}}}\\)\" draggable=\"true\"&gt;\\(\\frac{{{T3}}}{{{Q4}}}\\)&lt;\/span&gt;, &lt;span class=\"fr-math-v2 fr-draggable\" contenteditable=\"false\" data-original-math=\"\\(\\frac{{{T5}}}{{{Q6}}}\\)\" draggable=\"true\"&gt;\\(\\frac{{{T5}}}{{{Q6}}}\\)&lt;\/span&gt; de mayor a menor</t>
  </si>
  <si>
    <t>Cuando los numeradores son iguales, la fracción más grande es la que tiene el denominador más pequeño y la fracción más pequeña es la que tiene el denominador más grande.</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</si>
  <si>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t>
    </r>
  </si>
  <si>
    <t>{
    "id": "M6-NyO-27c-E-4",
    "stimulus": "&lt;p&gt;Arraste e ordene as frações para classificá-las da maior para a menor.&lt;/p&gt;",
    "template": "&lt;p style=\"text-align:center;\"&gt;{{response}} &gt; {{response}} &gt; {{response}}&lt;/p&gt;",
    "hint": "&lt;p&gt;Quando os numeradores são iguais, a maior fração é aquela com o menor denominador e a menor fração é aquela com o maior denominador.&lt;/p&gt;",
    "feedback": "&lt;p&gt;Quando os numeradores são iguais, os denominadores são comparados. A menor fração é aquela com maior denominador e a maior fração é aquela com menor denominador.&lt;/p&gt;&lt;p&gt;Como {{T2}} &lt; {{T4}} &lt; {{T6}}, então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t>
  </si>
  <si>
    <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Ordena las fracciones de mayor a menor.</t>
  </si>
  <si>
    <t>Q1-Q3= Min = 1; Max 10; Step 1</t>
  </si>
  <si>
    <t>T0= {{Q1}}+{{Q2}}+{{Q3}}
T1=math.min({{Q1}},{{Q2}},{{Q3}})
T3= math.max({{Q1}},{{Q2}},{{Q3}})
T2={{T0}}-{{T1}}-{{T3}}
A1=&lt;span class=\"fr-math-v2 fr-draggable\" contenteditable=\"false\" data-original-math=\"\\(\\frac{{{Q1}}}{{{T0}}}\\)\" draggable=\"true\"&gt;\\(\\frac{{{Q1}}}{{{T0}}}\\)&lt;\/span&gt;#{{Q1}}/{{T0}}
A2=&lt;span class=\"fr-math-v2 fr-draggable\" contenteditable=\"false\" data-original-math=\"\\(\\frac{{{Q2}}}{{{T0}}}\\)\" draggable=\"true\"&gt;\\(\\frac{{{Q2}}}{{{T0}}}\\)&lt;\/span&gt;#{{Q2}}/{{T0}}
A3=&lt;span class=\"fr-math-v2 fr-draggable\" contenteditable=\"false\" data-original-math=\"\\(\\frac{{{Q3}}}{{{T0}}}\\)\" draggable=\"true\"&gt;\\(\\frac{{{Q3}}}{{{T0}}}\\)&lt;\/span&gt;#{{Q3}}/{{T0}}</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</si>
  <si>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</si>
  <si>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</si>
  <si>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{"id":"M6-NyO-27c-A-1","stimulus":"&lt;p&gt;Na &lt;i&gt;playlist&lt;/i&gt; de Andréia, &lt;span class=\"fr-math-v2 fr-draggable\" contenteditable=\"false\" data-original-math=\"\\(\\frac{{{Q1}}}{{{T0}}}\\)\" draggable=\"true\"&gt;\\(\\frac{{{Q1}}}{{{T0}}}\\)&lt;/span&gt; são músicas em espanhol, &lt;span class=\"fr-math-v2 fr-draggable\" contenteditable=\"false\" data-original-math=\"\\(\\frac{{{Q2}}}{{{T0}}}\\)\" draggable=\"true\"&gt;\\(\\frac{{{Q2}}}{{{T0}}}\\)&lt;/span&gt;, em inglês e &lt;span class=\"fr-math-v2 fr-draggable\" contenteditable=\"false\" data-original-math=\"\\(\\frac{{{Q3}}}{{{T0}}}\\)\" draggable=\"true\"&gt;\\(\\frac{{{Q3}}}{{{T0}}}\\)&lt;/span&gt;, em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</si>
  <si>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Ordena de menor a mayor estas fracciones.</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</si>
  <si>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</si>
  <si>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t>
    </r>
  </si>
  <si>
    <t>{"id":"M6-NyO-27c-A-2","stimulus":"&lt;p&gt;Em uma plataforma de &lt;i&gt;streaming&lt;/i&gt; &lt;span class=\"fr-math-v2 fr-draggable\" contenteditable=\"false\" data-original-math=\"\\(\\frac{{{Q1}}}{{{T0}}}\\)\" draggable=\"true\"&gt;\\(\\frac{{{Q1}}}{{{T0}}}\\)&lt;/span&gt; dos filmes são de ação, &lt;span class=\"fr-math-v2 fr-draggable\" contenteditable=\"false\" data-original-math=\"\\(\\frac{{{Q2}}}{{{T0}}}\\)\" draggable=\"true\"&gt;\\(\\frac{{{Q2}}}{{{T0}}}\\)&lt;/span&gt; são de humor e &lt;span class=\"fr-math-v2 fr-draggable\" contenteditable=\"false\" data-original-math=\"\\(\\frac{{{Q3}}}{{{T0}}}\\)\" draggable=\"true\"&gt;\\(\\frac{{{Q3}}}{{{T0}}}\\)&lt;/span&gt;, de animação. 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t>
  </si>
  <si>
    <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Ordena las fracciones de mayor a menor.</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</si>
  <si>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</si>
  <si>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</si>
  <si>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{"id":"M6-NyO-27c-A-3","stimulus":"&lt;p&gt;Na sala de aula de Solange, &lt;span class=\"fr-math-v2 fr-draggable\" contenteditable=\"false\" data-original-math=\"\\(\\frac{{{Q1}}}{{{T0}}}\\)\" draggable=\"true\"&gt;\\(\\frac{{{Q1}}}{{{T0}}}\\)&lt;/span&gt; dos alunos estudam inglês, &lt;span class=\"fr-math-v2 fr-draggable\" contenteditable=\"false\" data-original-math=\"\\(\\frac{{{Q2}}}{{{T0}}}\\)\" draggable=\"true\"&gt;\\(\\frac{{{Q2}}}{{{T0}}}\\)&lt;/span&gt; estudam francês e &lt;span class=\"fr-math-v2 fr-draggable\" contenteditable=\"false\" data-original-math=\"\\(\\frac{{{Q3}}}{{{T0}}}\\)\" draggable=\"true\"&gt;\\(\\frac{{{Q3}}}{{{T0}}}\\)&lt;/span&gt; estudam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</si>
  <si>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M6-NyO-28a</t>
  </si>
  <si>
    <t>Expresa fracciones impropias como números mixtos y viceversa (fracciones irreducibles)</t>
  </si>
  <si>
    <t>Relaciona cada fracción con su número mixto.</t>
  </si>
  <si>
    <t>Relaciona cada fracción con su número mixto.
5/4      1 1/4
9/2      4 1/2
8/3      2 2/3</t>
  </si>
  <si>
    <t>Q11=Min= 1;Max = 5; Step = 1
Q12=Min= 1;Max = 5; Step = 1
Q13=Min= 1;Max = 5; Step = 1
Q2=Min= 1;Max = 5; Step = 1
Q4=Min= 1;Max = 5; Step = 1
Q6=Min= 1;Max = 5; Step = 1
Q3= Min = 6; Max = 12; Step = 1</t>
  </si>
  <si>
    <t>T1= {{Q11}}*{{Q3}}+{{Q2}}
T2= {{Q12}}*{{T35}}+{{Q4}}
T3= {{Q13}}*{{T37}}+{{Q6}}
T35={{Q3}}
T37={{Q3}}
A1=&lt;span class=\"fr-math-v2 fr-draggable\" contenteditable=\"false\" data-original-math=\"\\(\\frac{{{T1}}}{{{Q3}}}\\)\" draggable=\"true\"&gt;\\(\\frac{{{T1}}}{{{Q3}}}\\)&lt;\/span&gt;#{{Q11}}&lt;span class=\"fr-math-v2 fr-draggable\" contenteditable=\"false\" data-original-math=\"\\(\\frac{{{Q2}}}{{{Q3}}}\\)\" draggable=\"true\"&gt;\\(\\frac{{{Q2}}}{{{Q3}}}\\)&lt;\/span&gt;  | Se divide {{T1}} : {{Q3}} = {{Q11}} y de resto {{Q2}}. El número mixto es {{Q11}}&lt;span class=\"fr-math-v2 fr-draggable\" contenteditable=\"false\" data-original-math=\"\\(\\frac{{{Q2}}}{{{Q3}}}\\)\" draggable=\"true\"&gt;\\(\\frac{{{Q2}}}{{{Q3}}}\\)&lt;\/span&gt;.
A2=&lt;span class=\"fr-math-v2 fr-draggable\" contenteditable=\"false\" data-original-math=\"\\(\\frac{{{T3}}}{{{T35}}}\\)\" draggable=\"true\"&gt;\\(\\frac{{{T3}}}{{{T35}}}\\)&lt;\/span&gt;#{{Q12}}&lt;span class=\"fr-math-v2 fr-draggable\" contenteditable=\"false\" data-original-math=\"\\(\\frac{{{Q4}}}{{{T35}}}\\)\" draggable=\"true\"&gt;\\(\\frac{{{Q4}}}{{{T35}}}\\)&lt;\/span&gt; | Se divide {{T3}} : {{T35}} = {{Q12}} y de resto {{Q4}}. El número mixto es {{Q12}}&lt;span class=\"fr-math-v2 fr-draggable\" contenteditable=\"false\" data-original-math=\"\\(\\frac{{{Q4}}}{{{T35}}}\\)\" draggable=\"true\"&gt;\\(\\frac{{{Q4}}}{{{T35}}}\\)&lt;\/span&gt;.
A3=&lt;span class=\"fr-math-v2 fr-draggable\" contenteditable=\"false\" data-original-math=\"\\(\\frac{{{T5}}}{{{T37}}}\\)\" draggable=\"true\"&gt;\\(\\frac{{{T5}}}{{{T37}}}\\)&lt;\/span&gt;#{{Q13}}&lt;span class=\"fr-math-v2 fr-draggable\" contenteditable=\"false\" data-original-math=\"\\(\\frac{{{Q6}}}{{{T37}}}\\)\" draggable=\"true\"&gt;\\(\\frac{{{Q6}}}{{{T37}}}\\)&lt;\/span&gt; | Se divide {{T5}} : {{T37}} = {{Q13}} y de resto {{Q6}}. El número mixto es {{Q13}}&lt;span class=\"fr-math-v2 fr-draggable\" contenteditable=\"false\" data-original-math=\"\\(\\frac{{{Q6}}}{{{T37}}}\\)\" draggable=\"true\"&gt;\\(\\frac{{{Q6}}}{{{T37}}}\\)&lt;\/span&gt;.</t>
  </si>
  <si>
    <t>Convierte la fracción impropia en número mixto dividiendo el numerador entre el denominador. El cociente será la parte entera, el resto el numerador de la nueva fracción y el denominador queda igual.</t>
  </si>
  <si>
    <t>Se convierte la fracción impropia en número mixto dividiendo numerador y denominador. El cociente será la parte entera del número mixto, el resto el numerador de la nueva fracción y el denominador queda igual.</t>
  </si>
  <si>
    <t>{"id":"M6-NyO-28a-I-1","stimulus":"&lt;p&gt;Arraste cada número misto para a sua fração equivalente.&lt;/p&gt;","hint":"&lt;p&gt;Converta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{{Q3}} = {{Q11}} e resto {{Q2}}&lt;/p&gt;&lt;p&gt;Então &lt;span class=\"fr-math-v2 fr-draggable\" contenteditable=\"false\" data-original-math=\"\\(\\frac{{{T1}}}{{{Q3}}}\\)\" draggable=\"true\"&gt;\\(\\frac{{{T1}}}{{{Q3}}}\\)&lt;/span&gt;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35","label":"{{function}}","function":"{{Q3}}","temp":true},{"name":"T37","label":"{{function}}","function":"{{Q3}}","temp":true},{"name":"T1","label":"{{function}}","function":"{{Q11}}*{{Q3}}+{{Q2}}","temp":true},{"name":"T3","label":"{{function}}","function":"{{Q12}}*{{T35}}+{{Q4}}","temp":true},{"name":"T5","label":"{{function}}","function":"{{Q13}}*{{T37}}+{{Q6}}","temp":true},{"name":"A1","label":"&lt;span class=\"fr-math-v2 fr-draggable\" contenteditable=\"false\" data-original-math=\"\\(\\frac{{{T1}}}{{{Q3}}}\\)\" draggable=\"true\"&gt;\\(\\frac{{{T1}}}{{{Q3}}}\\)&lt;/span&gt;","function":"{{Q11}}&lt;span class=\"fr-math-v2 fr-draggable\" contenteditable=\"false\" data-original-math=\"\\(\\frac{{{Q2}}}{{{Q3}}}\\)\" draggable=\"true\"&gt;\\(\\frac{{{Q2}}}{{{Q3}}}\\)&lt;/span&gt;","feedback":"&lt;p&gt;Divide-se {{T1}} : {{Q3}} = {{Q11}} e resto {{Q2}}. O número misto é {{Q11}}&lt;span class=\"fr-math-v2 fr-draggable\" contenteditable=\"false\" data-original-math=\"\\(\\frac{{{Q2}}}{{{Q3}}}\\)\" draggable=\"true\"&gt;\\(\\frac{{{Q2}}}{{{Q3}}}\\)&lt;/span&gt;.&lt;/p&gt;"},{"name":"A2","label":"&lt;span class=\"fr-math-v2 fr-draggable\" contenteditable=\"false\" data-original-math=\"\\(\\frac{{{T3}}}{{{T35}}}\\)\" draggable=\"true\"&gt;\\(\\frac{{{T3}}}{{{T35}}}\\)&lt;/span&gt;","function":"{{Q12}}&lt;span class=\"fr-math-v2 fr-draggable\" contenteditable=\"false\" data-original-math=\"\\(\\frac{{{Q4}}}{{{T35}}}\\)\" draggable=\"true\"&gt;\\(\\frac{{{Q4}}}{{{T35}}}\\)&lt;/span&gt;","feedback":"&lt;p&gt;Divide-se {{T3}} : {{T35}} = {{Q12}} e resto {{Q4}}. O número misto é {{Q12}}&lt;span class=\"fr-math-v2 fr-draggable\" contenteditable=\"false\" data-original-math=\"\\(\\frac{{{Q4}}}{{{T35}}}\\)\" draggable=\"true\"&gt;\\(\\frac{{{Q4}}}{{{T35}}}\\)&lt;/span&gt;.&lt;/p&gt;"},{"name":"A3","label":"&lt;span class=\"fr-math-v2 fr-draggable\" contenteditable=\"false\" data-original-math=\"\\(\\frac{{{T5}}}{{{T37}}}\\)\" draggable=\"true\"&gt;\\(\\frac{{{T5}}}{{{T37}}}\\)&lt;/span&gt;","function":"{{Q13}}&lt;span class=\"fr-math-v2 fr-draggable\" contenteditable=\"false\" data-original-math=\"\\(\\frac{{{Q6}}}{{{T37}}}\\)\" draggable=\"true\"&gt;\\(\\frac{{{Q6}}}{{{T37}}}\\)&lt;/span&gt;","feedback":"&lt;p&gt;Divide-se {{T5}} : {{T37}} = {{Q13}} e resto {{Q6}}. O número misto é {{Q13}}&lt;span class=\"fr-math-v2 fr-draggable\" contenteditable=\"false\" data-original-math=\"\\(\\frac{{{Q6}}}{{{T37}}}\\)\" draggable=\"true\"&gt;\\(\\frac{{{Q6}}}{{{T37}}}\\)&lt;/span&gt;.&lt;/p&gt;"}],"uniques":true},"algorithm":{"name":"linkOperationResult","params":{"invert":true},"template":"Match list"}}</t>
  </si>
  <si>
    <t>Une cada número mixto con su fracción impropia equivalente.</t>
  </si>
  <si>
    <t>T1= {{Q11}}*{{Q3}}+{{Q2}}
T2= {{Q12}}*{{T35}}+{{Q4}}
T3= {{Q13}}*{{T37}}+{{Q6}}
T35={{Q3}}
T37={{Q3}}
A1={{Q11}}&lt;span class=\"fr-math-v2 fr-draggable\" contenteditable=\"false\" data-original-math=\"\\(\\frac{{{Q2}}}{{{Q3}}}\\)\" draggable=\"true\"&gt;\\(\\frac{{{Q2}}}{{{Q3}}}\\)&lt;\/span&gt;#&lt;span class=\"fr-math-v2 fr-draggable\" contenteditable=\"false\" data-original-math=\"\\(\\frac{{{T1}}}{{{Q3}}}\\)\" draggable=\"true\"&gt;\\(\\frac{{{T1}}}{{{Q3}}}\\)&lt;\/span&gt; | &lt;p&gt;En este caso:&lt;/p&gt;&lt;p&gt;{{Q11}}&lt;span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A2={{Q12}}&lt;span class=\"fr-math-v2 fr-draggable\" contenteditable=\"false\" data-original-math=\"\\(\\frac{{{Q4}}}{{{T35}}}\\)\" draggable=\"true\"&gt;\\(\\frac{{{Q4}}}{{{T35}}}\\)&lt;\/span&gt;#&lt;span class=\"fr-math-v2 fr-draggable\" contenteditable=\"false\" data-original-math=\"\\(\\frac{{{T3}}}{{{T35}}}\\)\" draggable=\"true\"&gt;\\(\\frac{{{T3}}}{{{T35}}}\\)&lt;\/span&gt; | &lt;p&gt;En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A3={{Q13}}&lt;span class=\"fr-math-v2 fr-draggable\" contenteditable=\"false\" data-original-math=\"\\(\\frac{{{Q6}}}{{{T37}}}\\)\" draggable=\"true\"&gt;\\(\\frac{{{Q6}}}{{{T37}}}\\)&lt;\/span&gt;#&lt;span class=\"fr-math-v2 fr-draggable\" contenteditable=\"false\" data-original-math=\"\\(\\frac{{{T5}}}{{{T37}}}\\)\" draggable=\"true\"&gt;\\(\\frac{{{T5}}}{{{T37}}}\\)&lt;\/span&gt; | &lt;p&gt;En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t>
  </si>
  <si>
    <t>Todo número mixto equivale a una fracción impropia. Para calcularla, convierte la parte entera en una fracción y súmala a la parte fraccionaria.</t>
  </si>
  <si>
    <t>&lt;p&gt;Todo número mixto equivale a una fracción impropia. Para calcularla, convierte la parte entera en una fracción y súmala a la parte fraccionaria.&lt;/p&gt;&lt;p&gt;Por ejemplo:&lt;/p&gt;&lt;p&gt;{{Q1}}&lt;span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</si>
  <si>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{"id":"M6-NyO-28a-I-2","stimulus":"&lt;p&gt;Arraste cada fração imprópria para o número misto equivalente.&lt;/p&gt;","hint":"&lt;p&gt;Todo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Por exemplo:&lt;/p&gt;&lt;p&gt;{{Q11}}&lt;span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draggable=\"true\"&gt;\\(\\frac{{{Q2}}}{{{Q3}}}\\)&lt;/span&gt;","feedback":"&lt;p&gt;Neste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draggable=\"true\"&gt;\\(\\frac{{{Q4}}}{{{Q3}}}\\)&lt;/span&gt;","feedback":"&lt;p&gt;Neste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draggable=\"true\"&gt;\\(\\frac{{{Q6}}}{{{Q3}}}\\)&lt;/span&gt;","feedback":"&lt;p&gt;Neste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t>
  </si>
  <si>
    <t>Expresa la siguiente fracción como un número mixto.</t>
  </si>
  <si>
    <t>&lt;span class=\"fr-math-v2 fr-draggable\" contenteditable=\"false\" data-original-math=\"\\(\\frac{{{T1}}}{{{Q2}}}\\)\" draggable=\"true\"&gt;\\(\\frac{{{T1}}}{{{Q2}}}\\)&lt;\/span&gt; = {{A1}}{{A2}}</t>
  </si>
  <si>
    <t>Expresa la siguiente fracción como un número mixto. (en la primera caja el número entero y en la segunda la fracción).
[Q1]/[Q2] = ...</t>
  </si>
  <si>
    <t>Q1= Min = 1; Max = 6; Step = 1
Q2= Min = 7; Max = 10; Step = 1
Q3= Min = 1; Max = 6; Step = 1</t>
  </si>
  <si>
    <t>T1={{Q1}}*{{Q2}}+{{Q3}}
A1={{Q1}}
A2=\\frac{{{Q3}}}{{{Q2}}}</t>
  </si>
  <si>
    <t>Convierte la fracción impropia en número mixto dividiendo el numerador por el denominador. El cociente será la parte entera, el resto el numerador de la nueva fracción y el denominador queda igual.</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</si>
  <si>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 {{Q1}}&lt;span class=\"fr-math-v2 fr-draggable\" contenteditable=\"false\" data-original-math=\"\\(\\frac{{{Q3}}}{{{Q2}}}\\)\" draggable=\"true\"&gt;\\(\\frac{{{Q3}}}{{{Q2}}}\\)&lt;\/span&gt;.</t>
  </si>
  <si>
    <t>{"id":"M6-NyO-28a-E-1","stimulus":"&lt;p&gt;Expresse a seguinte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</si>
  <si>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Expresa el siguiente número mixto como una fracción.</t>
  </si>
  <si>
    <t>{{Q1}}&lt;span class=\"fr-math-v2 fr-draggable\" contenteditable=\"false\" data-original-math=\"\\(\\frac{{{Q3}}}{{{Q2}}}\\)\" draggable=\"true\"&gt;\\(\\frac{{{Q3}}}{{{Q2}}}\\)&lt;\/span&gt; = {{A1}}</t>
  </si>
  <si>
    <t>T1={{Q1}}*{{Q2}}+{{Q3}}
A1=\\frac{{{T1}}}{{{Q2}}}</t>
  </si>
  <si>
    <t>&lt;p&gt;Todo número mixto equivale a una fracción impropia. Para calcularla, convierte la parte entera en una fracción y súmala a la parte fraccionaria.&lt;/p&gt;&lt;p&gt;En este caso:&lt;/p&gt;&lt;p&gt;{{Q1}}&lt;span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</si>
  <si>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{"id":"M6-NyO-28a-E-2","stimulus":"&lt;p&gt;Expresse o seguinte número misto como uma fração.&lt;/p&gt;","template":"&lt;p style=\"text-align:center;\"&gt;{{Q1}}&lt;span class=\"fr-math-v2 fr-draggable\" contenteditable=\"false\" data-original-math=\"\\(\\frac{{{Q3}}}{{{Q2}}}\\)\" draggable=\"true\"&gt;\\(\\frac{{{Q3}}}{{{Q2}}}\\)&lt;/span&gt; = {{response}}&lt;/p&gt;","hint":"&lt;p&gt;Todo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Neste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t>
  </si>
  <si>
    <t>Un coche de carreras gasta &lt;span class=\"fr-math-v2 fr-draggable\" contenteditable=\"false\" data-original-math=\"\\(\\frac{{{T1}}}{{{Q2}}}\\)\" draggable=\"true\"&gt;\\(\\frac{{{T1}}}{{{Q2}}}\\)&lt;\/span&gt; litros de gasolina durante un periodo de tiempo. Expresa esta fracción como un número mixto.</t>
  </si>
  <si>
    <t>Un coche de Fórmula 1 gasta 33/6  litros de gasolina durante un periodo de tiempo. Expresa esta fracción como un número mixto (en la primera caja el número entero y en la segunda la fracción).
33/6 = ...</t>
  </si>
  <si>
    <t>Q1=Min = 1;Max = 6; Step = 1
Q2= Min= 7; Max=10; Step = 1
Q3=Min = 1;Max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</si>
  <si>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gasolina se escriben como el número mixto {{Q1}}&lt;span class=\"fr-math-v2 fr-draggable\" contenteditable=\"false\" data-original-math=\"\\(\\frac{{{Q3}}}{{{Q2}}}\\)\" draggable=\"true\"&gt;\\(\\frac{{{Q3}}}{{{Q2}}}\\)&lt;\/span&gt;.</t>
  </si>
  <si>
    <t>{"id":"M6-NyO-28a-A-1","stimulus":"&lt;p&gt;Um carro de corrida gasta &lt;span class=\"fr-math-v2 fr-draggable\" contenteditable=\"false\" data-original-math=\"\\(\\frac{{{T1}}}{{{Q2}}}\\)\" draggable=\"true\"&gt;\\(\\frac{{{T1}}}{{{Q2}}}\\)&lt;/span&gt; litros de gasolina por um período de tempo.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</si>
  <si>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Felisa ha utilizado &lt;span class=\"fr-math-v2 fr-draggable\" contenteditable=\"false\" data-original-math=\"\\(\\frac{{{T1}}}{{{Q2}}}\\)\" draggable=\"true\"&gt;\\(\\frac{{{T1}}}{{{Q2}}}\\)&lt;\/span&gt; litros de pintura para pintar varios cuadros. Expresa esta fracción como un número mixto.</t>
  </si>
  <si>
    <t>Felisa ha utilizado 28/9 litros de pintura para pintar varios cuadros. Expresa esta fracción como un número mixto (en la primera caja el número entero y en la segunda la fracción).
28/9 = ...</t>
  </si>
  <si>
    <t>Q1=Min = 1; Max = 6; Step = 1
Q2= Min= 7; Max=10; Step = 1
Q3=Min = 1; 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</si>
  <si>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pintura se escriben como el número mixto {{Q1}}&lt;span class=\"fr-math-v2 fr-draggable\" contenteditable=\"false\" data-original-math=\"\\(\\frac{{{Q3}}}{{{Q2}}}\\)\" draggable=\"true\"&gt;\\(\\frac{{{Q3}}}{{{Q2}}}\\)&lt;\/span&gt;.</t>
  </si>
  <si>
    <t>{"id":"M6-NyO-28a-A-2","stimulus":"&lt;p&gt;Felipe utilizou &lt;span class=\"fr-math-v2 fr-draggable\" contenteditable=\"false\" data-original-math=\"\\(\\frac{{{T1}}}{{{Q2}}}\\)\" draggable=\"true\"&gt;\\(\\frac{{{T1}}}{{{Q2}}}\\)&lt;/span&gt; litros de tinta para pintar alguns quadros.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</si>
  <si>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La batería de una cámara réflex un poco vieja se gasta a las &lt;span class=\"fr-math-v2 fr-draggable\" contenteditable=\"false\" data-original-math=\"\\(\\frac{{{T1}}}{{{Q2}}}\\)\" draggable=\"true\"&gt;\\(\\frac{{{T1}}}{{{Q2}}}\\)&lt;\/span&gt; horas. Expresa esta fracción como un número mixto.</t>
  </si>
  <si>
    <r>
      <rPr>
        <rFont val="Calibri"/>
        <color theme="1"/>
        <sz val="12.0"/>
      </rPr>
      <t>&lt;span class=\"fr-math-v2 fr-draggable\" contenteditable=\"false\" data-original-math=\"\\(\\frac{{{T1}}}{{{Q2}}}\\)\" draggable=\"true\"&gt;\\(\\frac{{{T1}}}{{{Q2}}}\\)&lt;\/span&gt;</t>
    </r>
    <r>
      <rPr>
        <rFont val="Calibri"/>
        <color theme="1"/>
        <sz val="12.0"/>
      </rPr>
      <t xml:space="preserve"> = {{A1}}</t>
    </r>
    <r>
      <rPr>
        <rFont val="Calibri"/>
        <color theme="1"/>
        <sz val="12.0"/>
      </rPr>
      <t>{{A2}}</t>
    </r>
  </si>
  <si>
    <t>La batería de una cámara réflex un poco vieja se gasta a las  25/6 horas. Expresa esta fracción como un número mixto (en la primera caja el número entero y en la segunda la fracción).
\\frac{{{T1}}}{{{T2}}} = {{A1}} {{A2}}/{{Q2}}
25/6 = ...</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</si>
  <si>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horas de duración de la batería se escriben como el número mixto {{Q1}}&lt;span class=\"fr-math-v2 fr-draggable\" contenteditable=\"false\" data-original-math=\"\\(\\frac{{{Q3}}}{{{Q2}}}\\)\" draggable=\"true\"&gt;\\(\\frac{{{Q3}}}{{{Q2}}}\\)&lt;\/span&gt;.</t>
  </si>
  <si>
    <t>{"id":"M6-NyO-28a-A-3","stimulus":"&lt;p&gt;A bateria de uma câmera fotográfica acaba em &lt;span class=\"fr-math-v2 fr-draggable\" contenteditable=\"false\" data-original-math=\"\\(\\frac{{{T1}}}{{{Q2}}}\\)\" draggable=\"true\"&gt;\\(\\frac{{{T1}}}{{{Q2}}}\\)&lt;/span&gt; horas.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</si>
  <si>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M6-NyO-29a</t>
  </si>
  <si>
    <t>Calcula sumas y restas de fracciones (resultado: fracción irreducible)</t>
  </si>
  <si>
    <t>&lt;p&gt;Marca si las siguientes operaciones con fracciones son correctas o incorrectas.&lt;/p&gt;</t>
  </si>
  <si>
    <t>Marca si las siguientes operaciones con fracciones son correctas o incorrectas.</t>
  </si>
  <si>
    <t>Q1= Min= 5; Max= 9; Step= 1
Q2= Min= 2; Max= 5; Step= 1
Q3= Lista= 1, 2, 3, 5
Q4= Min= 2; Max= 5; Step= 1</t>
  </si>
  <si>
    <t>T0= math.gcd({{Q2}}, {{T1}})
T1= {{Q2}}*{{Q4}}
T2= {{Q4}}*{{Q1}}+{{Q3}}
T3= {{Q4}}*{{Q1}}-{{Q3}}
T4= {{Q4}}*{{Q3}}-{{Q2}}
T5= {{Q4}}*{{Q3}}+{{Q2}}
A1={{Q1}}/{{Q2}} + {{Q3}}/{{T1}} = {{function}}#{{T2}}/{{T1}}|&lt;p&gt;Esta fracción es el resultado de la operación&lt;/p&gt;&lt;p&gt;&lt;span class=\"fr-math-v2 fr-draggable\" contenteditable=\"false\" data-original-math=\"\\(\\frac{{{Q1}}}{{{Q2}}}\\)\" draggable=\"true\"&gt;\\(\\frac{{{Q1}}}{{{Q2}}}\\)&lt;\/span&gt; + &lt;span class=\"fr-math-v2 fr-draggable\" contenteditable=\"false\" data-original-math=\"\\(\\frac{{{Q3}}}{{{T1}}}\\)\" draggable=\"true\"&gt;\\(\\frac{{{Q3}}}{{{T1}}}\\)&lt;\/span&gt; = {{T6}}&lt;/p&gt;*
A2={{Q1}}/{{Q2}} − {{Q3}}/{{T1}} = {{function}}#{{T3}}/{{T1}}|&lt;p&gt;Esta fracción es el resultado de esta operación.&lt;/p&gt;&lt;p&gt;&lt;span class=\"fr-math-v2 fr-draggable\" contenteditable=\"false\" data-original-math=\"\\(\\frac{{{Q1}}}{{{Q2}}}\\)\" draggable=\"true\"&gt;\\(\\frac{{{Q1}}}{{{Q2}}}\\)&lt;\/span&gt; − &lt;span class=\"fr-math-v2 fr-draggable\" contenteditable=\"false\" data-original-math=\"\\(\\frac{{{Q3}}}{{{T1}}}\\)\" draggable=\"true\"&gt;\\(\\frac{{{Q3}}}{{{T1}}}\\)&lt;\/span&gt; = {{T7}}&lt;/p&gt;*
A3={{Q3}}/{{Q2}} + {{Q2}}/{{T1}} = {{function}}#{{T4}}/{{T1}}|&lt;p&gt;Esta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{{T8}}&lt;/p&gt;
A4={{Q2}}/{{Q2}} − {{Q3}}/{{T1}} = {{function}}#{{T5}}/{{T1}}|&lt;p&gt;Esta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{{T9}}&lt;/p&gt;
T6= {{T2}}/{{T1}}
T7= {{T3}}/{{T1}}
T8= {{T4}}/{{T1}}
T9= {{T5}}/{{T1}}</t>
  </si>
  <si>
    <t>&lt;p&gt;Las fracciones tienen que tener el mismo denominador para poder sumarse y restarse.&lt;/p&gt;</t>
  </si>
  <si>
    <t xml:space="preserve">&lt;p&gt;Las fracciones tienen que tener el mismo denominador para poder sumarse o restarse.&lt;/p&gt;&lt;p&gt;Primero reduce las fracciones a común denominador utilizando el mínimo común múltiplo de los denominadores.&lt;/p&gt;&lt;p&gt;El mcm({{Q2}},{{T1}}) = {{T0}}.&lt;/p&gt;&lt;p&gt;Luego, opera con los numeradores.&lt;/p&gt;
</t>
  </si>
  <si>
    <t>{
    "id": "M6-NyO-29a-I-1",
    "stimulus": "&lt;p&gt;Marque se as seguintes operações com frações estão corretas ou incorretas.&lt;/p&gt;",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mmc de {{Q2}} e {{T1}} é {{T0}}. Depois, opere 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"&lt;p&gt;O resultado correto é:&lt;/p&gt;&lt;p&gt;&lt;span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"&lt;p&gt;O resultado correto é:&lt;/p&gt;&lt;p&gt;&lt;span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"Correta",
                "Incorreta"
            ]
        }
    }
}</t>
  </si>
  <si>
    <t>Calcula la siguiente suma y la siguiente resta.</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</si>
  <si>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</si>
  <si>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Calcula la siguiente suma y la siguiente resta.
8/15 + 4/10 = ...
8/15 - 4/10 = ...</t>
  </si>
  <si>
    <t>T1={{Q2}}*{{Q4}}
T11={{Q4}}*{{Q1}}+{{Q3}}
T0=math.gcd({{T11}},{{T1}})
T111={{T11}}/{{T0}}
T121={{T1}}/{{T0}}
T21={{Q4}}*{{Q1}}-{{Q3}}
T01=math.gcd({{T21}},{{T1}})
T212={{T21}}/{{T01}}
T222={{T1}}/{{T01}}
A1=\\frac{{{T111}}}{{{T121}}}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
A2=\\frac{{{T212}}}{{{T222}}}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
T011={{T11}}/{{T0}}
T012={{T1}}/{{T0}}
T021={{T21}}/{{T01}}
T022={{T1}}/{{T01}}</t>
  </si>
  <si>
    <t>&lt;p&gt;Las fracciones tienen que tener el mismo denominador para poder sumarse o restarse. Reduce las fracciones a común denominador utilizando el mínimo común múltiplo de los denominadores, en este caso, mcm({{Q2}},{{T1}}) = {{T1}}.&lt;/p&gt;</t>
  </si>
  <si>
    <t>{
    "id": "M6-NyO-29a-E-1",
    "stimulus": "&lt;p&gt;Calcule a adição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</si>
  <si>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</si>
  <si>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
    "id": "M6-NyO-29a-E-2",
    "stimulus": "&lt;p&gt;Calcule a subtração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t>
  </si>
  <si>
    <r>
      <rPr>
        <rFont val="Calibri"/>
        <color theme="1"/>
        <sz val="12.0"/>
      </rPr>
      <t xml:space="preserve">Nada más abrir las puertas de una sala de conferencias, el público ha ocupado </t>
    </r>
    <r>
      <rPr>
        <rFont val="Calibri"/>
        <color theme="1"/>
        <sz val="12.0"/>
      </rPr>
      <t>\\frac{{{Q1}}}{{{Q2}}</t>
    </r>
    <r>
      <rPr>
        <rFont val="Calibri"/>
        <color theme="1"/>
        <sz val="12.0"/>
      </rPr>
      <t xml:space="preserve"> del aforo. Poco a poco han llegado </t>
    </r>
    <r>
      <rPr>
        <rFont val="Calibri"/>
        <color theme="1"/>
        <sz val="12.0"/>
      </rPr>
      <t>&lt;span class=\"fr-math-v2 fr-draggable\" contenteditable=\"false\" data-original-math=\"\\(\\frac{{{Q3}}}{{{Q4}}}\\)\" draggable=\"true\"&gt;\\(\\frac{{{Q3}}}{{{Q4}}}\\)&lt;\/span&gt;</t>
    </r>
    <r>
      <rPr>
        <rFont val="Calibri"/>
        <color theme="1"/>
        <sz val="12.0"/>
      </rPr>
      <t xml:space="preserve"> más del total de asistentes posibles. ¿Cuántos asientos se han ocupado? ¿Cuántos han quedado libres?
</t>
    </r>
  </si>
  <si>
    <r>
      <rPr>
        <rFont val="Calibri"/>
        <color theme="1"/>
        <sz val="12.0"/>
      </rPr>
      <t xml:space="preserve">Se han ocupado </t>
    </r>
    <r>
      <rPr>
        <rFont val="Calibri"/>
        <color theme="1"/>
        <sz val="12.0"/>
      </rPr>
      <t>{{A1}}</t>
    </r>
    <r>
      <rPr>
        <rFont val="Calibri"/>
        <color theme="1"/>
        <sz val="12.0"/>
      </rPr>
      <t xml:space="preserve"> de los asientos y han quedado libres </t>
    </r>
    <r>
      <rPr>
        <rFont val="Calibri"/>
        <color theme="1"/>
        <sz val="12.0"/>
      </rPr>
      <t>{{A2}}</t>
    </r>
    <r>
      <rPr>
        <rFont val="Calibri"/>
        <color theme="1"/>
        <sz val="12.0"/>
      </rPr>
      <t>.</t>
    </r>
  </si>
  <si>
    <t>Nada más abrir las puertas de una sala de conferencias han entrado 1/3 del público que se esperaba.  Desde ese momento, ha ido llegado poco a poco 4/18 más de los asistentes. ¿Cuántas personas ocupan ya la sala? ¿Cuántos quedan por llegar?
Han llegado ... de los asistentes y quedan por llegar ....</t>
  </si>
  <si>
    <t>Q1=List=3, 4
Q2=List=12,14,16
Q3=List=1,2,3,4
Q4=List=18, 20, 22, 24</t>
  </si>
  <si>
    <t>T24={{Q2}}*{{Q4}}
T1={{Q1}}*{{Q4}}+{{Q2}}*{{Q3}}
T10=math.gcd({{T24}},{{T1}})
T11={{T1}}/{{T10}}
T12={{T24}}/{{T10}}
T3={{T12}}-{{T11}}
A1=\\frac{{{T11}}}{{{T12}}}
A2=\\frac{{{T3}}}{{{T12}}}</t>
  </si>
  <si>
    <r>
      <rPr>
        <rFont val="Calibri"/>
        <color theme="1"/>
        <sz val="12.0"/>
      </rPr>
      <t xml:space="preserve">Las fracciones tienen que tener el mismo denominador para poder sumarse y restarse.#Se reducen las fracciones a común denominador utilizando el mínimo común múltiplo de los denominadores.#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ocupan la sala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quedan por llegar.</t>
    </r>
  </si>
  <si>
    <t>{
    "id": "M6-NyO-29a-A-1",
    "stimulus": "&lt;p&gt;No início de uma conferência, o público ocupava &lt;span class=\"fr-math-v2 fr-draggable\" contenteditable=\"false\" data-original-math=\"\\(\\frac{{{Q1}}}{{{Q2}}}\\)\" draggable=\"true\"&gt;\\(\\frac{{{Q1}}}{{{Q2}}}\\)&lt;/span&gt; dos assentos da plateia. Depois chegaram mais pessoas que iriam ocupar &lt;span class=\"fr-math-v2 fr-draggable\" contenteditable=\"false\" data-original-math=\"\\(\\frac{{{Q3}}}{{{Q4}}}\\)\" draggable=\"true\"&gt;\\(\\frac{{{Q3}}}{{{Q4}}}\\)&lt;/span&gt; dos assentos. Qual foi a fração de assentos ocupados? E qual foi a fração de assentos vazios?&lt;/p&gt;",
    "template": "&lt;p&gt;{{response}} dos assentos foram ocupados e {{response}} ficaram vazios.&lt;/p&gt;",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numeradores.&lt;/p&gt;&lt;p&gt;Fração de assentos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draggable=\"true\"&gt;\\(\\frac{{{T11}}}{{{T12}}}\\)&lt;/span&gt;&lt;/p&gt;&lt;p&gt;Fração de assentos vazios: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</si>
  <si>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La bañera de Josué se había llenado a </t>
    </r>
    <r>
      <rPr>
        <rFont val="Calibri"/>
        <color theme="1"/>
        <sz val="12.0"/>
      </rPr>
      <t>&lt;span class=\"fr-math-v2 fr-draggable\" contenteditable=\"false\" data-original-math=\"\\(\\frac{{{Q1}}}{{{Q2}}}\\)\" draggable=\"true\"&gt;\\(\\frac{{{Q1}}}{{{Q2}}}\\)&lt;\/span&gt;</t>
    </r>
    <r>
      <rPr>
        <rFont val="Calibri"/>
        <color theme="1"/>
        <sz val="12.0"/>
      </rPr>
      <t xml:space="preserve"> de su capacidad la primera vez que ha comprobado cómo iba. Tras unos minutos se ha llenado </t>
    </r>
    <r>
      <rPr>
        <rFont val="Calibri"/>
        <color theme="1"/>
        <sz val="12.0"/>
      </rPr>
      <t>&lt;span class=\"fr-math-v2 fr-draggable\" contenteditable=\"false\" data-original-math=\"\\(\\frac{{{Q3}}}{{{Q4}}}\\)\" draggable=\"true\"&gt;\\(\\frac{{{Q3}}}{{{Q4}}}\\)&lt;\/span&gt;</t>
    </r>
    <r>
      <rPr>
        <rFont val="Calibri"/>
        <color theme="1"/>
        <sz val="12.0"/>
      </rPr>
      <t xml:space="preserve"> más. ¿Cómo de llena está la bañera? ¿Cuánto le queda para llenarse del todo? Recuerda simplificar las fracciones.</t>
    </r>
    <r>
      <rPr>
        <rFont val="Calibri"/>
        <color theme="1"/>
        <sz val="12.0"/>
      </rPr>
      <t xml:space="preserve">
</t>
    </r>
  </si>
  <si>
    <r>
      <rPr>
        <rFont val="Calibri"/>
        <color theme="1"/>
        <sz val="12.0"/>
      </rPr>
      <t xml:space="preserve">La bañera está a </t>
    </r>
    <r>
      <rPr>
        <rFont val="Calibri"/>
        <color theme="1"/>
        <sz val="12.0"/>
      </rPr>
      <t>{{A1}}</t>
    </r>
    <r>
      <rPr>
        <rFont val="Calibri"/>
        <color theme="1"/>
        <sz val="12.0"/>
      </rPr>
      <t xml:space="preserve"> de su capacidad y debe llenarse </t>
    </r>
    <r>
      <rPr>
        <rFont val="Calibri"/>
        <color theme="1"/>
        <sz val="12.0"/>
      </rPr>
      <t>{{A2}}</t>
    </r>
    <r>
      <rPr>
        <rFont val="Calibri"/>
        <color theme="1"/>
        <sz val="12.0"/>
      </rPr>
      <t xml:space="preserve"> más para estar completa.</t>
    </r>
  </si>
  <si>
    <t>La bañera de Josué se ha llenado en un primer momento a 1/3 de su capacidad. Transcurridos unos minutos, se ha llenado 2/10 más de su capacidad. ¿Cuánto se ha llenado la bañera en total? ¿Y cuánto le queda por llenarse del todo?
La bañera está ... de su capacidad y le quedan por llenar ... de su capacidad.</t>
  </si>
  <si>
    <t>T24={{Q2}}*{{Q4}}
T1={{Q1}}*{{Q4}}+{{Q2}}*{{Q3}}
T0=math.gcd({{T24}},{{T1}})
T11={{T1}}/{{T0}}
T12={{T24}}/{{T0}}
T3={{T12}}-{{T11}}
A1=\\frac{{{T11}}}{{{T12}}}
A2=\\frac{{{T3}}}{{{T12}}}</t>
  </si>
  <si>
    <r>
      <rPr>
        <rFont val="Calibri"/>
        <color theme="1"/>
        <sz val="12.0"/>
      </rPr>
      <t xml:space="preserve">&lt;p&gt;Las fracciones tienen que tener el mismo denominador para poder sumarse o restarse. Reduce las fracciones a común denominador utilizando el mínimo común múltiplo de los denominadores.&lt;/p&gt;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lo que se ha llenado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lo que falta por llenarse.</t>
    </r>
  </si>
  <si>
    <t>{
    "id": "M6-NyO-29a-A-2",
    "stimulus": "&lt;p&gt;Josué encheu de água sua banheira em &lt;span class=\"fr-math-v2 fr-draggable\" contenteditable=\"false\" data-original-math=\"\\(\\frac{{{Q1}}}{{{Q2}}}\\)\" draggable=\"true\"&gt;\\(\\frac{{{Q1}}}{{{Q2}}}\\)&lt;/span&gt; de sua capacidade. Depois, ele encheu a banheira em mais &lt;span class=\"fr-math-v2 fr-draggable\" contenteditable=\"false\" data-original-math=\"\\(\\frac{{{Q3}}}{{{Q4}}}\\)\" draggable=\"true\"&gt;\\(\\frac{{{Q3}}}{{{Q4}}}\\)&lt;/span&gt; de sua capacidade. Que fração da banheira ele encheu ao todo? Que fração da capacidade ainda resta para encher completamente? Lembre-se de simplificar as frações.&lt;/p&gt;",
    "template": "&lt;p&gt;A banheira está {{response}} cheia e pode encher mais {{response}} da capacidade.&lt;/p&gt;",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numeradores.&lt;/p&gt;&lt;p&gt;Capacidade cheia: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draggable=\"true\"&gt;\\(\\frac{{{T11}}}{{{T12}}}\\)&lt;/span&gt;&lt;/p&gt;&lt;p&gt;Capacidade para encher completamente: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</si>
  <si>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De todos los pacientes de un hospital que han recibido el alta, </t>
    </r>
    <r>
      <rPr>
        <rFont val="Calibri"/>
        <color theme="1"/>
        <sz val="12.0"/>
      </rPr>
      <t xml:space="preserve">&lt;span class=\"fr-math-v2 fr-draggable\" contenteditable=\"false\" data-original-math=\"\\(\\frac{{{Q1}}}{{{Q2}}}\\)\" draggable=\"true\"&gt;\\(\\frac{{{Q1}}}{{{Q2}}}\\)&lt;\/span&gt; </t>
    </r>
    <r>
      <rPr>
        <rFont val="Calibri"/>
        <color theme="1"/>
        <sz val="12.0"/>
      </rPr>
      <t xml:space="preserve">habían ingresado en traumatología, mientras que </t>
    </r>
    <r>
      <rPr>
        <rFont val="Calibri"/>
        <color theme="1"/>
        <sz val="12.0"/>
      </rPr>
      <t>&lt;span class=\"fr-math-v2 fr-draggable\" contenteditable=\"false\" data-original-math=\"\\(\\frac{{{Q3}}}{{{Q4}}}\\)\" draggable=\"true\"&gt;\\(\\frac{{{Q3}}}{{{Q4}}}\\)&lt;\/span&gt;</t>
    </r>
    <r>
      <rPr>
        <rFont val="Calibri"/>
        <color theme="1"/>
        <sz val="12.0"/>
      </rPr>
      <t xml:space="preserve"> habían ingresado en neurología. ¿Cuántos pacientes han recibido el alta entre traumatología y neurología? ¿Y cuántos de quienes han recibido el alta habían ingresado en otras plantas? </t>
    </r>
    <r>
      <rPr>
        <rFont val="Calibri"/>
        <color theme="1"/>
        <sz val="12.0"/>
      </rPr>
      <t>Recuerda simplificar las fracciones.</t>
    </r>
    <r>
      <rPr>
        <rFont val="Calibri"/>
        <color theme="1"/>
        <sz val="12.0"/>
      </rPr>
      <t xml:space="preserve">
</t>
    </r>
  </si>
  <si>
    <r>
      <rPr>
        <rFont val="Calibri"/>
        <color theme="1"/>
        <sz val="12.0"/>
      </rPr>
      <t xml:space="preserve">Los pacientes de traumatología y neurología que han recibido el alta suponen </t>
    </r>
    <r>
      <rPr>
        <rFont val="Calibri"/>
        <color theme="1"/>
        <sz val="12.0"/>
      </rPr>
      <t>{{A1}}</t>
    </r>
    <r>
      <rPr>
        <rFont val="Calibri"/>
        <color theme="1"/>
        <sz val="12.0"/>
      </rPr>
      <t xml:space="preserve">  del total, mientras que </t>
    </r>
    <r>
      <rPr>
        <rFont val="Calibri"/>
        <color theme="1"/>
        <sz val="12.0"/>
      </rPr>
      <t>{{A2}}</t>
    </r>
    <r>
      <rPr>
        <rFont val="Calibri"/>
        <color theme="1"/>
        <sz val="12.0"/>
      </rPr>
      <t xml:space="preserve"> de los pacientes pertenecían a otras plantas.</t>
    </r>
  </si>
  <si>
    <t>De todos los pacientes de un hospital que han recibido el alta, 1/4  habían ingresado en traumatología, mientras que 7/20 habían ingresado en neurología. ¿Cuántos pacientes han recibido el alta entre traumatología y neurología? ¿Y cuántos de los pacientes que han recibido el alta habían ingresado en otras plantas?
Los pacientes de traumatología y neurología que han recibido el alta suponen ... del total, mientras ... de los pacientes ingresaron por otras patologías.</t>
  </si>
  <si>
    <r>
      <rPr>
        <rFont val="Calibri"/>
        <color theme="1"/>
        <sz val="12.0"/>
      </rPr>
      <t>&lt;p&gt;Las fracciones tienen que tener el mismo denominador para poder sumarse o restarse. Reduce las fracciones a común denominador utilizando el mínimo común múltiplo de los denominadores.&lt;/p&gt;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la fracción de pacientes de traumatología y neurología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la fracción de pacientes de otras plantas.</t>
    </r>
  </si>
  <si>
    <t>{
    "id": "M6-NyO-29a-A-3",
    "stimulus": "&lt;p&gt;Dos pacientes de um hospital que receberam alta, &lt;span class=\"fr-math-v2 fr-draggable\" contenteditable=\"false\" data-original-math=\"\\(\\frac{{{Q1}}}{{{Q2}}}\\)\" draggable=\"true\"&gt;\\(\\frac{{{Q1}}}{{{Q2}}}\\)&lt;/span&gt; estavam internados na traumatologia, enquanto &lt;span class=\"fr-math-v2 fr-draggable\" contenteditable=\"false\" data-original-math=\"\\(\\frac{{{Q3}}}{{{Q4}}}\\)\" draggable=\"true\"&gt;\\(\\frac{{{Q3}}}{{{Q4}}}\\)&lt;/span&gt;, na neurologia. Dos pacientes que receberam alta, qual é fração de pacientes que estavam na traumatologia e neurologia? E qual é a fração dos que estavam internados em outras enfermarias? Lembre-se de simplificar as frações.&lt;/p&gt;",
    "template": "&lt;p&gt;Pacientes de traumatologia e neurologia representaram {{response}} do total que receberam alta, enquanto {{response}} dos pacientes eram de outras enfermarias.&lt;/p&gt;",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numeradores.&lt;/p&gt;&lt;p&gt;Pacientes de traumatologia e neurologia: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outras enfermarias: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</si>
  <si>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t>M6-NyO-30a</t>
  </si>
  <si>
    <t>Multiplica dos fracciones (resultado: fracción irreducible)</t>
  </si>
  <si>
    <t>&lt;p&gt;Arrastra la solución correcta de cada una de estas multiplicaciones.&lt;/p&gt;</t>
  </si>
  <si>
    <t>&lt;p&gt;&lt;span class="fr-math-v2 fr-draggable" contenteditable="false" data-original-math="\(\frac{{{Q1}}}{{{Q2}}}\)" draggable="true"&gt;\(\frac{{{Q1}}}{{{Q2}}}\)&lt;/span&gt; × &lt;span class="fr-math-v2 fr-draggable" contenteditable="false" data-original-math="\(\frac{{{Q3}}}{{{Q4}}}\)" draggable="true"&gt;\(\frac{{{Q3}}}{{{Q4}}}\)&lt;/span&gt; = {{response}}&lt;/p&gt;&lt;p&gt;&lt;span class="fr-math-v2 fr-draggable" contenteditable="false" data-original-math="\(\frac{{{Q5}}}{{{Q6}}}\)" draggable="true"&gt;\(\frac{{{Q5}}}{{{Q6}}}\)&lt;/span&gt; × &lt;span class="fr-math-v2 fr-draggable" contenteditable="false" data-original-math="\(\frac{{{Q7}}}{{{Q8}}}\)" draggable="true"&gt;\(\frac{{{Q7}}}{{{Q8}}}\)&lt;/span&gt; = {{response}}&lt;/p&gt;&lt;p&gt;&lt;span class="fr-math-v2 fr-draggable" contenteditable="false" data-original-math="\(\frac{{{Q9}}}{{{Q10}}}\)" draggable="true"&gt;\(\frac{{{Q9}}}{{{Q10}}}\)&lt;/span&gt; × &lt;span class="fr-math-v2 fr-draggable" contenteditable="false" data-original-math="\(\frac{{{Q11}}}{{{Q12}}}\)" draggable="true"&gt;\(\frac{{{Q11}}}{{{Q12}}}\)&lt;/span&gt; = {{response}}&lt;/p&gt;&lt;p&gt;&lt;br&gt;&lt;/p&gt;</t>
  </si>
  <si>
    <t>Arrastra la solución correcta de cada una de estas multiplicaciones.
1/2 × 2/3 = ...
2/4 × 6/5 = ...
4/7 × 5/2 = ...
[1/3], [3/5], [10/7]</t>
  </si>
  <si>
    <t>Q1= Min = 1; Max = 9; Step = 2
Q2= Min = 2; Max = 16; Step = 2
Q3= Min = 2; Max = 10; Step = 2
Q4=Min = 3; Max = 11; Step = 2
Q5=Min = 1; Max = 9; Step = 2
Q6=Min = 2; Max = 16; Step = 2
Q7=Min = 2; Max = 10; Step = 2
Q8=Min = 3; Max = 11; Step = 2
Q9=Min = 1; Max = 9; Step = 2
Q10=Min = 2; Max = 16; Step = 2
Q11=Min = 2; Max = 10; Step = 2
Q12=Min = 3; Max = 11; Step = 2</t>
  </si>
  <si>
    <t>T12=math.gcd({{Q1}}*{{Q3}},{{Q2}}*{{Q4}})
T34=math.gcd({{Q5}}*{{Q7}},{{Q6}}*{{Q8}})
T56=math.gcd({{Q9}}*{{Q11}},{{Q10}}*{{Q12}})
T1=({{Q1}}*{{Q3}})/{{T12}}
T2=({{Q2}}*{{Q4}})/{{T12}}
T3=({{Q5}}*{{Q7}})/{{T34}}
T4=({{Q6}}*{{Q8}})/{{T34}}
T5=({{Q9}}*{{Q11}})/{{T56}}
T6=({{Q10}}*{{Q12}})/{{T56}}
A1=&lt;span class="fr-math-v2 fr-draggable" contenteditable="false" data-original-math="\(\frac{{{Q1}}}{{{Q2}}}\)" draggable="true"&gt;\(\frac{{{Q1}}}{{{Q2}}}\)&lt;/span&gt; × &lt;span class="fr-math-v2 fr-draggable" contenteditable="false" data-original-math="\(\frac{{{Q3}}}{{{Q4}}}\)" draggable="true"&gt;\(\frac{{{Q3}}}{{{Q4}}}\)&lt;/span&gt;#&lt;span class="fr-math-v2 fr-draggable" contenteditable="false" data-original-math="\(\frac{{{T1}}}{{{T2}}}\)" draggable="true"&gt;\(\frac{{{T1}}}{{{T2}}}\)&lt;/span&gt;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A2=&lt;span class="fr-math-v2 fr-draggable" contenteditable="false" data-original-math="\(\frac{{{Q5}}}{{{Q6}}}\)" draggable="true"&gt;\(\frac{{{Q5}}}{{{Q6}}}\)&lt;/span&gt; × &lt;span class="fr-math-v2 fr-draggable" contenteditable="false" data-original-math="\(\frac{{{Q7}}}{{{Q8}}}\)" draggable="true"&gt;\(\frac{{{Q7}}}{{{Q8}}}\)&lt;/span&gt;#&lt;span class="fr-math-v2 fr-draggable" contenteditable="false" data-original-math="\(\frac{{{T3}}}{{{T4}}}\)" draggable="true"&gt;\(\frac{{{T3}}}{{{T4}}}\)&lt;/span&gt;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A3=&lt;span class="fr-math-v2 fr-draggable" contenteditable="false" data-original-math="\(\frac{{{Q9}}}{{{Q10}}}\)" draggable="true"&gt;\(\frac{{{Q9}}}{{{Q10}}}\)&lt;/span&gt; × &lt;span class="fr-math-v2 fr-draggable" contenteditable="false" data-original-math="\(\frac{{{Q11}}}{{{Q12}}}\)" draggable="true"&gt;\(\frac{{{Q11}}}{{{Q12}}}\)&lt;/span&gt;#&lt;span class="fr-math-v2 fr-draggable" contenteditable="false" data-original-math="\(\frac{{{T5}}}{{{T6}}}\)" draggable="true"&gt;\(\frac{{{T5}}}{{{T6}}}\)&lt;/span&gt;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T11={{Q1}}*{{Q3}}
T21={{Q2}}*{{Q4}}
T31={{Q5}}*{{Q7}}
T41={{Q6}}*{{Q8}}
T51={{Q9}}*{{Q11}}
T61={{Q10}}*{{Q12}}</t>
  </si>
  <si>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</si>
  <si>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</si>
  <si>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t>{"id":"M6-NyO-30a-I-1","stimulus":"&lt;p&gt;Arraste a solução correta de cada uma dessas multiplicações.&lt;/p&gt;","template":"&lt;p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t>
  </si>
  <si>
    <t>Resuelve la siguiente multiplicación de fracciones. Escribe el resultado en forma de fracción irreducible.</t>
  </si>
  <si>
    <t>&lt;span class=\"fr-math-v2 fr-draggable\" contenteditable=\"false\" data-original-math=\"\\(\\frac{{{Q1}}}{{{Q2}}}\\)\" draggable=\"true\"&gt;\\(\\frac{{{Q1}}}{{{Q2}}}\\)&lt;\/span&gt; × &lt;span class=\"fr-math-v2 fr-draggable\" contenteditable=\"false\" data-original-math=\"\\(\\frac{{{Q3}}}{{{Q4}}}\\)\" draggable=\"true\"&gt;\\(\\frac{{{Q3}}}{{{Q4}}}\\)&lt;\/span&gt; = {{A1}}</t>
  </si>
  <si>
    <t>Resuelve la siguiente multiplicación de fracciones. Escribe el resultado en forma de fracción irreducible.
1/9 × 6/15 = .../...</t>
  </si>
  <si>
    <t>Q1= Min = 1; Max = 13; Step = 2
Q2= Min = 2; Max = 16; Step = 2.
Q3= Min = 2; Max = 20; Step = 2.
Q4= Min = 3; Max = 11; Step = 2.</t>
  </si>
  <si>
    <t>T12=math.gcd({{Q1}}*{{Q3}},{{Q2}}*{{Q4}})
T1=({{Q1}}*{{Q3}})/{{T12}}
T2=({{Q2}}*{{Q4}})/{{T12}}
A1=\\frac{{{T1}}}{{{T2}}}
T11={{Q1}}*{{Q3}}
T21={{Q2}}*{{Q4}}</t>
  </si>
  <si>
    <r>
      <rPr>
        <rFont val="Calibri"/>
        <color theme="1"/>
        <sz val="12.0"/>
      </rPr>
      <t xml:space="preserve">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t>
    </r>
  </si>
  <si>
    <r>
      <rPr>
        <rFont val="Calibri"/>
        <color theme="1"/>
        <sz val="12.0"/>
      </rPr>
      <t xml:space="preserve">El resultado de la multiplicación </t>
    </r>
    <r>
      <rPr>
        <rFont val="Calibri"/>
        <color theme="1"/>
        <sz val="12.0"/>
      </rPr>
      <t>entre fracciones</t>
    </r>
    <r>
      <rPr>
        <rFont val="Calibri"/>
        <color theme="1"/>
        <sz val="12.0"/>
      </rPr>
      <t xml:space="preserve"> es otra fracción que tiene como numerador el producto de los numeradores y como denominador el producto de los denominadores. Si se puede, hay que simplificar.#</t>
    </r>
    <r>
      <rPr>
        <rFont val="Calibri"/>
        <color theme="1"/>
        <sz val="12.0"/>
      </rPr>
      <t>&lt;span class=\"fr-math-v2 fr-draggable\" contenteditable=\"false\" data-original-math=\"\\(\\frac{{{Q1}}}{{{Q2}}}\\)\" draggable=\"true\"&gt;\\(\\frac{{{Q1}}}{{{Q2}}}\\)&lt;\/span</t>
    </r>
    <r>
      <rPr>
        <rFont val="Calibri"/>
        <color theme="1"/>
        <sz val="12.0"/>
      </rPr>
      <t xml:space="preserve">&gt;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data-original-math=\"\\(\\frac{{{Q1}} \\ \\times \\ {{Q3}}}{{{Q2}} \\ \\times \\ {{Q4}}}\\)\" draggable=\"true\"&gt;\\(\\frac{{{Q1}} \\ \\times \\ {{Q3}}}{{{Q2}} \\ \\times \\ {{Q4}}}\\)&lt;\/span&gt;</t>
    </r>
    <r>
      <rPr>
        <rFont val="Calibri"/>
        <color theme="1"/>
        <sz val="12.0"/>
      </rPr>
      <t xml:space="preserve"> = </t>
    </r>
    <r>
      <rPr>
        <rFont val="Calibri"/>
        <color theme="1"/>
        <sz val="12.0"/>
      </rPr>
      <t>&lt;span class=\"fr-math-v2 fr-draggable\" contenteditable=\"false\" data-original-math=\"\\(\\frac{{{T11}}}{{{T21}}}\\)\" draggable=\"true\"&gt;\\(\\frac{{{T11}}}{{{T21}}}\\)&lt;\/span&gt;</t>
    </r>
    <r>
      <rPr>
        <rFont val="Calibri"/>
        <color theme="1"/>
        <sz val="12.0"/>
      </rPr>
      <t xml:space="preserve"> =  </t>
    </r>
    <r>
      <rPr>
        <rFont val="Calibri"/>
        <color theme="1"/>
        <sz val="12.0"/>
      </rPr>
      <t>&lt;span class=\"fr-math-v2 fr-draggable\" contenteditable=\"false\" data-original-math=\"\\(\\frac{{{T11}} \\ \\colon \\ {{T12}}}{{{T21}} \\ \\colon \\ {{T12}}}\\)\" draggable=\"true\"&gt;\\(\\frac{{{T11}} \\ \\colon \\ {{T12}}}{{{T21}} \\ \\colon \\ {{T12}}}\\)&lt;\/span&gt;</t>
    </r>
    <r>
      <rPr>
        <rFont val="Calibri"/>
        <color theme="1"/>
        <sz val="12.0"/>
      </rPr>
      <t xml:space="preserve"> = </t>
    </r>
    <r>
      <rPr>
        <rFont val="Calibri"/>
        <color theme="1"/>
        <sz val="12.0"/>
      </rPr>
      <t>&lt;span class=\"fr-math-v2 fr-draggable\" contenteditable=\"false\" data-original-math=\"\\(\\frac{{{T1}}}{{{T2}}}\\)\" draggable=\"true\"&gt;\\(\\frac{{{T1}}}{{{T2}}}\\)&lt;\/span&gt;</t>
    </r>
  </si>
  <si>
    <t>{"id":"M6-NyO-30a-E-1","stimulus":"&lt;p&gt;Resolva a seguinte multiplicação de frações. Escreva o resultado como uma fração irredutível.&lt;/p&gt;","template":"&lt;p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t>
  </si>
  <si>
    <r>
      <rPr>
        <rFont val="Calibri"/>
        <color theme="1"/>
        <sz val="12.0"/>
      </rPr>
      <t xml:space="preserve">Emilio ha recorrido </t>
    </r>
    <r>
      <rPr>
        <rFont val="Calibri"/>
        <color theme="1"/>
        <sz val="12.0"/>
      </rPr>
      <t>&lt;span class=\"fr-math-v2 fr-draggable\" contenteditable=\"false\" data-original-math=\"\\(\\frac{{{Q1}}}{{{Q2}}}\\)\" draggable=\"true\"&gt;\\(\\frac{{{Q1}}}{{{Q2}}}\\)&lt;\/span&gt;</t>
    </r>
    <r>
      <rPr>
        <rFont val="Calibri"/>
        <color theme="1"/>
        <sz val="12.0"/>
      </rPr>
      <t xml:space="preserve"> del Camino de Santiago. Hace unos días, cuando llevaba solo </t>
    </r>
    <r>
      <rPr>
        <rFont val="Calibri"/>
        <color theme="1"/>
        <sz val="12.0"/>
      </rPr>
      <t>&lt;span class=\"fr-math-v2 fr-draggable\" contenteditable=\"false\" data-original-math=\"\\(\\frac{{{Q3}}}{{{Q4}}}\\)\" draggable=\"true\"&gt;\\(\\frac{{{Q3}}}{{{Q4}}}\\)&lt;\/span&gt;</t>
    </r>
    <r>
      <rPr>
        <rFont val="Calibri"/>
        <color theme="1"/>
        <sz val="12.0"/>
      </rPr>
      <t xml:space="preserve"> de lo que ha caminado hasta ahora, ¿qué fracción del Camino de Santiago había recorrido?</t>
    </r>
  </si>
  <si>
    <r>
      <rPr>
        <rFont val="Calibri"/>
        <color theme="1"/>
        <sz val="12.0"/>
      </rPr>
      <t xml:space="preserve">Había recorrido </t>
    </r>
    <r>
      <rPr>
        <rFont val="Calibri"/>
        <color theme="1"/>
        <sz val="12.0"/>
      </rPr>
      <t>{{A1}}</t>
    </r>
    <r>
      <rPr>
        <rFont val="Calibri"/>
        <color theme="1"/>
        <sz val="12.0"/>
      </rPr>
      <t xml:space="preserve"> del Camino de Santiago.</t>
    </r>
  </si>
  <si>
    <t>Emilio lleva recorrido ya 2/3 del Camino de Santiago. Cuando llevaba recorrido solo 1/5 de todo lo que lleva andado hasta ahora, ¿cuál era la fracción del Camino de Santiago que llevaba caminada?
Llevaba recorrido .../... del Camino de Santiago.</t>
  </si>
  <si>
    <t>Q1= List = 2, 4, 6
Q2= List = 7, 8, 9, 10
Q3= List = 1, 2, 3, 4, 5
Q4= List = 6, 8, 10</t>
  </si>
  <si>
    <t>T1=({{Q1}}*{{Q3}})/{{T12}}
T2=({{Q2}}*{{Q4}})/{{T12}}
T12=math.gcd({{Q1}}*{{Q3}},{{Q2}}*{{Q4}})
A1=\\frac{{{T1}}}{{{T2}}}
T11={{Q1}}*{{Q3}}
T21={{Q2}}*{{Q4}}</t>
  </si>
  <si>
    <t>&lt;p&gt;Para calcular la fracción de una fracción, multiplica las dos fracciones entre sí y simplifica.&lt;/p&gt;</t>
  </si>
  <si>
    <t>&lt;p&gt;Para calcular la fracción de una fracción, multiplica las dos fracciones entre sí y simplifica.&lt;/p&gt;&lt;span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t>
  </si>
  <si>
    <t>{"id":"M6-NyO-30a-A-1","stimulus":"&lt;p&gt;Emílio percorreu &lt;span class=\"fr-math-v2 fr-draggable\" contenteditable=\"false\" data-original-math=\"\\(\\frac{{{Q1}}}{{{Q2}}}\\)\" draggable=\"true\"&gt;\\(\\frac{{{Q1}}}{{{Q2}}}\\)&lt;/span&gt; do Caminho de Santiago. Se alguns dias atrás, ele havia caminhado &lt;span class=\"fr-math-v2 fr-draggable\" contenteditable=\"false\" data-original-math=\"\\(\\frac{{{Q3}}}{{{Q4}}}\\)\" draggable=\"true\"&gt;\\(\\frac{{{Q3}}}{{{Q4}}}\\)&lt;/span&gt; do que caminhou ele percorreu até agora, que fração do Caminho de Santiago ele havia percorrido até então?&lt;/p&gt;","template":"&lt;p&gt;Ele havia percorrido {{response}} do Caminho de Santiago.&lt;/p&gt;","hint":"&lt;p&gt;Para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</si>
  <si>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Durante un viaje al campo, Fernando se ha detindo en un pueblo pesquero a repostar por segunda vez, tras recorrer </t>
    </r>
    <r>
      <rPr>
        <rFont val="Calibri"/>
        <color theme="1"/>
        <sz val="12.0"/>
      </rPr>
      <t>&lt;span class=\"fr-math-v2 fr-draggable\" contenteditable=\"false\" data-original-math=\"\\(\\frac{{{Q1}}}{{{Q2}}}\\)\" draggable=\"true\"&gt;\\(\\frac{{{Q1}}}{{{Q2}}}\\)&lt;\/span&gt;</t>
    </r>
    <r>
      <rPr>
        <rFont val="Calibri"/>
        <color theme="1"/>
        <sz val="12.0"/>
      </rPr>
      <t xml:space="preserve"> de la distancia total del viaje. La primera vez que repostó había conducido solo </t>
    </r>
    <r>
      <rPr>
        <rFont val="Calibri"/>
        <color theme="1"/>
        <sz val="12.0"/>
      </rPr>
      <t>&lt;span class=\"fr-math-v2 fr-draggable\" contenteditable=\"false\" data-original-math=\"\\(\\frac{{{Q3}}}{{{Q4}}}\\)\" draggable=\"true\"&gt;\\(\\frac{{{Q3}}}{{{Q4}}}\\)&lt;\/span&gt;</t>
    </r>
    <r>
      <rPr>
        <rFont val="Calibri"/>
        <color theme="1"/>
        <sz val="12.0"/>
      </rPr>
      <t xml:space="preserve"> de lo que lleva viajado hasta el pueblo pesquero. En relación con la distancia total, ¿qué fracción del viaje había recorrido cuando repostó la primera vez?</t>
    </r>
  </si>
  <si>
    <r>
      <rPr>
        <rFont val="Calibri"/>
        <color theme="1"/>
        <sz val="12.0"/>
      </rPr>
      <t xml:space="preserve">Fer había recorrido </t>
    </r>
    <r>
      <rPr>
        <rFont val="Calibri"/>
        <color theme="1"/>
        <sz val="12.0"/>
      </rPr>
      <t>{{A1}}</t>
    </r>
    <r>
      <rPr>
        <rFont val="Calibri"/>
        <color theme="1"/>
        <sz val="12.0"/>
      </rPr>
      <t xml:space="preserve"> del viaje.</t>
    </r>
  </si>
  <si>
    <t>Fernando paró a repostar por segunda vez cuando llevaba recorrido 4/9 del viaje que quería hacer. La primera vez que repostó había conducido solo 1/6 de lo que llevaba recorrido hasta ese momento. En relación con el viaje total, ¿qué fracción del viaje había recorrido cuando repostó la primera vez?
Fer había recorrido ... del viaje.</t>
  </si>
  <si>
    <t>{"id":"M6-NyO-30a-A-2","stimulus":"&lt;p&gt;Durante uma viagem, Fernando parou em uma cidade para reabastecer pela segunda vez depois de ter percorrido &lt;span class=\"fr-math-v2 fr-draggable\" contenteditable=\"false\" data-original-math=\"\\(\\frac{{{Q1}}}{{{Q2}}}\\)\" draggable=\"true\"&gt;\\(\\frac{{{Q1}}}{{{Q2}}}\\) do percurso. A primeira vez que ele reabasteceu, ele havia dirigido apenas &lt;span class=\"fr-math-v2 fr-draggable\" contenteditable=\"false\" data-original-math=\"\\(\\frac{{{Q3}}}{{{Q4}}}\\)\" draggable=\"true\"&gt;\\(\\frac{{{Q3}}}{{{Q4}}}\\)&lt;/span&gt; dessa quantidade. Que fração da viagem ele havia percorrido quando reabasteceu pela primeira vez?&lt;/p&gt;","template":"&lt;p&gt;Fernando havia percorrido {{response}} da viagem.&lt;/p&gt;","hint":"&lt;p&gt;Para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</si>
  <si>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En una de las pruebas físicas de las opocisiciones a bombera, Amanda subió </t>
    </r>
    <r>
      <rPr>
        <rFont val="Calibri"/>
        <color theme="1"/>
        <sz val="12.0"/>
      </rPr>
      <t>&lt;span class=\"fr-math-v2 fr-draggable\" contenteditable=\"false\" data-original-math=\"\\(\\frac{{{Q1}}}{{{Q2}}}\\)\" draggable=\"true\"&gt;\\(\\frac{{{Q1}}}{{{Q2}}}\\)&lt;\/span&gt;</t>
    </r>
    <r>
      <rPr>
        <rFont val="Calibri"/>
        <color theme="1"/>
        <sz val="12.0"/>
      </rPr>
      <t xml:space="preserve"> de los escalones de un edificio. Cuando llevaba ascendidos </t>
    </r>
    <r>
      <rPr>
        <rFont val="Calibri"/>
        <color theme="1"/>
        <sz val="12.0"/>
      </rPr>
      <t>&lt;span class=\"fr-math-v2 fr-draggable\" contenteditable=\"false\" data-original-math=\"\\(\\frac{{{Q3}}}{{{Q4}}}\\)\" draggable=\"true\"&gt;\\(\\frac{{{Q3}}}{{{Q4}}}\\)&lt;\/span&gt;</t>
    </r>
    <r>
      <rPr>
        <rFont val="Calibri"/>
        <color theme="1"/>
        <sz val="12.0"/>
      </rPr>
      <t xml:space="preserve"> de los escalones que logró subir, ¿qué fracción de escalones había subido con respecto al total del edificio?</t>
    </r>
  </si>
  <si>
    <r>
      <rPr>
        <rFont val="Calibri"/>
        <color theme="1"/>
        <sz val="12.0"/>
      </rPr>
      <t xml:space="preserve">Amanda había subido </t>
    </r>
    <r>
      <rPr>
        <rFont val="Calibri"/>
        <color theme="1"/>
        <sz val="12.0"/>
      </rPr>
      <t>{{A1}}</t>
    </r>
    <r>
      <rPr>
        <rFont val="Calibri"/>
        <color theme="1"/>
        <sz val="12.0"/>
      </rPr>
      <t xml:space="preserve"> de los escalones.</t>
    </r>
  </si>
  <si>
    <t>En una de las pruebas físicas de las opocisiciones a bombero, Armando subió 6/7 de los escalones de un edificio. Cuando llevaba subidos 3/8 de todos esos escalones, ¿cuál era la fracción de escalones que llevaba subidos con respecto al total del edificio?
Armando llevaba subidos ... de los escalones.</t>
  </si>
  <si>
    <t>{"id":"M6-NyO-30a-A-3","stimulus":"&lt;p&gt;Amanda está fazendo uma das provas físicas para se tornar uma bombeira e subiu até o momento &lt;span class=\"fr-math-v2 fr-draggable\" contenteditable=\"false\" data-original-math=\"\\(\\frac{{{Q1}}}{{{Q2}}}\\)\" draggable=\"true\"&gt;\\(\\frac{{{Q1}}}{{{Q2}}}\\)&lt;/span&gt; dos degraus de um edifício. Quando ela havia subido &lt;span class=\"fr-math-v2 fr-draggable\" contenteditable=\"false\" data-original-math=\"\\(\\frac{{{Q3}}}{{{Q4}}}\\)\" draggable=\"true\"&gt;\\(\\frac{{{Q3}}}{{{Q4}}}\\)&lt;/span&gt; dessa quantidade, que fração do total de degraus do prédio ela havia subido?&lt;/p&gt;","template":"&lt;p&gt;Amanda havia subido {{response}} dos degraus.&lt;/p&gt;","hint":"&lt;p&gt;Para calcular a fração de uma fração, multiplique as duas frações e simplifique.&lt;/p&gt;","feedback":"&lt;p&gt;Para calcular uma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</si>
  <si>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t>M6-NyO-31a</t>
  </si>
  <si>
    <t>Multiplica entre sí números y fracciones (calcula la fracción de un número) (resultado: fracción irreducible)</t>
  </si>
  <si>
    <t>&lt;p&gt;Elige el resultado correcto.&lt;/p&gt;&lt;p&gt;&lt;span class=\"fr-math-v2 fr-draggable\" contenteditable=\"false\" data-original-math=\"\\(\\frac{{{Q1}}}{{{T1}}}\\)\" draggable=\"true\"&gt;\\(\\frac{{{Q1}}}{{{T1}}}\\)&lt;\/span&gt; de {{T2}} = ...&lt;/p&gt;</t>
  </si>
  <si>
    <t>Elige el resultado correcto en el cálculo de la fracción de una unidad.
7/16 de 32 = 14*|3,5|73</t>
  </si>
  <si>
    <t>Q1= List = 1, 2, 3, 4, 5
Q2= List = 1, 2, 3, 4, 5
Q3= List = 6, 7, 8, 9, 10
Q4= List = 1, 2, 3, 4, 5
Q5= List = 1, 2, 3, 4, 5</t>
  </si>
  <si>
    <t>T1 = {{Q1}}+{{Q2}}
T2 = {{Q3}}*({{Q1}}+{{Q2}})
T3 = {{Q3}}*({{Q1}}+{{Q2}})*{{Q1}}
A1 = {{Q3}}*{{Q1}}
A2 = {{Q3}}*{{Q1}}-{{Q4}}
A3 = {{Q3}}*{{Q1}}+{{Q5}}
A4 = {{Q3}}*{{Q1}}+{{Q4}}</t>
  </si>
  <si>
    <t>Multiplica el número por el numerador y deja el mismo denominador.</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</si>
  <si>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t>
  </si>
  <si>
    <t>{"id":"M6-NyO-31a-I-1","stimulus":"&lt;p&gt;Escolha o resultado correto.&lt;/p&gt;&lt;p style=\"text-align:center;\"&gt;&lt;span class=\"fr-math-v2 fr-draggable\" contenteditable=\"false\" data-original-math=\"\\(\\frac{{{Q1}}}{{{T1}}}\\)\" draggable=\"true\"&gt;\\(\\frac{{{Q1}}}{{{T1}}}\\)&lt;/span&gt; de {{T2}} = ...&lt;/p&gt;","hint":"&lt;p&gt;Multiplique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</si>
  <si>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&lt;p&gt;Elige el resultado correcto.&lt;/p&gt;&lt;p&gt;{{T2}} × &lt;span class=\"fr-math-v2 fr-draggable\" contenteditable=\"false\" data-original-math=\"\\(\\frac{{{Q1}}}{{{T1}}}\\)\" draggable=\"true\"&gt;\\(\\frac{{{Q1}}}{{{T1}}}\\)&lt;\/span&gt; = ...&lt;/p&gt;</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</si>
  <si>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t>
  </si>
  <si>
    <t>{"id":"M6-NyO-31a-I-2","stimulus":"&lt;p&gt;Escolha o resultado correto.&lt;/p&gt;&lt;p style=\"text-align:center;\"&gt;{{T2}} × &lt;span class=\"fr-math-v2 fr-draggable\" contenteditable=\"false\" data-original-math=\"\\(\\frac{{{Q1}}}{{{T1}}}\\)\" draggable=\"true\"&gt;\\(\\frac{{{Q1}}}{{{T1}}}\\)&lt;/span&gt; = ...&lt;/p&gt;","hint":"&lt;p&gt;Multiplique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</si>
  <si>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Haz el siguiente cálculo.</t>
  </si>
  <si>
    <t>&lt;span class=\"fr-math-v2 fr-draggable\" contenteditable=\"false\" data-original-math=\"\\(\\frac{{{Q1}}}{{{T1}}}\\)\" draggable=\"true\"&gt;\\(\\frac{{{Q1}}}{{{T1}}}\\)&lt;\/span&gt; de {{T2}} = {{A1}}</t>
  </si>
  <si>
    <t>Calcula la fracción de la siguiente unidad.
3/5 de 30 = ...</t>
  </si>
  <si>
    <t>Q1= List = 1, 2, 3, 4, 5
Q2= List = 1, 2, 3, 4, 5
Q3= List = 6, 7, 8, 9, 10</t>
  </si>
  <si>
    <t>T1 = {{Q1}}+{{Q2}}
T2 = {{Q3}}*({{Q1}}+{{Q2}})
T3 = {{Q3}}*({{Q1}}+{{Q2}})*{{Q1}}
A1 = {{Q3}}*{{Q1}}</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</si>
  <si>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 \\ \\times \\ {{T2}}}{{{T1}}}\\)\" draggable=\"true\"&gt;\\(\\frac{{{Q1}} \\ \\times \\ {{T2}}}{{{T1}}}\\)&lt;\/span&gt; = &lt;span class=\"fr-math-v2 fr-draggable\" contenteditable=\"false\" data-original-math=\"\\(\\frac{{{T3}}}{{{T1}}}\\)\" draggable=\"true\"&gt;\\(\\frac{{{T3}}}{{{T1}}}\\)&lt;\/span&gt; = {{A1}}&lt;\/p&gt;</t>
  </si>
  <si>
    <t>{"id":"M6-NyO-31a-E-1","stimulus":"&lt;p&gt;Efetue o seguinte cálculo.&lt;/p&gt;","template":"&lt;p style=\"text-align:center;\"&gt;&lt;span class=\"fr-math-v2 fr-draggable\" contenteditable=\"false\" data-original-math=\"\\(\\frac{{{Q1}}}{{{T1}}}\\)\" draggable=\"true\"&gt;\\(\\frac{{{Q1}}}{{{T1}}}\\)&lt;/span&gt; de {{T2}} = {{response}}&lt;/p&gt;","hint":"&lt;p&gt;Multiplique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</si>
  <si>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{{T2}} × &lt;span class=\"fr-math-v2 fr-draggable\" contenteditable=\"false\" data-original-math=\"\\(\\frac{{{Q1}}}{{{T1}}}\\)\" draggable=\"true\"&gt;\\(\\frac{{{Q1}}}{{{T1}}}\\)&lt;\/span&gt; = {{A1}}</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</si>
  <si>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t>
  </si>
  <si>
    <t>{"id":"M6-NyO-31a-E-2","stimulus":"&lt;p&gt;Efetue o seguinte cálculo.&lt;/p&gt;","template":"&lt;p style=\"text-align:center;\"&gt;{{T2}} × &lt;span class=\"fr-math-v2 fr-draggable\" contenteditable=\"false\" data-original-math=\"\\(\\frac{{{Q1}}}{{{T1}}}\\)\" draggable=\"true\"&gt;\\(\\frac{{{Q1}}}{{{T1}}}\\)&lt;/span&gt; = {{response}}&lt;/p&gt;","hint":"&lt;p&gt;Multiplique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</si>
  <si>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María tiene {{T2}} palitos de madera para hacer unas manualidades, pero solo necesita &lt;span class=\"fr-math-v2 fr-draggable\" contenteditable=\"false\" data-original-math=\"\\(\\frac{{{Q1}}}{{{T1}}}\\)\" draggable=\"true\"&gt;\\(\\frac{{{Q1}}}{{{T1}}}\\)&lt;\/span&gt; de todos ellos. ¿Cuántos va a utilizar?</t>
  </si>
  <si>
    <t>&lt;p&gt;María necesita {{A1}} palitos.&lt;/p&gt;</t>
  </si>
  <si>
    <t>María y Juana tienen 105 palitos de madera para hacer unas manualidades. Como el proyecto de cada una es diferente, María necesita 6/7 de los palitos mientras que Juana quiere usar 1/7. ¿Cuántos palitos necesita cada una?
María necesita ... palitos.
Juana necesita ... palitos.</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</si>
  <si>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data-original-math=\"\\(\\frac{{{Q1}}\\times {{T2}}}{{{T1}}}\\)\" draggable=\"true\"&gt;\\(\\frac{{{Q1}}\\times {{T2}}}{{{T1}}}\\)&lt;\/span&gt; = &lt;span class=\"fr-math-v2 fr-draggable\" contenteditable=\"false\" data-original-math=\"\\(\\frac{{{T3}}}{{{T1}}}\\)\" draggable=\"true\"&gt;\\(\\frac{{{T3}}}{{{T1}}}\\)&lt;\/span&gt; = {{A1}}&lt;\/p&gt;</t>
  </si>
  <si>
    <t>{"id":"M6-NyO-31a-A-1","stimulus":"&lt;p&gt;Maria tem {{T2}} palitos de madeira para fazer um trabalho de artesanato, mas ela só precisa de &lt;span class=\"fr-math-v2 fr-draggable\" contenteditable=\"false\" data-original-math=\"\\(\\frac{{{Q1}}}{{{T1}}}\\)\" draggable=\"true\"&gt;\\(\\frac{{{Q1}}}{{{T1}}}\\)&lt;/span&gt; deles. Quantos ela vai utilizar?&lt;/p&gt;","template":"&lt;p&gt;Maria vai utilizar {{response}} palitos.&lt;/p&gt;","hint":"&lt;p&gt;Multiplique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t>
  </si>
  <si>
    <t>Sabela tiene &lt;span class=\"fr-math-v2 fr-draggable\" contenteditable=\"false\" data-original-math=\"\\(\\frac{{{Q1}}}{{{T1}}}\\)\" draggable=\"true\"&gt;\\(\\frac{{{Q1}}}{{{T1}}}\\)&lt;\/span&gt; de los {{T2}} cromos de un álbum. ¿Cuántos cromos son?</t>
  </si>
  <si>
    <t>&lt;p&gt;Tiene {{A1}} cromos.&lt;/p&gt;</t>
  </si>
  <si>
    <t>Sabela y Enric tienen 133 cromos de un álbum. 3/7 de los cromos son de Sabela y 4/7, de Enric. ¿Cuántos cromos ha aportado cada uno?
Sabela ha aportado ... cromos.
Enric ha aportado ... cromos.</t>
  </si>
  <si>
    <t>{"id":"M6-NyO-31a-A-2","stimulus":"&lt;p&gt;Sabrina tem &lt;span class=\"fr-math-v2 fr-draggable\" contenteditable=\"false\" data-original-math=\"\\(\\frac{{{Q1}}}{{{T1}}}\\)\" draggable=\"true\"&gt;\\(\\frac{{{Q1}}}{{{T1}}}\\)&lt;/span&gt; das {{T2}} figurinhas de um álbum. Quantas figurinhas ela tem?&lt;/p&gt;","template":"&lt;p&gt;Ela tem {{response}} figurinhas.&lt;/p&gt;","hint":"&lt;p&gt;Multiplique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</si>
  <si>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t>
  </si>
  <si>
    <t>&lt;p&gt;Ha respondido {{A1}} preguntas.&lt;/p&gt;</t>
  </si>
  <si>
    <t>Lucía y Martín participan en un concurso de preguntas de matemáticas. De las 171 preguntas que les han hecho, Lucía ha contestado 8/9 de ellas, mientras que Martín, 1/9. ¿Cuántas preguntas ha respondido cada uno?
Lucía ha respondido ... preguntas.
Martín ha respondido ... preguntas.</t>
  </si>
  <si>
    <t>{"id":"M6-NyO-31a-A-3","stimulus":"&lt;p&gt;Laura participou com suas amigas de uma competição de matemática. Das {{T2}} perguntas que foram feitas, ela respondeu &lt;span class=\"fr-math-v2 fr-draggable\" contenteditable=\"false\" data-original-math=\"\\(\\frac{{{Q1}}}{{{T1}}}\\)\" draggable=\"true\"&gt;\\(\\frac{{{Q1}}}{{{T1}}}\\)&lt;/span&gt;. Quantas perguntas ela respondeu ao todo?&lt;/p&gt;","template":"&lt;p&gt;Ela respondeu {{response}} perguntas.&lt;/p&gt;","hint":"&lt;p&gt;Multiplique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</si>
  <si>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M6-NyO-32a</t>
  </si>
  <si>
    <t>Divide dos fracciones (resultado: fracción irreducible)</t>
  </si>
  <si>
    <r>
      <rPr>
        <rFont val="Calibri"/>
        <color theme="1"/>
        <sz val="12.0"/>
      </rPr>
      <t>&lt;p&gt;Elige la solución correcta de la siguiente división de fracciones.&lt;/p&gt;&lt;p&gt;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 xml:space="preserve">&lt;span class="fr-math-v2 fr-draggable" contenteditable="false" data-original-math="\(\frac{{{Q3}}}{{{Q4}}}\)" draggable="true"&gt;\(\frac{{{Q3}}}{{{Q4}}}\)&lt;/span&gt; </t>
    </r>
    <r>
      <rPr>
        <rFont val="Calibri"/>
        <color theme="1"/>
        <sz val="12.0"/>
      </rPr>
      <t>= ...&lt;/p&gt;</t>
    </r>
  </si>
  <si>
    <t>Elige la solución correcta de la siguiente división de fracciones.
\\frac{{{Q1}}}{{{Q2}}} : \\frac{{{Q3}}}{{{Q4}}} = ...
Opciones:
✔️\\frac{{{A11}}}{{{A12}}} : \\frac{{{A13}}}{{{A14}}}
❌\\frac{{{A21}}}{{{A22}}} : \\frac{{{A23}}}{{{A24}}}
❌\\frac{{{A31}}}{{{A32}}} : \\frac{{{A33}}}{{{A34}}}</t>
  </si>
  <si>
    <t>Q1= List = 1, 3, 5, 7, 9
Q2= List = 2, 4, 6, 8, 10
Q3= List = 1, 3, 5, 7, 9
Q4= List = 3, 5, 7, 9</t>
  </si>
  <si>
    <t>T11={{Q1}}*{{Q4}}/math.gcd({{Q1}}*{{Q4}}, {{Q2}}*{{Q3}})
T12={{Q2}}*{{Q3}}/math.gcd({{Q1}}*{{Q4}}, {{Q2}}*{{Q3}})
T21={{Q1}}*{{Q3}}/math.gcd({{Q1}}*{{Q3}}, {{Q2}}*{{Q4}})
T22={{Q2}}*{{Q4}}/math.gcd({{Q1}}*{{Q3}}, {{Q2}}*{{Q4}})
T31={{Q1}}*{{Q4}}+{{Q2}}*{{Q3}})/math.gcd(({{Q1}}*{{Q4}}+{{Q2}}*{{Q3}}), {{Q2}}*{{Q4}})
T32={{Q2}}*{{Q4}}/math.gcd(({{Q1}}*{{Q4}}+{{Q2}}*{{Q3}}), {{Q2}}*{{Q4}})
A1=&lt;span class="fr-math-v2 fr-draggable" contenteditable="false" data-original-math="\(\frac{{{T11}}}{{{T12}}}\)" draggable="true"&gt;\(\frac{{{T11}}}{{{T12}}}\)&lt;/span&gt;*
A2=&lt;span class="fr-math-v2 fr-draggable" contenteditable="false" data-original-math="\(\frac{{{T21}}}{{{T22}}}\)" draggable="true"&gt;\(\frac{{{T21}}}{{{T22}}}\)&lt;/span&gt;
A3=&lt;span class="fr-math-v2 fr-draggable" contenteditable="false" data-original-math="\(\frac{{{T31}}}{{{T32}}}\)" draggable="true"&gt;\(\frac{{{T31}}}{{{T32}}}\)&lt;/span&gt;
T1={{Q1}}*{{Q4}}
T2={{Q2}}*{{Q3}}
T3=math.gcd({{T1}},{{T2}})
T01={{T1}}/{{T3}}
T02={{T2}}/{{T3}}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</si>
  <si>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</si>
  <si>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data-original-math="\(\frac{{{T01}}}{{{T02}}}\)" draggable="true"&gt;\(\frac{{{T01}}}{{{T02}}}\)&lt;/span&gt;&lt;/p&gt;</t>
    </r>
  </si>
  <si>
    <t>{"id":"M6-NyO-32a-I-1","stimulus":"&lt;p&gt;Escolha a solução correta da seguinte divisão de frações.&lt;/p&gt;&lt;p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t>
  </si>
  <si>
    <t>&lt;p&gt;Resuelve la siguiente división de fracciones.&lt;/p&gt;</t>
  </si>
  <si>
    <t>&lt;p&gt;&lt;span class="fr-math-v2 fr-draggable" contenteditable="false" data-original-math="\(\frac{{{Q1}}}{{{Q2}}}\)" draggable="true"&gt;\(\frac{{{Q1}}}{{{Q2}}}\)&lt;/span&gt; : &lt;span class="fr-math-v2 fr-draggable" contenteditable="false" data-original-math="\(\frac{{{Q3}}}{{{Q4}}}\)" draggable="true"&gt;\(\frac{{{Q3}}}{{{Q4}}}\)&lt;/span&gt; = {{A1}}&lt;/p&gt;</t>
  </si>
  <si>
    <t>Resuelve la siguiente división de fracciones.
7/8 : 3/5 = 35/24</t>
  </si>
  <si>
    <t>T01={{Q1}}*{{Q4}}/math.gcd({{Q1}}*{{Q4}}, {{Q2}}*{{Q3}})
T02={{Q2}}*{{Q3}}/math.gcd({{Q1}}*{{Q4}}, {{Q2}}*{{Q3}})
A1=\frac{{{T01}}}{{{T02}}}
T1={{Q1}}*{{Q4}}
T2={{Q2}}*{{Q3}}
T3=math.gcd({{T1}},{{T2}})
T11={{T1}}/{{T3}}
T12={{T2}}/{{T3}}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</si>
  <si>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</si>
  <si>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data-original-math="\(\frac{{{T11}}}{{{T12}}}\)" draggable="true"&gt;\(\frac{{{T11}}}{{{T12}}}\)&lt;/span&gt;&lt;/p&gt;</t>
    </r>
  </si>
  <si>
    <t>{"id":"M6-NyO-32a-E-1","stimulus":"&lt;p&gt;Resolva a seguinte divisão de frações.&lt;/p&gt;","template":"&lt;p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t>
  </si>
  <si>
    <r>
      <rPr>
        <rFont val="Calibri"/>
        <color theme="1"/>
        <sz val="12.0"/>
      </rPr>
      <t>&lt;p&gt;Juan Carlos tiene</t>
    </r>
    <r>
      <rPr>
        <rFont val="Calibri"/>
        <color theme="1"/>
        <sz val="12.0"/>
      </rPr>
      <t xml:space="preserve"> &lt;span class="fr-math-v2 fr-draggable" contenteditable="false" data-original-math="\(\frac{{{T1}}}{{{Q4}}}\)" draggable="true"&gt;\(\frac{{{T1}}}{{{Q4}}}\)&lt;/span&gt;</t>
    </r>
    <r>
      <rPr>
        <rFont val="Calibri"/>
        <color theme="1"/>
        <sz val="12.0"/>
      </rPr>
      <t xml:space="preserve"> litros de zumo de manzana y quiere repartirlo en botellas de </t>
    </r>
    <r>
      <rPr>
        <rFont val="Calibri"/>
        <color theme="1"/>
        <sz val="12.0"/>
      </rPr>
      <t xml:space="preserve">&lt;span class="fr-math-v2 fr-draggable" contenteditable="false" data-original-math="\(\frac{{{Q2}}}{{{Q3}}}\)" draggable="true"&gt;\(\frac{{{Q2}}}{{{Q3}}}\)&lt;/span&gt; </t>
    </r>
    <r>
      <rPr>
        <rFont val="Calibri"/>
        <color theme="1"/>
        <sz val="12.0"/>
      </rPr>
      <t xml:space="preserve">litros. ¿Cuántas botellas va a poder rellenar? </t>
    </r>
    <r>
      <rPr>
        <rFont val="Calibri"/>
        <color theme="1"/>
        <sz val="12.0"/>
      </rPr>
      <t>Simplifica la fracción.</t>
    </r>
    <r>
      <rPr>
        <rFont val="Calibri"/>
        <color theme="1"/>
        <sz val="12.0"/>
      </rPr>
      <t>&lt;/p&gt;</t>
    </r>
  </si>
  <si>
    <r>
      <rPr>
        <rFont val="Calibri"/>
        <color theme="1"/>
        <sz val="12.0"/>
      </rPr>
      <t xml:space="preserve">&lt;p&gt;Va a rellenar </t>
    </r>
    <r>
      <rPr>
        <rFont val="Calibri"/>
        <color theme="1"/>
        <sz val="12.0"/>
      </rPr>
      <t>{{A1}}</t>
    </r>
    <r>
      <rPr>
        <rFont val="Calibri"/>
        <color theme="1"/>
        <sz val="12.0"/>
      </rPr>
      <t xml:space="preserve"> botellas.&lt;/p&gt;</t>
    </r>
  </si>
  <si>
    <t>Juan Carlos tiene 24 litros de zumo de manzana y quiere repartirlo en botellas de 8/5 litros. ¿Cuántas botellas va a poder rellenar?
Va a rellenar ... botellas.</t>
  </si>
  <si>
    <t>Q1= Min = 3; Max = 6; Step = 1
Q2= Min = 2; Max = 5; Step = 1
Q3= Min = 6; Max = 10; Step = 1
Q4= Min = 2; Max = 5; Step = 1</t>
  </si>
  <si>
    <t>T1= {{Q1}}*{{Q4}}+{{Q2}}
T13={{T1}}*{{Q3}}
T24={{Q2}}*{{Q4}}
T0=math.gcd({{T13}},{{T24}})
T01={{T13}}/{{T0}}
T02={{T24}}/{{T0}}
A1=\frac{{{T01}}}{{{T02}}}
T11={{T13}}/{{T0}}
T21={{T24}}/{{T0}}</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</si>
  <si>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</si>
  <si>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simplifica.&lt;/p&gt;&lt;p&gt;Se podrán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otellas.&lt;/p&gt;</t>
    </r>
  </si>
  <si>
    <t>{"id":"M6-NyO-32a-A-1","stimulus":"&lt;p&gt;João Carlos tem &lt;span class=\"fr-math-v2 fr-draggable\" contenteditable=\"false\" data-original-math=\"\\(\\frac{{{T1}}}{{{Q4}}}\\)\" draggable=\"true\"&gt;\\(\\frac{{{T1}}}{{{Q4}}}\\)&lt;/span&gt; litros de suco de maçã e deseja repartir essa quantidade em garrafas de &lt;span class=\"fr-math-v2 fr-draggable\" contenteditable=\"false\" data-original-math=\"\\(\\frac{{{Q2}}}{{{Q3}}}\\)\" draggable=\"true\"&gt;\\(\\frac{{{Q2}}}{{{Q3}}}\\)&lt;/span&gt; litros. Quantas garrafas ele conseguirá encher? Simplifique a fração.&lt;/p&gt;","template":"&lt;p&gt;Ele conseguirá encher {{response}} garrafas.&lt;/p&gt;","hint":"&lt;p&gt;Para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simplifique.&lt;/p&gt;&lt;p&gt;Pode-se encher:&lt;/p&gt;&lt;p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garraf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</si>
  <si>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&lt;p&gt;En una empresa de cementos quieren repartir </t>
    </r>
    <r>
      <rPr>
        <rFont val="Calibri"/>
        <color theme="1"/>
        <sz val="12.0"/>
      </rPr>
      <t>&lt;span class="fr-math-v2 fr-draggable" contenteditable="false" data-original-math="\(\frac{{{T1}}}{{{Q4}}}\)" draggable="true"&gt;\(\frac{{{T1}}}{{{Q4}}}\)&lt;/span&gt;</t>
    </r>
    <r>
      <rPr>
        <rFont val="Calibri"/>
        <color theme="1"/>
        <sz val="12.0"/>
      </rPr>
      <t xml:space="preserve"> kilos de cemento en sacos de </t>
    </r>
    <r>
      <rPr>
        <rFont val="Calibri"/>
        <color theme="1"/>
        <sz val="12.0"/>
      </rPr>
      <t xml:space="preserve">&lt;span class="fr-math-v2 fr-draggable" contenteditable="false" data-original-math="\(\frac{{{Q2}}}{{{Q3}}}\)" draggable="true"&gt;\(\frac{{{Q2}}}{{{Q3}}}\)&lt;/span&gt; </t>
    </r>
    <r>
      <rPr>
        <rFont val="Calibri"/>
        <color theme="1"/>
        <sz val="12.0"/>
      </rPr>
      <t xml:space="preserve">kilos cada uno. ¿Cuántos sacos van a necesitar? </t>
    </r>
    <r>
      <rPr>
        <rFont val="Calibri"/>
        <color theme="1"/>
        <sz val="12.0"/>
      </rPr>
      <t>Simplifica la fracción.</t>
    </r>
    <r>
      <rPr>
        <rFont val="Calibri"/>
        <color theme="1"/>
        <sz val="12.0"/>
      </rPr>
      <t>&lt;/p&gt;</t>
    </r>
  </si>
  <si>
    <r>
      <rPr>
        <rFont val="Calibri"/>
        <color theme="1"/>
        <sz val="12.0"/>
      </rPr>
      <t xml:space="preserve">&lt;p&gt;Van a necesitar </t>
    </r>
    <r>
      <rPr>
        <rFont val="Calibri"/>
        <color theme="1"/>
        <sz val="12.0"/>
      </rPr>
      <t>{{A1}}</t>
    </r>
    <r>
      <rPr>
        <rFont val="Calibri"/>
        <color theme="1"/>
        <sz val="12.0"/>
      </rPr>
      <t xml:space="preserve"> sacos.&lt;/p&gt;</t>
    </r>
  </si>
  <si>
    <t>En una empresa de cementos quieren repartir 24 kilos de cemento en sacos de 8/5 kilos cada uno. ¿Cuántos sacos van a necesitar?
Van a necesitar [A1] sacos.</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</si>
  <si>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</si>
  <si>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simplifica.&lt;/p&gt;&lt;p&gt;Van a necesit</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s</t>
    </r>
    <r>
      <rPr>
        <rFont val="Calibri"/>
        <color theme="1"/>
        <sz val="12.0"/>
      </rPr>
      <t>acos.&lt;/p&gt;</t>
    </r>
  </si>
  <si>
    <t>{"id":"M6-NyO-32a-A-2","stimulus":"&lt;p&gt;Em uma empresa deseja-se distribuir &lt;span class=\"fr-math-v2 fr-draggable\" contenteditable=\"false\" data-original-math=\"\\(\\frac{{{T1}}}{{{Q4}}}\\)\" draggable=\"true\"&gt;\\(\\frac{{{T1}}}{{{Q4}}}\\)&lt;/span&gt; kg de cimento em sacos de &lt;span class=\"fr-math-v2 fr-draggable\" contenteditable=\"false\" data-original-math=\"\\(\\frac{{{Q2}}}{{{Q3}}}\\)\" draggable=\"true\"&gt;\\(\\frac{{{Q2}}}{{{Q3}}}\\)&lt;/span&gt; kg cada um. Quantos sacos serão necessários? Simplifique a fração.&lt;/p&gt;","template":"&lt;p&gt;Serão necessários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simplifique.&lt;/p&gt;&lt;p&gt;Serão necessários:&lt;/p&gt;&lt;p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</si>
  <si>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&lt;p&gt;Pelayo ha comprado </t>
    </r>
    <r>
      <rPr>
        <rFont val="Calibri"/>
        <color theme="1"/>
        <sz val="12.0"/>
      </rPr>
      <t>&lt;span class="fr-math-v2 fr-draggable" contenteditable="false" data-original-math="\(\frac{{{T1}}}{{{Q4}}}\)" draggable="true"&gt;\(\frac{{{T1}}}{{{Q4}}}\)&lt;/span&gt;</t>
    </r>
    <r>
      <rPr>
        <rFont val="Calibri"/>
        <color theme="1"/>
        <sz val="12.0"/>
      </rPr>
      <t xml:space="preserve"> kg de pienso para su perro y quiere repartirlo en varias bolsas. En cada bolsa entra </t>
    </r>
    <r>
      <rPr>
        <rFont val="Calibri"/>
        <color theme="1"/>
        <sz val="12.0"/>
      </rPr>
      <t xml:space="preserve">&lt;span class="fr-math-v2 fr-draggable" contenteditable="false" data-original-math="\(\frac{{{Q2}}}{{{Q3}}}\)" draggable="true"&gt;\(\frac{{{Q2}}}{{{Q3}}}\)&lt;/span&gt; </t>
    </r>
    <r>
      <rPr>
        <rFont val="Calibri"/>
        <color theme="1"/>
        <sz val="12.0"/>
      </rPr>
      <t>kg, ¿cuántas bolsas rellenará?</t>
    </r>
    <r>
      <rPr>
        <rFont val="Calibri"/>
        <color theme="1"/>
        <sz val="12.0"/>
      </rPr>
      <t xml:space="preserve"> Simplifica la fracción.</t>
    </r>
    <r>
      <rPr>
        <rFont val="Calibri"/>
        <color theme="1"/>
        <sz val="12.0"/>
      </rPr>
      <t>&lt;/p&gt;</t>
    </r>
  </si>
  <si>
    <t>&lt;p&gt;Pelayo dividirá el pienso en {{A1}} bolsas.&lt;/p&gt;</t>
  </si>
  <si>
    <t xml:space="preserve">Pelayo ha comprado 6 kg de pienso para su perro y quiere repartirlo en varias bolsas por si su madre necesita alguna para su perrita. En cada bolsa entra 6/4 kg, ¿cuántas bolsas rellenará?
Pelayo dividirá el pienso en ... bolsas. </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</si>
  <si>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</si>
  <si>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simplifica.&lt;/p&gt;&lt;p&gt;Pelayo va a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olsas.&lt;/p&gt;</t>
    </r>
  </si>
  <si>
    <t>{"id":"M6-NyO-32a-A-3","stimulus":"&lt;p&gt;Pedro comprou &lt;span class=\"fr-math-v2 fr-draggable\" contenteditable=\"false\" data-original-math=\"\\(\\frac{{{T1}}}{{{Q4}}}\\)\" draggable=\"true\"&gt;\\(\\frac{{{T1}}}{{{Q4}}}\\)&lt;/span&gt; kg de ração para o seu cachorro e pretende dividir essa quantidade em vários sacos. Se em cada saco ele colocar &lt;span class=\"fr-math-v2 fr-draggable\" contenteditable=\"false\" data-original-math=\"\\(\\frac{{{Q2}}}{{{Q3}}}\\)\" draggable=\"true\"&gt;\\(\\frac{{{Q2}}}{{{Q3}}}\\)&lt;/span&gt; kg, quantos sacos serão necessários? Simplifique a fração.&lt;/p&gt;","template":"&lt;p&gt;Ele vai precisar de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simplifique.&lt;/p&gt;&lt;p&gt;Pedro vai precisar de:&lt;/p&gt;&lt;p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t>
  </si>
  <si>
    <t>M6-NyO-33a</t>
  </si>
  <si>
    <t>Escribe la expresión decimal de una fracción (hasta las milésimas)</t>
  </si>
  <si>
    <t>Relaciona las siguientes fracciones con sus números decimales correspondientes.</t>
  </si>
  <si>
    <t>Relaciona las siguientes fracciones con sus números decimales correspondientes.
2/5 -&gt; 0,4
3/2 -&gt; 1,5
7/100-&gt;0,07</t>
  </si>
  <si>
    <t>Q1= Min = 11; Max = 19; Step = 1
Q2= Min = 11; Max = 19; Step = 1
Q3= Min = 11; Max = 19; Step = 1
Q4= Min = 11; Max = 19; Step = 1
Q5= Min = 11; Max = 19; Step=1
Q6= Min = 11; Max = 19; Step = 1</t>
  </si>
  <si>
    <t>A1=&lt;span class=\"fr-math-v2 fr-draggable\" contenteditable=\"false\" data-original-math=\"\\(\\frac{{{Q1}}}{{{Q2}}}\\)\" draggable=\"true\"&gt;\\(\\frac{{{Q1}}}{{{Q2}}}\\)&lt;\/span&gt;#Lemonlib.round({{Q1}}/{{Q2}},2) | &lt;p&gt;Es el resultado de la división:&lt;/p&gt;&lt;p&gt;&lt;span class=\"fr-math-v2 fr-draggable\" contenteditable=\"false\" data-original-math=\"\\(\\frac{{{Q1}}}{{{Q2}}}\\)\" draggable=\"true\"&gt;\\(\\frac{{{Q1}}}{{{Q2}}}\\)&lt;\/span&gt; = {{Q1}} : {{Q2}} = {{T1}}&lt;/p&gt;
A2=&lt;span class=\"fr-math-v2 fr-draggable\" contenteditable=\"false\" data-original-math=\"\\(\\frac{{{Q3}}}{{{Q4}}}\\)\" draggable=\"true\"&gt;\\(\\frac{{{Q3}}}{{{Q4}}}\\)&lt;\/span&gt;#Lemonlib.round({{Q3}}/{{Q4}},2) | &lt;p&gt;Es el resultado de la división:&lt;/p&gt;&lt;p&gt;&lt;span class=\"fr-math-v2 fr-draggable\" contenteditable=\"false\" data-original-math=\"\\(\\frac{{{Q3}}}{{{Q4}}}\\)\" draggable=\"true\"&gt;\\(\\frac{{{Q3}}}{{{Q4}}}\\)&lt;\/span&gt; = {{Q3}} : {{Q4}} = {{T1}}&lt;/p&gt;
A3=&lt;span class=\"fr-math-v2 fr-draggable\" contenteditable=\"false\" data-original-math=\"\\(\\frac{{{Q5}}}{{{Q6}}}\\)\" draggable=\"true\"&gt;\\(\\frac{{{Q5}}}{{{Q6}}}\\)&lt;\/span&gt;#Lemonlib.round({{Q5}}/{{Q6}},2) | &lt;p&gt;Es el resultado de la división:&lt;/p&gt;&lt;p&gt;&lt;span class=\"fr-math-v2 fr-draggable\" contenteditable=\"false\" data-original-math=\"\\(\\frac{{{Q5}}}{{{Q6}}}\\)\" draggable=\"true\"&gt;\\(\\frac{{{Q5}}}{{{Q6}}}\\)&lt;\/span&gt; = {{Q5}} : {{Q6}} = {{T1}}&lt;/p&gt;
T1=Lemonlib.round({{Q1}}/{{Q2}},2)
T2=Lemonlib.round({{Q3}}/{{Q4}},2)
T3=Lemonlib.round({{Q5}}/{{Q6}},2)</t>
  </si>
  <si>
    <t>Una fracción es equivalente a una división.</t>
  </si>
  <si>
    <t>&lt;p&gt;Una fracción es equivalente a una división en la que el numerador es el dividendo y el denominador es el divisor.&lt;/p&gt;</t>
  </si>
  <si>
    <t>{"id":"M6-NyO-33a-I-1","stimulus":"&lt;p&gt;Arraste cada número decimal para as suas frações correspondentes.&lt;/p&gt;","hint":"&lt;p&gt;Uma fração é equivalente a uma divisão.&lt;/p&gt;","feedback":"&lt;p&gt;Uma fração é equivalente a uma divisão em que o numerador é o dividendo e o denominador é o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draggable=\"true\"&gt;\\(\\frac{{{Q1}}}{{{Q2}}}\\)&lt;/span&gt;","function":"Lemonlib.round({{Q1}}/{{Q2}},2)","feedback":"&lt;p&gt;O resultado da divisão é:&lt;/p&gt;&lt;p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draggable=\"true\"&gt;\\(\\frac{{{Q3}}}{{{Q4}}}\\)&lt;/span&gt;","function":"Lemonlib.round({{Q3}}/{{Q4}},2)","feedback":"&lt;p&gt;O resultado da divisão é:&lt;/p&gt;&lt;p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draggable=\"true\"&gt;\\(\\frac{{{Q5}}}{{{Q6}}}\\)&lt;/span&gt;","function":"Lemonlib.round({{Q5}}/{{Q6}},2)","feedback":"&lt;p&gt;O resultado da divisão é:&lt;/p&gt;&lt;p style=\"text-align:center;\"&gt;&lt;span class=\"fr-math-v2 fr-draggable\" contenteditable=\"false\" data-original-math=\"\\(\\frac{{{Q5}}}{{{Q6}}}\\)\" draggable=\"true\"&gt;\\(\\frac{{{Q5}}}{{{Q6}}}\\)&lt;/span&gt; = {{Q5}} : {{Q6}} = {{function}}&lt;/p&gt;"}],"uniques":true},"algorithm":{"name":"linkOperationResult","params":{"invert":true},"template":"Match list"}}</t>
  </si>
  <si>
    <t>Escribe la siguiente fracción como un número decimal. Si es necesario, redondea el resultado a las centésimas.</t>
  </si>
  <si>
    <t>&lt;span class=\"fr-math-v2 fr-draggable\" contenteditable=\"false\" data-original-math=\"\\(\\frac{{{Q1}}}{{{Q2}}}\\)\" draggable=\"true\"&gt;\\(\\frac{{{Q1}}}{{{Q2}}}\\)&lt;\/span&gt; = {{A1}}</t>
  </si>
  <si>
    <t>Escribe las siguientes fracciones como números decimales.
1/2 =0,5
11/5 = 2,2
43/100 = 0,43</t>
  </si>
  <si>
    <t>Q1= Min = 11; Max= 19; Step = 1
Q2= Min = 11; Max= 19; Step = 1</t>
  </si>
  <si>
    <t>A1=Lemonlib.round({{Q1}}/{{Q2}},2)</t>
  </si>
  <si>
    <t>&lt;p&gt;Una fracción es equivalente a una división en la que el numerador es el dividendo y el denominador es el divisor.&lt;/p&gt;&lt;p&gt;En este caso:&lt;/p&gt;&lt;p&gt;&lt;span class=\"fr-math-v2 fr-draggable\" contenteditable=\"false\" data-original-math=\"\\(\\frac{{{Q1}}}{{{Q2}}}\\)\" draggable=\"true\"&gt;\\(\\frac{{{Q1}}}{{{Q2}}}\\)&lt;\/span&gt; = {{Q1}} : {{Q2}} = {{A1}}&lt;/p&gt;</t>
  </si>
  <si>
    <t>{"id":"M6-NyO-33a-E-1","stimulus":"&lt;p&gt;Escreva a seguinte fração como um número decimal. Se necessário, arredonde o resultado para o centésimo mais próximo.&lt;/p&gt;","template":"&lt;p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t>
  </si>
  <si>
    <t>Berna ha leído en el último mes &lt;span class=\"fr-math-v2 fr-draggable\" contenteditable=\"false\" data-original-math=\"\\(\\frac{{{Q1}}}{{{Q2}}}\\)\" draggable=\"true\"&gt;\\(\\frac{{{Q1}}}{{{Q2}}}\\)&lt;\/span&gt; libros. Expresa esta cantidad como un número decimal.</t>
  </si>
  <si>
    <t>Begoña le ha dicho a Germán que en el último mes ha leído 3/2 libros. Germán le ha respondido que él ha leído 9/5 libros. Expresa estas cantidades en números decimales.
11/40 = ...
13/23 = ...</t>
  </si>
  <si>
    <t>Q1=List=3, 7, 9, 11, 13
Q2=List=2, 4, 5, 10</t>
  </si>
  <si>
    <t>{"id":"M6-NyO-33a-A-1","stimulus":"&lt;p&gt;A fração de livros de viagem recém lançados que Bruna leu no último mês é &lt;span class=\"fr-math-v2 fr-draggable\" contenteditable=\"false\" data-original-math=\"\\(\\frac{{{Q1}}}{{{Q2}}}\\)\" draggable=\"true\"&gt;\\(\\frac{{{Q1}}}{{{Q2}}}\\)&lt;/span&gt;.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divisor.&lt;/p&gt;&lt;p&gt;Neste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</si>
  <si>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t>
  </si>
  <si>
    <t>Margot ha acudido a una papelería especial: los precios están en forma de fracción. Después de darse una vuelta ha decidido comprarse unos separadores de 11/4 € y una carpeta de 9/2 €. Indícale a Margot qué precio tiene cada artículo en números decimales.
11/4&amp;nbsp;€ = ...&amp;nbsp;€
9/2&amp;nbsp;€ = ...&amp;nbsp;€</t>
  </si>
  <si>
    <t>{"id":"M6-NyO-33a-A-2","stimulus":"&lt;p&gt;Michele foi a uma papelaria onde os preços estavam escritos em fração. Depois de pesquisar, ela decidiu comprar algumas canetas que valiam R$ &lt;span class=\"fr-math-v2 fr-draggable\" contenteditable=\"false\" data-original-math=\"\\(\\frac{{{Q1}}}{{{Q2}}}\\)\" draggable=\"true\"&gt;\\(\\frac{{{Q1}}}{{{Q2}}}\\)&lt;/span&gt;. Expresse esse preço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</si>
  <si>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El médico de Yolanda le ha recetado que tome &lt;span class=\"fr-math-v2 fr-draggable\" contenteditable=\"false\" data-original-math=\"\\(\\frac{{{Q1}}}{{{Q2}}}\\)\" draggable=\"true\"&gt;\\(\\frac{{{Q1}}}{{{Q2}}}\\)&lt;\/span&gt; g de un medicamento a la semana. Expresa esta cantidad como un número decimal.</t>
  </si>
  <si>
    <t>El médico de Yolanda le ha recetado que tome a la semana 9/5 g de un medicamento y 11/4 g de otro. Expresa estas cantidades en números decimales.
9/5 g = ... g
11/4 g = ... g</t>
  </si>
  <si>
    <t>{"id":"M6-NyO-33a-A-3","stimulus":"&lt;p&gt;O médico de Yolanda receitou que ela tomasse &lt;span class=\"fr-math-v2 fr-draggable\" contenteditable=\"false\" data-original-math=\"\\(\\frac{{{Q1}}}{{{Q2}}}\\)\" draggable=\"true\"&gt;\\(\\frac{{{Q1}}}{{{Q2}}}\\)&lt;/span&gt; g de um medicamento por semana.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</si>
  <si>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M6-NyO-33b</t>
  </si>
  <si>
    <t>Ordena números de distinto tipo por transformación de unos en otros</t>
  </si>
  <si>
    <t>Selecciona la comparación correcta.
{{Q1}}/{{Q2}} &lt; {{T1}}*
{{T9}}/{{Q4}} &gt; {{T2}}*
{{T3}} &lt; {{T10}}/{{Q6}}*
{{T4}} &gt; {{Q7}}/{{Q8}}*
{{T11}}/{{Q2}} &lt; {{T5}}
{{Q3}}/{{Q4}} &gt; {{T6}}
{{T7}} &lt; {{Q5}}/{{Q6}}
{{T8}} &gt; {{T12}}/{{Q8}}
(Se ven 3)</t>
  </si>
  <si>
    <t>Ordena estas fracciones y números decimales de mayor a menor.
3/5
1,1
4/3</t>
  </si>
  <si>
    <t>Q1= Max = 2; Min = 15; Step = 1
Q2= Max = 2; Min = 15; Step = 1
Q3= Max = 2; Min = 15; Step = 1
Q4= Max = 2; Min = 15; Step = 1
Q5= Max = 2; Min = 15; Step = 1
Q6= Max = 2; Min = 15; Step = 1
Q7= Max = 2; Min = 15; Step = 1
Q8= Max = 2; Min = 15; Step = 1</t>
  </si>
  <si>
    <t>T1=Lemonlib.round({{Q1}}/{{Q2}},1)+{{Q3}}/10
T2=Lemonlib.round({{Q3}}/{{Q4}},1)
T3=Lemonlib.round({{Q5}}/{{Q6}},1)
T4=Lemonlib.round({{Q7}}/{{Q8}},1)+{{Q4}}/10
T5=Lemonlib.round({{Q1}}/{{Q2}},1)
T6=Lemonlib.round({{Q3}}/{{Q4}},1)+{{Q5}}/10
T7=Lemonlib.round({{Q5}}/{{Q6}},1)+{{Q1}}/10
T8=Lemonlib.round({{Q7}}/{{Q8}},1)
T9 = {{Q3}}+{{Q5}}
T10 = {{Q5}}+{{Q2}}
T11 = {{Q1}}+{{Q4}}
T12 = {{Q7}}+{{Q6}}</t>
  </si>
  <si>
    <t>Para poder ordenar fracciones y números decimales, escribe todos los números como fracciones con el mismo denominador o todos como números decimales.</t>
  </si>
  <si>
    <t>Para poder ordenar fracciones y números decimales hay que escribir todos los números como fracciones con el mismo denominador o todos como números decimales.</t>
  </si>
  <si>
    <t>{"id":"M6-NyO-33b-I-1","stimulus":"&lt;p&gt;Selecione a comparação correta.&lt;/p&gt;","hint":"&lt;p&gt;Para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t>
  </si>
  <si>
    <t>Ordena los siguientes números de mayor a menor.</t>
  </si>
  <si>
    <t>Expresa estos números en forma de fracción y escríbelos a continuación de mayor a menor:
2/5
6/4
2,3
4
[40]/[10] &gt; [23]/[10] &gt; [15]/[10] &gt; [4]/[10]</t>
  </si>
  <si>
    <t>Q1= Max = 2; Min = 15; Step = 1
Q2= Max = 2; Min = 15; Step = 1
Q3= Max = 2; Min = 15; Step = 1
Q4= Max = 2; Min = 15; Step = 1
Q5= Max = 2; Min = 15; Step = 1
Q6= Max = 2; Min = 15; Step = 1</t>
  </si>
  <si>
    <t>A1=Lemonlib.round({{Q1}}/{{Q2}},2)
A2={{Q3}}/{{Q4}}
A3=Lemonlib.round({{Q5}}/{{Q6}},2)
ordenar según los valores de la división {{Q1}}/{{Q2}}, etc.</t>
  </si>
  <si>
    <t>&lt;p&gt;Para poder ordenar fracciones y números decimales hay que escribir todos los números como fracciones con el mismo denominador o todos como números decimales.&lt;/p&gt;&lt;p&gt;En este caso:&lt;/p&gt;&lt;p&gt;{{Q3}}/{{Q4}} ≈ {{T1}}&lt;/p&gt;</t>
  </si>
  <si>
    <t>{"id":"M6-NyO-33b-E-1","stimulus":"&lt;p&gt;Arraste os seguintes números para ordená-los do maior para o menor. Coloque-os de cima para baixo.&lt;/p&gt;","hint":"&lt;p&gt;Para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decimais.&lt;/p&gt;&lt;p&gt;Neste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t>
  </si>
  <si>
    <r>
      <rPr>
        <rFont val="Calibri"/>
        <color theme="1"/>
        <sz val="12.0"/>
      </rPr>
      <t xml:space="preserve">Dos amigos han llevado varias botellitas de agua a la playa. Ramón ha bebido </t>
    </r>
    <r>
      <rPr>
        <rFont val="Calibri"/>
        <color theme="1"/>
        <sz val="12.0"/>
      </rPr>
      <t>&lt;span class=\"fr-math-v2 fr-draggable\" contenteditable=\"false\" data-original-math=\"\\(\\frac{{{Q1}}}{{{Q2}}}\\)\" draggable=\"true\"&gt;\\(\\frac{{{Q1}}}{{{Q2}}}\\)&lt;\/span&gt;</t>
    </r>
    <r>
      <rPr>
        <rFont val="Calibri"/>
        <color theme="1"/>
        <sz val="12.0"/>
      </rPr>
      <t xml:space="preserve"> botellas, mientras que Nadia ha bebido {{T2}} botellas. ¿Qué número es más grande? Escríbelo como fracción irreducible y como número decimal.</t>
    </r>
  </si>
  <si>
    <r>
      <rPr>
        <rFont val="Calibri"/>
        <color theme="1"/>
        <sz val="12.0"/>
      </rPr>
      <t xml:space="preserve">La persona que más agua ha consumido ha bebido </t>
    </r>
    <r>
      <rPr>
        <rFont val="Calibri"/>
        <color theme="1"/>
        <sz val="12.0"/>
      </rPr>
      <t>{{A1}}</t>
    </r>
    <r>
      <rPr>
        <rFont val="Calibri"/>
        <color theme="1"/>
        <sz val="12.0"/>
      </rPr>
      <t xml:space="preserve"> botellas (en forma de fracción), es decir, {{A2}} botellas (en forma de número decimal).</t>
    </r>
  </si>
  <si>
    <t>Dos amigos llevan varias botellitas de agua a la playa. Ramón ha bebido ya 3/2 botellas, mientras que Nadia ha bebido 1.1 botellas. ¿Quién ha bebido más agua? Escribe como fracción irreducible y como número decimal lo que ha bebido esa persona.
El que más ha bebido es el de las ... botellas (en forma de fracción), es decir, el de las ... botellas (en forma de número decimal).</t>
  </si>
  <si>
    <t>Q1=List=3, 7, 9, 11, 13
Q2=List=2, 4, 5, 10
Q3=List=3, 7, 9, 11, 13
Q4=List=2, 4, 5, 10</t>
  </si>
  <si>
    <t>T1 = {{Q1}}/{{Q2}}
T2 = {{Q3}}/{{Q4}}
T3 = math.max({{T1}},{{T2}})
T300 = {{T3}}*100
T301 = math.gcd({{T300}},100)
T4 = {{T300}}/{{T301}}
T5 = 100/{{T301}}
A1 = \\frac{{{T4}}}{{{T5}}}
A2 = {{T3}}</t>
  </si>
  <si>
    <t>Para ordenar fracciones y números decimales, escribe todos los números como fracciones con el mismo denominador o todos como números decimales.</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</si>
  <si>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que el número más grande es {{T3}}.&lt;/p&gt;</t>
    </r>
  </si>
  <si>
    <t>{"id":"M6-NyO-33b-A-1","stimulus":"&lt;p&gt;Rafael e Nádia levaram algumas garrafas de água para a praia. Rafael bebeu &lt;span class=\"fr-math-v2 fr-draggable\" contenteditable=\"false\" data-original-math=\"\\(\\frac{{{Q1}}}{{{Q2}}}\\)\" draggable=\"true\"&gt;\\(\\frac{{{Q1}}}{{{Q2}}}\\)&lt;/span&gt; l de água, enquanto Nádia bebeu {{T2}} l. Qual número é maior? Escreva-o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</si>
  <si>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Zoe se está decidiendo entre dos juguetes para su perro. Uno cuesta </t>
    </r>
    <r>
      <rPr>
        <rFont val="Calibri"/>
        <color theme="1"/>
        <sz val="12.0"/>
      </rPr>
      <t>&lt;span class=\"fr-math-v2 fr-draggable\" contenteditable=\"false\" data-original-math=\"\\(\\frac{{{Q1}}}{{{Q2}}}\\)\" draggable=\"true\"&gt;\\(\\frac{{{Q1}}}{{{Q2}}}\\)&lt;\/span&gt;</t>
    </r>
    <r>
      <rPr>
        <rFont val="Calibri"/>
        <color theme="1"/>
        <sz val="12.0"/>
      </rPr>
      <t xml:space="preserve"> € y el otro, {{T2}} €. Si al final escoge el más barato, ¿cuánto va a pagar? Escribe su precio como fracción irreducible y como número decimal.</t>
    </r>
  </si>
  <si>
    <r>
      <rPr>
        <rFont val="Calibri"/>
        <color theme="1"/>
        <sz val="12.0"/>
      </rPr>
      <t xml:space="preserve">El precio más barato es el de </t>
    </r>
    <r>
      <rPr>
        <rFont val="Calibri"/>
        <color theme="1"/>
        <sz val="12.0"/>
      </rPr>
      <t>{{A1}}</t>
    </r>
    <r>
      <rPr>
        <rFont val="Calibri"/>
        <color theme="1"/>
        <sz val="12.0"/>
      </rPr>
      <t xml:space="preserve"> € (en forma de fracción), es decir, el de {{A2}} € (en forma de número decimal).</t>
    </r>
  </si>
  <si>
    <t>Zoe tiene que decidir entre dos juguetes que quiere comprarle a su perro. Uno cuesta 11/2 € y el otro, 1.4 €. Si al final se decide por el más barato, ¿cuánto va a pagar? Escribe su precio como fracción irreducible y como número decimal.
El precio más barato es el de ... € (en forma de fracción), es decir, el de ... € (en forma de número decimal).</t>
  </si>
  <si>
    <t>Q1=List=3, 7, 9, 11, 13
Q2=List=2, 4, 5, 10
Q3=List=3, 7, 9, 11, 13
Q4=List=2, 4, 5, 10</t>
  </si>
  <si>
    <t>T1 = {{Q1}}/{{Q2}}
T2 = {{Q3}}/{{Q4}}
T3 = math.min({{T1}},{{T2}})
T300 = {{T3}}*100
T301 = math.gcd({{T300}},100)
T4 = {{T300}}/{{T301}}
T5 = 100/{{T301}}
A1 = \\frac{{{T4}}}{{{T5}}}
A2 = {{T3}}</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</si>
  <si>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pequeño es {{T3}}.&lt;/p&gt;</t>
    </r>
  </si>
  <si>
    <t>{"id":"M6-NyO-33b-A-2","stimulus":"&lt;p&gt;Suzana está em uma loja decidindo entre dois brinquedos para o cachorro dela. Um custa R$ &lt;span class=\"fr-math-v2 fr-draggable\" contenteditable=\"false\" data-original-math=\"\\(\\frac{{{Q1}}}{{{Q2}}}\\)\" draggable=\"true\"&gt;\\(\\frac{{{Q1}}}{{{Q2}}}\\)&lt;/span&gt; e o outro, R$ {{T2}}. Se no final ela escolher o mais barato, quanto ela vai pagar? Escreva o preço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menor número é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</si>
  <si>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Antonio y Pili están comparando las graduaciones de sus gafas. Antonio tiene </t>
    </r>
    <r>
      <rPr>
        <rFont val="Calibri"/>
        <color theme="1"/>
        <sz val="12.0"/>
      </rPr>
      <t>&lt;span class=\"fr-math-v2 fr-draggable\" contenteditable=\"false\" data-original-math=\"\\(\\frac{{{Q1}}}{{{Q2}}}\\)\" draggable=\"true\"&gt;\\(\\frac{{{Q1}}}{{{Q2}}}\\)&lt;\/span&gt;</t>
    </r>
    <r>
      <rPr>
        <rFont val="Calibri"/>
        <color theme="1"/>
        <sz val="12.0"/>
      </rPr>
      <t xml:space="preserve"> dioptrías y Pili, {{T2}}. ¿Quién tiene más dioptrías? Escribe esa cantidad como fracción irreducible y como número decimal.</t>
    </r>
  </si>
  <si>
    <r>
      <rPr>
        <rFont val="Calibri"/>
        <color theme="1"/>
        <sz val="12.0"/>
      </rPr>
      <t xml:space="preserve">El más miope tiene </t>
    </r>
    <r>
      <rPr>
        <rFont val="Calibri"/>
        <color theme="1"/>
        <sz val="12.0"/>
      </rPr>
      <t>{{A1}}</t>
    </r>
    <r>
      <rPr>
        <rFont val="Calibri"/>
        <color theme="1"/>
        <sz val="12.0"/>
      </rPr>
      <t xml:space="preserve"> dioptrías (en forma de fracción), es decir, {{A2}} dioptrías (en forma de número decimal).</t>
    </r>
  </si>
  <si>
    <t>Antonio y Pili están comparando las graduaciones de sus gafas. Antonio tiene 3/5 dioptrías y Pili, 2.25 dioptrías. ¿Quién de los dos tiene más dioptrías, es decir, es más miope? Escribe esa cantidad como fracción irreducible y como número decimal. 
El más miope tiene ... dioptrías (en forma de fracción), es decir, ... dioptrías (en forma de número decimal).</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</si>
  <si>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grande es {{T3}}.&lt;/p&gt;</t>
    </r>
  </si>
  <si>
    <t>{"id":"M6-NyO-33b-A-3","stimulus":"Caio e Priscila estão comparando o grau de seus óculos. Caio tem &lt;span class=\"fr-math-v2 fr-draggable\" contenteditable=\"false\" data-original-math=\"\\(\\frac{{{Q1}}}{{{Q2}}}\\)\" draggable=\"true\"&gt;\\(\\frac{{{Q1}}}{{{Q2}}}\\)&lt;/span&gt; de miopia e Priscila, {{T2}}. Quem tem um grau maior? Escreva essa quantidade como uma fração irredutível e como um número decimal.","template":"&lt;p&gt;Como fração: {{response}}&lt;/p&gt;&lt;p&gt;Como número decimal: {{response}}&lt;/p&gt;","hint":"Para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</si>
  <si>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t>M6-NyO-34a</t>
  </si>
  <si>
    <t>Lee números decimales positivos (pasa número a texto)</t>
  </si>
  <si>
    <t>Une cada número con su lectura correcta.</t>
  </si>
  <si>
    <t>Q1= Min=101; Max=999; Step=2
Q2= Min=11; Max=99; Step=2
Q3= Min=1; Max=9; Step=1</t>
  </si>
  <si>
    <t>A1=0.{{Q1}}#Lemonlib.numToWord({{Q1}},'es') + ' milésimas'
A2=0.{{Q2}}#Lemonlib.numToWord({{Q2}},'es') + ' centésimas'
A1=0.{{Q3}}#Lemonlib.numToWord({{Q3}},'es') + ' décimas'</t>
  </si>
  <si>
    <t>Según su posición detrás de la coma, los decimales pueden ser décimas, centésimas o milésimas.</t>
  </si>
  <si>
    <t>&lt;p&gt;Según su posición detrás de la coma, los decimales pueden ser décimas, centésimas o milésimas.&lt;/p&gt;</t>
  </si>
  <si>
    <t>{"id":"M6-NyO-34a-I-1","stimulus":"&lt;p&gt;Arraste a forma como o número é lido para o local apropiado.&lt;/p&gt;","hint":"&lt;p&gt;Dependendo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101,"max":999,"step":2},{"name":"Q2","label":null,"min":11,"max":99,"step":2},{"name":"Q3","label":null,"min":1,"max":9,"step":1}],"calculated":[{"name":"A1","label":"0.{{Q1}}","function":"Lemonlib.numToWords({{Q1}},'pt')[0].toUpperCase() + Lemonlib.numToWords({{Q1}},'pt').slice(1,) + ' milésimas'"},{"name":"A2","label":"0.{{Q2}}","function":"Lemonlib.numToWords({{Q2}},'pt')[0].toUpperCase() + Lemonlib.numToWords({{Q2}},'pt').slice(1,) + ' centésimas'"},{"name":"A1","label":"0.{{Q3}}","function":"Lemonlib.numToWords({{Q3}},'pt')[0].toUpperCase() + Lemonlib.numToWords({{Q3}},'pt').slice(1,) + ' décimas'"}],"uniques":true},"algorithm":{"name":"linkOperationResult","template":"Match list","params":{"invert":true}}}</t>
  </si>
  <si>
    <t>¿Cómo se escribe el siguiente número?</t>
  </si>
  <si>
    <t>Q1 = Min = 2; Max = 9; Step 1</t>
  </si>
  <si>
    <t>T1 = {{Q1}}/10
T2 = Lemonlib.numToWords({{Q1}}, 'es')
A1 = "décimas"</t>
  </si>
  <si>
    <t>{"id":"M6-NyO-34a-E-1","stimulus":"&lt;p&gt;Como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calculated":[{"name":"T1","label":"{{function}}","function":"{{Q1}}/10","temp":true},{"name":"T2","label":"{{function}}","function":"Lemonlib.numToWords({{Q1}},'pt')","temp":true},{"name":"A1","label":"décimos","function":""}],"uniques":true},"algorithm":{"name":"calculateOperation","template":"Cloze with text"}}</t>
  </si>
  <si>
    <t>¿Cómo se escribe este número?</t>
  </si>
  <si>
    <t>Q1 = Min = 2; Max = 99; Step 1</t>
  </si>
  <si>
    <t>T1 = {{Q1}}/100
T2 = Lemonlib.numToWords({{Q1}}, 'es')
A1 = "centésimas"</t>
  </si>
  <si>
    <t>{"id":"M6-NyO-34a-E-2","stimulus":"&lt;p&gt;Como se escreve este número por extenso? Complete.&lt;/p&gt;","template":"&lt;p style=\"text-align:center;\"&gt;{{T2}}: {{T3}}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milésimos.&lt;/p&gt;","seed":{"parameters":[{"name":"Q1","label":null,"min":2,"max":99,"step":1}],"calculated":[{"name":"T1","label":"{{function}}","function":"{{Q1}}/100","temp":true},{"name":"T2","label":"{{function}}","function":"if ({{Q1}} % 10 == 0) {'{{T1}}'+'0'} else {{{T1}}}","temp":true},{"name":"T3","label":"{{function}}","function":"Lemonlib.numToWords({{Q1}},'pt','female')","temp":true},{"name":"A1","label":"centésimos","function":""}],"uniques":true},"algorithm":{"name":"calculateOperation","template":"Cloze with text"}}</t>
  </si>
  <si>
    <t>¿Cómo se escribe el número que aparece a continuación?</t>
  </si>
  <si>
    <t>Q1 = Min = 2; Max = 999; Step 1</t>
  </si>
  <si>
    <t>T1 = {{Q1}}/1000
T2 = Lemonlib.numToWords({{Q1}}, 'es')
A1 =  "milésimas"</t>
  </si>
  <si>
    <t>{"id":"M6-NyO-34a-E-3","stimulus":"&lt;p&gt;Como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3,"max":999,"step":2}],"calculated":[{"name":"T1","label":"{{function}}","function":"{{Q1}}/1000","temp":true},{"name":"T2","label":"{{function}}","function":"Lemonlib.numToWords({{Q1}},'pt')","temp":true},{"name":"A1","label":"milésimos","function":""}],"uniques":true},"algorithm":{"name":"calculateOperation","template":"Cloze with text"}}</t>
  </si>
  <si>
    <t>M6-NyO-34b</t>
  </si>
  <si>
    <t>Escribe números decimales positivos (pasa texto a número)</t>
  </si>
  <si>
    <t>Arrastra los números a su lugar correspondiente.</t>
  </si>
  <si>
    <t>{{T1}} unidades y {{T2}} décimas: {{A1}}
{{T3}} unidades y {{T4}} centésimas: {{A2}}
{{T5}} unidades y {{T6}} milésimas: {{A3}}</t>
  </si>
  <si>
    <t>Q1 = Min = 2; Max= 9; Step = 1
Q2 = Min = 2; Max = 9; Step = 1
Q3 = Min = 2; Max = 9; Step = 1
Q4 = Min = 2; Max = 99 ; Step = 1
Q5 = Min = 2; Max= 9; Step = 1
Q6 = Min = 2; Max = 999 ; Step = 1</t>
  </si>
  <si>
    <t>T1 = Lemonlib.numToWord({{Q1}},'es')
T2 = Lemonlib.numToWord({{Q2}},'es')
T3 = Lemonlib.numToWord({{Q3}},'es')
T4 = Lemonlib.numToWord({{Q4}},'es')
T5 = Lemonlib.numToWord({{Q5}},'es')
T6 = Lemonlib.numToWord({{Q6}},'es')
A1={{Q1}}+Lemonlib.round({{Q2}}/10, 1)
A2={{Q3}}+Lemonlib.round({{Q4}}/100, 2)
A3={{Q5}}+Lemonlib.round({{Q6}}/1000, 3)</t>
  </si>
  <si>
    <t>{"id":"M6-NyO-34b-I-1","stimulus":"&lt;p&gt;Arraste os números para o lugar correspondente.&lt;/p&gt;","template":"&lt;p&gt;{{T1}} inteiros e {{T2}} décimos: {{response}}&lt;/p&gt;\n&lt;p&gt;{{T3}} inteiros e {{T4}} centésimos: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step":1},{"name":"Q3","label":null,"min":2,"max":9,"step":1},{"name":"Q4","label":null,"min":2,"max":99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 1)"},{"name":"A2","label":"{{function}}","function":"Lemonlib.round({{Q3}}+{{Q4}}/100, 2)"},{"name":"A3","label":"{{function}}","function":"Lemonlib.round({{Q5}}+{{Q6}}/1000, 3)"}],"uniques":true},"algorithm":{"name":"calculateOperation","template":"Cloze with drag &amp; drop","params":{"keyboard":"INTERMEDIATE"}}}</t>
  </si>
  <si>
    <t>{{T1}} unidades y {{T2}} centésimas: {{A1}}
{{T3}} unidades y {{T4}} décimas: {{A2}}
{{T5}} unidades y {{T6}} milésimas: {{A3}}</t>
  </si>
  <si>
    <t>Q1 = Min = 2; Max = 9; Step = 1
Q2 = Min = 2; Max = 99 ; Step = 1
Q3 = Min = 2; Max= 9; Step = 1
Q4 = Min = 2; Max = 9; Step = 1
Q5 = Min = 2; Max= 9; Step = 1
Q6 = Min = 2; Max = 999 ; Step = 1</t>
  </si>
  <si>
    <t>T1 = Lemonlib.numToWord({{Q1}},'es')
T2 = Lemonlib.numToWord({{Q2}},'es')
T3 = Lemonlib.numToWord({{Q3}},'es')
T4 = Lemonlib.numToWord({{Q4}},'es')
T5 = Lemonlib.numToWord({{Q5}},'es')
T6 = Lemonlib.numToWord({{Q6}},'es')
A1={{Q1}}+Lemonlib.round({{Q2}}/100, 2)
A2={{Q3}}+Lemonlib.round({{Q4}}/10, 1)
A3={{Q5}}+Lemonlib.round({{Q6}}/1000, 3)</t>
  </si>
  <si>
    <t>{"id":"M6-NyO-34b-I-2","stimulus":"&lt;p&gt;Arraste os números para o lugar correspondente.&lt;/p&gt;","template":"&lt;p&gt;{{T1}} inteiros e {{T2}} centésimos: {{response}}&lt;/p&gt;\n&lt;p&gt;{{T3}} inteiros e {{T4}} décimos: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99,"step":1},{"name":"Q3","label":null,"min":2,"max":9,"step":1},{"name":"Q4","label":null,"min":2,"max":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Lemonlib.numToWords({{Q5}},'pt').slice(1)","temp":true},{"name":"T6","label":"{{function}}","function":"Lemonlib.numToWords({{Q6}},'pt')","temp":true},{"name":"A1","label":"{{function}}","function":"Lemonlib.round({{Q1}}+{{Q2}}/100, 2)"},{"name":"A2","label":"{{function}}","function":"Lemonlib.round({{Q3}}+{{Q4}}/10, 1)"},{"name":"A3","label":"{{function}}","function":"Lemonlib.round({{Q5}}+{{Q6}}/1000, 3)"}],"uniques":true},"algorithm":{"name":"calculateOperation","template":"Cloze with drag &amp; drop","params":{"keyboard":"INTERMEDIATE"}}}</t>
  </si>
  <si>
    <t>Escribe el número \"{{T1}} centésismas\".</t>
  </si>
  <si>
    <t>El número es {{A1}}.</t>
  </si>
  <si>
    <t>Q1= Min=2; Max = 99; Step = 1</t>
  </si>
  <si>
    <t>T1=Lemonlib.numToWords({{Q1}},'es')
A1=Lemonlib.round({{Q1}}/100, 2)</t>
  </si>
  <si>
    <t>{"id":"M6-NyO-34b-E-1","stimulus":"&lt;p&gt;Expresse o número \"{{T1}} centésimos\".&lt;/p&gt;","template":"&lt;p&gt;O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milésimos.&lt;/p&gt;","seed":{"parameters":[{"name":"Q1","min":2,"max":99,"step":1}],"calculated":[{"name":"T1","function":"Lemonlib.numToWords({{Q1}},'pt','female')","temp":"true"},{"name":"A1","function":"Lemonlib.round({{Q1}}/100, 2)"}],"uniques":true},"algorithm":{"name":"calculateOperation","params":{"method":"equivSymbolic","keyboard":"INTERMEDIATE"}}}</t>
  </si>
  <si>
    <t>Escribe el número \"{{T1}} décimas\".</t>
  </si>
  <si>
    <t>Q3= Min = 2; Max = 9 ; Step =1</t>
  </si>
  <si>
    <t>T1=Lemonlib.numToWords({{Q1}},'es')
A1=Lemonlib.round({{Q1}}/10, 1)</t>
  </si>
  <si>
    <t>{"id":"M6-NyO-34b-E-2","stimulus":"&lt;p&gt;Expresse o número \"{{T1}} décimos\".&lt;/p&gt;","template":"&lt;p&gt;O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milésimos.&lt;/p&gt;","seed":{"parameters":[{"name":"Q1","min":2,"max":9,"step":1}],"calculated":[{"name":"T1","function":"Lemonlib.numToWords({{Q1}},'pt')","temp":"true"},{"name":"A1","function":"Lemonlib.round({{Q1}}/10, 1)"}],"uniques":true},"algorithm":{"name":"calculateOperation","params":{"method":"equivSymbolic","keyboard":"INTERMEDIATE"}}}</t>
  </si>
  <si>
    <t>Escribe el número \"{{T1}} milésimas\".</t>
  </si>
  <si>
    <t>Q3= Min = 3; Max = 999 ; Step =2</t>
  </si>
  <si>
    <t>T1=Lemonlib.numToWords({{Q1}},'es')
A1=Lemonlib.round({{Q1}}/1000, 3)</t>
  </si>
  <si>
    <t>{"id":"M6-NyO-34b-E-3","stimulus":"&lt;p&gt;Expresse o número \"{{T1}} milésimos\".&lt;/p&gt;","template":"&lt;p&gt;O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milésimos.&lt;/p&gt;","seed":{"parameters":[{"name":"Q1","min":3,"max":999,"step":2}],"calculated":[{"name":"T1","function":"Lemonlib.numToWords({{Q1}},'pt','female')","temp":"true"},{"name":"A1","function":"Lemonlib.round({{Q1}}/1000, 3)"}],"uniques":true},"algorithm":{"name":"calculateOperation","params":{"method":"equivSymbolic","keyboard":"INTERMEDIATE"}}}</t>
  </si>
  <si>
    <t>M6-NyO-35a</t>
  </si>
  <si>
    <t>Ordena números decimales positivos por comparación</t>
  </si>
  <si>
    <t>Elige el número que sea mayor que {{T1}}.</t>
  </si>
  <si>
    <t>{{T1}} &lt; {{group}}</t>
  </si>
  <si>
    <t>Dropdown</t>
  </si>
  <si>
    <t>Q1 = Min = 1; Max = 9; Step = 1
Q2 = Min = 400; Max = 600; Step = 1
Q3 = Min = 100; Max = 300; Step = 1
Q4 = Min = 100; Max = 300; Step = 1
Q5 = Min = 100; Max = 300; Step = 1</t>
  </si>
  <si>
    <t>T1 = Lemonlib.round({{Q1}}+{{Q2}}/1000, 3)
group = {{A1}}*, {{A2}}, {{A3}}
A1 = Lemonlib.round({{Q1}}+({{Q2}}+{{Q3}})/1000, 2)
A2 = Lemonlib.round({{Q1}}+({{Q2}}-{{Q4}})/1000, 1
A3 = Lemonlib.round({{Q1}}+({{Q2}}-{{Q5}})/1000, 2)</t>
  </si>
  <si>
    <t>Compara los números cifra a cifra empezando por las unidades, luego las décimas, etcétera.</t>
  </si>
  <si>
    <t>{"id":"M6-NyO-35a-I-1","stimulus":"&lt;p&gt;Escolha o número maior que {{T1}}.&lt;/p&gt;","template":"&lt;p style=\"text-align:center;\"&gt;{{T1}}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t>
  </si>
  <si>
    <t>Elige el número que sea menor que {{T1}}.</t>
  </si>
  <si>
    <t>{{T1}} &gt; {{group}}</t>
  </si>
  <si>
    <t>T1 = Lemonlib.round({{Q1}}+{{Q2}}/1000, 3)
group = {{A1}}*, {{A2}}, {{A3}}
A1 = Lemonlib.round({{Q1}}+({{Q2}}-{{Q3}})/1000, 2)
A2 = Lemonlib.round({{Q1}}+({{Q2}}+{{Q4}})/1000, 2)
A3 = Lemonlib.round({{Q1}}+({{Q2}}+{{Q5}})/1000, 1)</t>
  </si>
  <si>
    <t>{"id":"M6-NyO-35a-I-2","stimulus":"&lt;p&gt;Escolha o número menor que {{T1}}.&lt;/p&gt;","template":"&lt;p style=\"text-align:center;\"&gt;{{T1}}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t>
  </si>
  <si>
    <t>From the biggest to the smallest, order the following numbers.
{{Q1}}
{{Q2}}
{{Q3}}</t>
  </si>
  <si>
    <t>Q1= Min= 1; Max= 999; Step= 1
Q2= Min= 1; Max= 99; Step= 1
Q3= Min= 1; Max= 9; Step= 1
Q4= Min= 1; Max= 9; Step= 1</t>
  </si>
  <si>
    <t>A1={{Q4}}+Lemonlib.round({{Q1}}/1000, 3)
A2={{Q4}}+Lemonlib.round({{Q2}}/100, 2)
A3={{Q4}}+Lemonlib.round({{Q3}}/10, 1)</t>
  </si>
  <si>
    <t>{"id":"M6-NyO-35a-E-1","stimulus":"&lt;p&gt;Arraste e ordene os seguintes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t>
  </si>
  <si>
    <t>Ordena los siguientes números de menor a mayor.</t>
  </si>
  <si>
    <t>{"id":"M6-NyO-35a-E-2","stimulus":"&lt;p&gt;Arraste e ordene os seguintes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t>
  </si>
  <si>
    <t>Los padres de Nacho han ido al supermercado a comprar los siguientes kilogramos de {{Q4}}, {{Q5}} y {{Q6}}. Ordena de menor a mayor estas cantidades.</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</si>
  <si>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</si>
  <si>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 Min= 100; Max= 300; Step= 1
Q2 = Min= 10; Max= 50; Step= 1
Q3 = Min= 10; Max= 50; Step= 1
Q4 = List=manzanas, plátanos, naranjas
Q5 = List=cebollas, zanahorias, espárragos
Q6 = List=dátiles, anacardos, cacahuetes</t>
  </si>
  <si>
    <t>A1 = Lemonlib.round({{Q1}}/100, 2)
A2 = Lemonlib.round(({{Q1}}+{{Q2}})/100, 1)
A3 = Lemonlib.round(({{Q1}}+{{Q2}}+{{Q3}})/100, 2)</t>
  </si>
  <si>
    <t>{"id":"M6-NyO-35a-A-1","stimulus":"&lt;p&gt;Os pais de Samuel foram ao supermercado comprar as seguintes quantidades, em quilogramas, de {{Q4}}, {{Q5}} e {{Q6}}.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300,"step":1},{"name":"Q2","label":null,"min":10,"max":50,"step":1},{"name":"Q3","label":null,"min":10,"max":50,"step":1},{"name":"Q4","label":null,"list":["maçãs","bananas","laranjas"]},{"name":"Q5","label":null,"list":["cebolas","cenouras","batatas"]},{"name":"Q6","label":null,"list":["tâmaras","castanhas","amendoim"]}],"calculated":[{"name":"A1","label":"{{function}}","function":"Lemonlib.round({{Q1}}/100, 2)"},{"name":"A2","label":"{{function}}","function":"Lemonlib.round(({{Q1}}+{{Q2}})/100, 1)"},{"name":"A3","label":"{{function}}","function":"Lemonlib.round(({{Q1}}+{{Q2}}+{{Q3}})/100, 2)"}],"uniques":true},"algorithm":{"name":"calculateOperation","template":"Cloze with drag &amp; drop","params":{"keyboard":"INTERMEDIATE"}}}</t>
  </si>
  <si>
    <t>Los lápices de Fran, Fernando y Marta miden los siguientes centímetros. Ordena de mayor a menor estos números.</t>
  </si>
  <si>
    <t>{{A3}} &gt; {{A2}} &gt; {{A1}}</t>
  </si>
  <si>
    <t>Q1 = Min = 1000; Max = 1500; Step = 1
Q2 = Min = 10; Max = 50; Step = 1
Q3 = Min = 10; Max = 50; Step = 1</t>
  </si>
  <si>
    <t xml:space="preserve">A1 = Lemonlib.round(({{Q1}}+{{Q2}}+{{Q3}})/100, 1)
A2 = Lemonlib.round(({{Q1}}+{{Q2}})/100, 2)
A3 = Lemonlib.round({{Q1}}/100, 2)
</t>
  </si>
  <si>
    <t>{"id":"M6-NyO-35a-A-2","stimulus":"&lt;p&gt;Os lápis de Daniela, de Fernando e de Marta possuem, em centímetros, as medidas a seguir. Ordene esses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t>
  </si>
  <si>
    <t>Aurora tiene tres jarras con los siguientes litros de agua. Ordena de menor a mayor estas cantidades.</t>
  </si>
  <si>
    <t>Q1 = Min = 100; Max = 500; Step = 1
Q2 = Min = 100; Max = 200; Step = 1
Q3 = Min = 100; Max = 200; Step = 1</t>
  </si>
  <si>
    <t>A1 = Lemonlib.round({{Q1}}/1000, 3)
A2 = Lemonlib.round(({{Q1}}+{{Q2}})/1000, 1)
A3 = Lemonlib.round(({{Q1}}+{{Q2}}+{{Q3}})/1000, 2)</t>
  </si>
  <si>
    <t>{"id":"M6-NyO-35a-A-3","stimulus":"&lt;p&gt;Aurora tem três jarras com as seguintes quantidades, em litros, de água.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t>
  </si>
  <si>
    <t>M6-NyO-36a</t>
  </si>
  <si>
    <t>Descompone y compone números decimales positivos interpretando el valor de posición de cada una de sus cifras</t>
  </si>
  <si>
    <t>Selecciona el número formado por {{T1}} unidades, {{T2}} décimas, {{T3}} centésimas y {{T4}} milésimas.</t>
  </si>
  <si>
    <t>Q1= Min = 2; Max = 9; Step = 1
Q2= Min = 2; Max = 9; Step = 1
Q3= Min = 2; Max = 9; Step = 1
Q4= Min = 2; Max = 9; Step = 1</t>
  </si>
  <si>
    <t>T1=Lemonlib.numToWords({{Q1}},'es')
T2=Lemonlib.numToWords({{Q2}},'es')
T3=Lemonlib.numToWords({{Q3}},'es')
T4=Lemonlib.numToWords({{Q4}},'es')
T5={{T2}}/10
T6={{T3}}/100
T7={{T4}}/1000
A1={{Q1}}+{{T2}}/10+{{T3}}/100+{{T4}}/1000*
A2={{Q1}}+{{T2}}/100+{{T3}}/10+{{T4}}/1000
A3={{Q1}}+{{T2}}/1000+{{T3}}/100+{{T4}}/10
A4={{Q1}}+{{T2}}/10+{{T3}}/1000+{{T4}}/100
A5={{Q1}}+{{T2}}/100+{{T3}}/1000+{{T4}}/10</t>
  </si>
  <si>
    <t>Un número decimal puede descomponerse en la suma de sus decimales.</t>
  </si>
  <si>
    <t>&lt;p&gt;Un número decimal puede descomponerse en la suma de sus decimales.&lt;/p&gt;&lt;p&gt;{{Q1}} + {{T5}} + {{T6}} + {{T7}} = {{A1}}&lt;/p&gt;</t>
  </si>
  <si>
    <t>{"id":"M6-NyO-36a-I-1","stimulus":"&lt;p&gt;Selecione o número formado por {{T1}} unidades, {{T2}} décimos, {{T3}} centésimos e {{T4}} milésimos.&lt;/p&gt;","hint":"&lt;p&gt;Um número decimal pode ser decomposto na soma de seus decimais.&lt;/p&gt;","feedback":"&lt;p&gt;Um número decimal pode ser decomposto na soma de seus decimais.&lt;/p&gt;&lt;p style=\"text-align:center;\"&gt;{{Q1}} + {{T5}} + {{T6}} + {{T7}} = {{A1}}&lt;/p&gt;","seed":{"parameters":[{"name":"Q1","label":null,"min":2,"max":9,"step":1},{"name":"Q2","label":null,"min":2,"max":9,"step":1},{"name":"Q3","label":null,"min":2,"max":9,"step":1},{"name":"Q4","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t>
  </si>
  <si>
    <t>Escribe los decimales que forman el número {{T1}}.</t>
  </si>
  <si>
    <t>&lt;p&gt;Unidades + décimas + centésimas + milésimas = {{T1}}&lt;/p&gt;&lt;p&gt;{{A1}} + {{A2}} + {{A3}} + {{A4}} = {{T1}}&lt;/p&gt;</t>
  </si>
  <si>
    <t>Q1-Q3= Min = 0; Max = 9; Step = 1
Q4= Min = 1; Max = 9; Step = 1</t>
  </si>
  <si>
    <t>T1={{Q1}}+{{Q2}}/10+{{Q3}}/100+{{Q4}}/1000
A1={{Q1}}
A2={{Q2}}/10
A3={{Q3}}/100
A4={{Q4}}/1000</t>
  </si>
  <si>
    <t>&lt;p&gt;Un número decimal puede descomponerse en la suma de sus decimales.&lt;/p&gt;</t>
  </si>
  <si>
    <t>{"id":"M6-NyO-36a-E-1","stimulus":"&lt;p&gt;Decomponha o número decimal {{T1}}.&lt;/p&gt;","template":"&lt;p&gt;unidades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t>
  </si>
  <si>
    <t>Sergio ha cocinado una tarta que pesa {{T1}} kg. Escribe los decimales que forman este número.</t>
  </si>
  <si>
    <t>Q2= Min = 1; Max = 9; Step = 1
Q3= Min = 1; Max = 9; Step = 1
Q4= Min = 1; Max = 9; Step = 1</t>
  </si>
  <si>
    <t>T1=1+{{Q2}}/10+{{Q3}}/100+{{Q4}}/1000
A1=1
A2={{Q2}}/10
A3={{Q3}}/100
A4={{Q4}}/1000</t>
  </si>
  <si>
    <t>{"id":"M6-NyO-36a-A-1","stimulus":"&lt;p&gt;Cristiano fez um bolo que pesa {{T1}} kg. Escreva a decomposição desse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t>
  </si>
  <si>
    <t>Un autobús ha recorrido {{T1}} km entre dos paradas. Escribe los decimales que forman este número.</t>
  </si>
  <si>
    <t>Q1= Min = 1; Max = 9; Step = 1
Q2= Min = 1; Max = 9; Step = 1
Q3= Min = 1; Max = 9; Step = 1
Q4= Min = 1; Max = 9; Step = 1</t>
  </si>
  <si>
    <t>{"id":"M6-NyO-36a-A-2","stimulus":"&lt;p&gt;Um ônibus percorreu {{T1}} km entre duas paradas. Escreva os decimais que compõem este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t>
  </si>
  <si>
    <t>Mariana se ha gastado {{T1}} € en un regalo para su hermana. Escribe los decimales que forman este número.</t>
  </si>
  <si>
    <t>&lt;p&gt;Unidades + décimas + centésimas = {{T1}}&lt;/p&gt;&lt;p&gt;{{A1}} + {{A2}} + {{A3}} = {{T1}}&lt;/p&gt;</t>
  </si>
  <si>
    <t>Q1= Min = 1; Max = 9; Step = 1
Q2= Min = 1; Max = 9; Step = 1
Q3= Min = 1; Max = 9; Step = 1</t>
  </si>
  <si>
    <t>T1={{Q1}}+{{Q2}}/10+{{Q3}}/100
A1={{Q1}}
A2={{Q2}}/10
A3={{Q3}}/100</t>
  </si>
  <si>
    <t>{"id":"M6-NyO-36a-A-3","stimulus":"&lt;p&gt;Mariana gastou R$ {{T1}} em uma farmácia. Escreva os decimais que compõem este número.&lt;/p&gt;","template":"&lt;p style=\"text-align:center;\"&gt;unidades + décimos + centésimos = {{T1}}&lt;/p&gt;&lt;p style=\"text-align:center;\"&gt;{{response}} + {{response}} + {{response}} = {{T1}}&lt;/p&gt;","hint":"&lt;p&gt;Um número decimal pode ser decomposto na soma de seus decimais.&lt;/p&gt;","feedback":"&lt;p&gt;Um número decimal pode ser decomposto na soma de seus decimais.&lt;/p&gt;","seed":{"parameters":[{"name":"Q1","min":1,"max":9,"step":1},{"name":"Q2","min":1,"max":9,"step":1},{"name":"Q3","min":1,"max":9,"step":1}],"calculated":[{"name":"T1","function":"Lemonlib.round({{Q1}}+{{Q2}}/10+{{Q3}}/100, 2)","temp":"true"},{"name":"A1","function":"{{Q1}}"},{"name":"A2","function":"{{Q2}}/10"},{"name":"A3","function":"{{Q3}}/100"}],"uniques":true},"algorithm":{"name":"calculateOperation","params":{"method":"equivLiteral","keyboard":"INTERMEDIATE"}}}</t>
  </si>
  <si>
    <t>M6-NyO-53a</t>
  </si>
  <si>
    <t>Aproxima números decimales a las unidades, décimas y centésimas</t>
  </si>
  <si>
    <t>Arrasta los números correctos.</t>
  </si>
  <si>
    <t>&lt;p&gt;La aproximación de {{T1}} a las unidades es {{A1}}.&lt;/p&gt;&lt;p&gt;La aproximación de {{T1}} a las centésimas es {{A2}}.&lt;/p&gt;</t>
  </si>
  <si>
    <t>Q1=Min=1; Max = 999; Step=1
Q2= Lista = 2, 3, 4, 6, 7, 8</t>
  </si>
  <si>
    <t>T1 = {{Q1}}/100+{{Q2}}/1000
T2 = math.floor({{T1}})
T3 = math.ceil({{T1}})
T4 = ({{T1}}-{{T2}})*10
T5 = ({{T3}}-{{T1}})*10
T6 = math.floor({{T1}}*100)/100
T7 = math.ceil({{T1}}*100)/100
T8 = ({{T1}}-{{T2}})*1000
T9 = ({{T3}}-{{T1}})*1000
A1 = math.round({{T1}})
A2 = Lemonlib.round({{T1}},2)
A3 = Lemonlib.round({{T1}},1)
A4 = {{T1}}</t>
  </si>
  <si>
    <t>Para redondear un número hay que buscar entre qué dos se encuentra y elegir el más cercano.</t>
  </si>
  <si>
    <t>Para redondear un número hay que buscar entre qué dos se encuentra y elegir el más cercano.
A1 = Como {{T1}} está a {{T4}} décimas de {{T2}} y a {{T5}} décimas de {{T3}}, la unidad más cercana es {{A1}}.
A2 = Como {{T1}} está a {{T8}} milésimas de {{T2}} y a {{T9}} milésimas de {{T3}}, la centésima más cercana es {{A2}}.</t>
  </si>
  <si>
    <t>{"id":"M6-NyO-53a-I-1","stimulus":"&lt;p&gt;Arraste os números corretos.&lt;/p&gt;","template":"&lt;p&gt;A aproximação de {{T1}} para unidades é {{response}}.&lt;/p&gt;&lt;p&gt;A aproximação de {{T1}} para centésimos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décimos de {{T2}} e a {{T5}} décimos de {{T3}}, a unidade mais próxima é {{function}}."},{"name":"A2","label":"{{function}}","function":"Lemonlib.round({{T1}},2)","feedback":"Como {{T1}} está a {{T8}} milésimos de {{T2}} e a {{T9}} milésimos de {{T3}}, o centésimo mais próximo é {{function}}."},{"name":"A3","label":"{{function}}","function":"Lemonlib.round({{T1}},1)","incorrect":true},{"name":"A4","label":"{{function}}","function":"{{T1}}","incorrect":true}],"uniques":true},"algorithm":{"name":"calculateOperation","template":"Cloze with drag &amp; drop","params":{"keyboard":"INTERMEDIATE"}}}</t>
  </si>
  <si>
    <t>&lt;p&gt;La aproximación de {{T1}} a las centésimas es {{A1}}.&lt;/p&gt;&lt;p&gt;La aproximación de {{T1}} a las décimas es {{A2}}.&lt;/p&gt;</t>
  </si>
  <si>
    <t>T1 = {{Q1}}/100+{{Q2}}/1000
T2 = math.floor({{T1}}*100)/100
T3 = math.ceil({{T1}}*100)/100
T4 = ({{T1}}-{{T2}})*1000
T5 = ({{T3}}-{{T1}})*1000
T6 = math.floor({{T1}}*10)/10
T7 = math.ceil({{T1}}*10)/10
T8 = ({{T1}}-{{T2}})*100
T9 = ({{T3}}-{{T1}})*100
A1 = Lemonlib.round({{T1}},2)
A2 = Lemonlib.round({{T1}},1)
A3 = math.round({{T1}})
A4 = {{T1}}</t>
  </si>
  <si>
    <t>Para redondear un número hay que buscar entre qué dos se encuentra y elegir el más cercano.
A1 = Como {{T1}} está a {{T4}} milésimas de {{T2}} y a {{T5}} milésimas de {{T3}}, la centésima más cercana es {{A1}}.
A2 = Como {{T1}} está a {{T8}} décimas de {{T6}} y a {{T9}} décimas de {{T7}}, la unidad más cercana es {{A1}}.</t>
  </si>
  <si>
    <t>{"id":"M6-NyO-53a-I-2","stimulus":"&lt;p&gt;Arraste os números corretos.&lt;/p&gt;","template":"&lt;p&gt;A aproximação de {{T1}} para centésimos é {{response}}.&lt;/p&gt;&lt;p&gt;A aproximação de {{T1}} para décimos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milésimos de {{T2}} e a {{T5}} milésimos de {{T3}}, o centésimo mais próximo é {{function}}."},{"name":"A2","label":"{{function}}","function":"Lemonlib.round({{T1}},1)","feedback":"Como {{T1}} está a {{T8}} milésimos de {{T6}} e a {{T9}} milésimos de {{T7}}, o décimo mais próximo é {{function}}."},{"name":"A3","label":"{{function}}","function":"math.round({{T1}})","incorrect":true},{"name":"A4","label":"{{function}}","function":"{{T1}}","incorrect":true}],"uniques":true},"algorithm":{"name":"calculateOperation","template":"Cloze with drag &amp; drop","params":{"keyboard":"INTERMEDIATE"}}}</t>
  </si>
  <si>
    <t>Aproxima a las centésimas.</t>
  </si>
  <si>
    <t>{{T1}} → {{A1}}</t>
  </si>
  <si>
    <t>T1 = Lemonlib.round({{Q1}}/100+{{Q2}}/1000,3)
T2 = math.floor({{T1}}*100)/100
T3 = math.ceil({{T1}}*100)/100
T4 = Lemonlib.round(({{T1}}-{{T2}})*1000,3)
T5 = Lemonlib.round(({{T3}}-{{T1}})*1000,3)
A1=Lemonlib.round({{T1}},2)</t>
  </si>
  <si>
    <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t>
  </si>
  <si>
    <t>{"id":"M6-NyO-53a-E-1","stimulus":"&lt;p&gt;Arredonde para os centésimos.&lt;/p&gt;","template":"&lt;p style=\"text-align:center;\"&gt;{{T1}} → {{response}}&lt;/p&gt;","hint":"&lt;p&gt;Para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t>
  </si>
  <si>
    <t>Aproxima a las décimas.</t>
  </si>
  <si>
    <t>Q1=Min=1; Max = 99; Step=1
Q2= Lista = 2, 3, 4, 6, 7, 8</t>
  </si>
  <si>
    <t>T1 = Lemonlib.round({{Q1}}/10+{{Q2}}/100,2)
T2 = math.floor({{T1}}*10)/10
T3 = math.ceil({{T1}}*10)/10
T4 = Lemonlib.round(({{T1}}-{{T2}})*100,1)
T5 = Lemonlib.round(({{T3}}-{{T1}})*100,1)
A1=Lemonlib.round({{T1}},1)</t>
  </si>
  <si>
    <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t>
  </si>
  <si>
    <t>{"id":"M6-NyO-53a-E-2","stimulus":"&lt;p&gt;Arredonde para os décimos.&lt;/p&gt;","template":"&lt;p style=\"text-align:center;\"&gt;{{T1}} → {{response}}&lt;/p&gt;","hint":"&lt;p&gt;Para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t>
  </si>
  <si>
    <t>Aproxima a las unidades.</t>
  </si>
  <si>
    <t>Q1=Min=1; Max = 9; Step=1
Q2= Lista = 2, 3, 4, 6, 7, 8</t>
  </si>
  <si>
    <t>T1 = Lemonlib.round({{Q1}}+{{Q2}}/10,1)
T2 = math.floor({{T1}})
T3 = math.ceil({{T1}})
T4 = Lemonlib.round(({{T1}}-{{T2}})*10,1)
T5 = Lemonlib.round(({{T3}}-{{T1}})*10,1)
A1=math.round({{T1}})</t>
  </si>
  <si>
    <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t>
  </si>
  <si>
    <t>{"id":"M6-NyO-53a-E-3","stimulus":"&lt;p&gt;Arredonde para as unidades.&lt;/p&gt;","template":"&lt;p style=\"text-align:center;\"&gt;{{T1}} → {{response}}&lt;/p&gt;","hint":"&lt;p&gt;Para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t>
  </si>
  <si>
    <t>En una fábrica han visto que uno de sus sacos de harina pesa {{T1}} kg. Aproxima esta masa a las unidades.</t>
  </si>
  <si>
    <t>{{A1}} kg</t>
  </si>
  <si>
    <t>Q1=Min=5; Max = 25; Step=1
Q2= Lista = 2, 3, 4, 6, 7, 8</t>
  </si>
  <si>
    <t>T1 =  Lemonlib.round({{Q1}}+{{Q2}}/10, 1)
T2 = math.floor({{T1}})
T3 = math.ceil({{T1}})
T4 = Lemonlib.round(({{T1}}-{{T2}})*10, 1)
T5 = Lemonlib.round(({{T3}}-{{T1}})*10, 1)
A1=math.round({{T1}})</t>
  </si>
  <si>
    <t>&lt;p&gt;Para redondear un número, hay que buscar entre qué dos se encuentra y elegir el más cercano.&lt;/p&gt;</t>
  </si>
  <si>
    <t>{"id":"M6-NyO-53a-A-1","stimulus":"&lt;p&gt;Em uma fábrica alimentícia, um dos sacos de farinha produzidos pesa {{T1}} kg. Arredonde esta medida para as unidades.&lt;/p&gt;","template":"&lt;p style=\"text-align:center;\"&gt;{{T1}} kg → {{response}} kg&lt;/p&gt;","hint":"&lt;p&gt;Para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t>
  </si>
  <si>
    <t xml:space="preserve">Una deportista ha hecho un salto de longitud de {{T1}} m. Aproxima esta distancia a las centésimas. </t>
  </si>
  <si>
    <t>{{A1}} m</t>
  </si>
  <si>
    <t>Q1=Min=700; Max = 799; Step=1
Q2= Lista = 2, 3, 4, 6, 7, 8</t>
  </si>
  <si>
    <t>T1 = Lemonlib.round({{Q1}}/100+{{Q2}}/1000, 3)
T2 = math.floor({{T1}}*100)/100
T3 = math.ceil({{T1}}*100)/100
T4 = Lemonlib.round(({{T1}}-{{T2}})*1000, 3)
T5 = Lemonlib.round(({{T3}}-{{T1}})*1000, 3)
A1=Lemonlib.round({{T1}},2)</t>
  </si>
  <si>
    <t>{"id":"M6-NyO-53a-A-2","stimulus":"&lt;p&gt;Um atleta fez um salto em distância de {{T1}} m. Arredonde esta distância para os centésimos.&lt;/p&gt;","template":"&lt;p style=\"text-align:center;\"&gt;{{T1}} m → {{response}} m&lt;/p&gt;","hint":"&lt;p&gt;Para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t>
  </si>
  <si>
    <t>&lt;p&gt;Un profesor ha calificado un examen con {{T1}} puntos. Aproxima esta nota a las décimas.&lt;/p&gt;</t>
  </si>
  <si>
    <t>&lt;p&gt;{{A1}} puntos&lt;/p&gt;</t>
  </si>
  <si>
    <t>Q1=Min=1; Max = 99; Step=1
Q2= List = 2, 3, 4, 6, 7, 8</t>
  </si>
  <si>
    <t>T1 = {{Q1}}/10+{{Q2}}/100
T2 = math.floor({{T1}}*10)/10
T3 = math.ceil({{T1}}*10)/10
T4 = ({{T1}}-{{T2}})*100
T5 = ({{T3}}-{{T1}})*100
A1=Lemonlib.round({{T1}},1)</t>
  </si>
  <si>
    <t>&lt;p&gt;Para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t>
  </si>
  <si>
    <t>{"id":"M6-NyO-53a-A-3","stimulus":"&lt;p&gt;Um professor deu uma nota de {{T1}} pontos em uma prova que ele avaliou. Arredonde este valor para décimos.&lt;/p&gt;","template":"&lt;p&gt;{{response}} pontos&lt;/p&gt;","hint":"&lt;p&gt;Para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t>
  </si>
  <si>
    <t>M6-NyO-37a</t>
  </si>
  <si>
    <t>Suma números decimales positivos</t>
  </si>
  <si>
    <t>&lt;p&gt;Escoge el resultado de la siguiente suma.&lt;p&gt;&lt;p&gt;{{T1}} + {{T2}} = ...&lt;/p&gt;</t>
  </si>
  <si>
    <t>Q1= Min= 100001; Max= 499999; Step= 2
Q2= Min= 1000; Max= 5000; Step= 1
Q7= List = 2, 4, 6, 8
Q3= Min = 1; Max = 10; Step = 1
Q4= Min = 10; Max = 90; Step = 1
Q5= Min = 1; Max = 10; Step = 1
Q6= Min = 10; Max = 90; Step = 1</t>
  </si>
  <si>
    <t>T1 = Lemonlib.round({{Q1}}/1000, 3)
T2 = Lemonlib.round({{Q2}}/100+{{Q7}}/1000, 3)
T3 = Lemonlib.round({{Q3}}/100, 2)
T4 = Lemonlib.round({{Q4}}/10, 1)
T5 = Lemonlib.round({{Q5}}/100, 2)
T6 = Lemonlib.round({{Q6}}/10, 1)
A1={{function}}#{{T1}}+{{T2}}*
A2={{function}}#{{T1}}+{{T2}}+{{T3}}
A3={{function}}#{{T1}}+{{T2}}+{{T4}}
A4={{function}}#{{T1}}+{{T2}}+{{T5}}
A5={{function}}#{{T1}}+{{T2}}+{{T6}}
T0 = {{T1}}+{{T2}}-math.floor({{T1}}/10+{{T2}}/10)*10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</si>
  <si>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65%;"&gt;{{T0}}&lt;/span&gt;&lt;span class="lemo-graphie-label" style="position: absolute; right: 15%; top: 35%;"&gt;{{T2}}&lt;/span&gt;&lt;span class="lemo-graphie-label" style="position: absolute; right: 15%; top: 8%;"&gt;{{T1}}&lt;/span&gt;&lt;/div&gt;&lt;/div&gt;&lt;/div&gt;</t>
  </si>
  <si>
    <t>&lt;p&gt;El resultado de esta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</si>
  <si>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{"id":"M6-NyO-37a-I-1","stimulus":"&lt;p&gt;Escolha o resultado da seguinte adição.&lt;/p&gt;&lt;p style=\"text-align:center;\"&gt;{{T1}}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t>
  </si>
  <si>
    <t>Calcula esta suma.</t>
  </si>
  <si>
    <t>{{T1}} + {{T2}} = {{A1}}</t>
  </si>
  <si>
    <t>Q1= Min= 100001; Max= 499999; Step= 2
Q2= Min= 1000; Max= 5000; Step= 1
Q3= List = 2, 4, 6, 8</t>
  </si>
  <si>
    <t>T1 = Lemonlib.round({{Q1}}/1000, 3)
T2 = Lemonlib.round({{Q2}}/100+{{Q3}}/1000, 3)
A1 = Lemonlib.round({{T1}}+{{T2}},3)
T0 = {{T1}}+{{T2}}-math.floor({{T1}}/10+{{T2}}/10)*10</t>
  </si>
  <si>
    <t>{"id":"M6-NyO-37a-E-1","stimulus":"&lt;p&gt;Calcule esta soma.&lt;/p&gt;","template":"&lt;p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desta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t>
  </si>
  <si>
    <t>Hasta llegar a una gasolinera Sebastián ha conducido &lt;span class=\"no-break\"&gt;{{T2}} km&lt;/span&gt; y, después, &lt;span class=\"no-break\"&gt;{{T3}} km&lt;/span&gt; para llegar a su destino. ¿Cuánta distancia ha recorrido?</t>
  </si>
  <si>
    <t>&lt;p&gt;Ha recorrido {{A1}} km.&lt;/p&gt;</t>
  </si>
  <si>
    <t>Q2= Min= 1001; Max= 6001; Step= 2
Q3= Min= 1001; Max= 7001; Step= 2</t>
  </si>
  <si>
    <t>T2 = {{Q2}}/100
T3 = {{Q3}}/100
A1={{T2}}+{{T3}}
T4 = Lemonlib.round({{T2}}+{{T3}}-math.floor(({{T2}}+{{T3}})/10)*10,2)</t>
  </si>
  <si>
    <t>Suma de 2 sumandos y 4 posiciones
{{T2}} + {{T3}} = {{T4}}</t>
  </si>
  <si>
    <t>&lt;p&gt;El resultado de esta suma es:&lt;/p&gt;
Suma de 2 sumandos y 4 posiciones
{{T2}} + {{T3}} = {{A1}}</t>
  </si>
  <si>
    <t>{"id":"M6-NyO-37a-A-1","stimulus":"&lt;p&gt;Ao parar em um posto de gasolina, Samuel notou que havia percorrido &lt;span class=\"no-break\"&gt;{{T2}} km&lt;/span&gt; da viagem dele. Após abastecer o carro, ele percorreu mais &lt;span class=\"no-break\"&gt;{{T3}} km &lt;/span&gt; para chegar ao seu destino final. Quanto Samuel percorreu no total?&lt;/p&gt;","template":"&lt;p&gt;Ele percorreu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35%;\"&gt;{{T3}}&lt;/span&gt;\n\t\t\t&lt;span class=\"lemo-graphie-label\" style=\"position: absolute; right: 15%; top: 8%;\"&gt;{{T2}}&lt;/span&gt;\n\t\t&lt;/div&gt;\n\t&lt;/div&gt;\n&lt;/div&gt;&lt;/div&gt;","feedback":"&lt;p&gt;O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A1","function":"Lemonlib.round({{T2}}+{{T3}}, 2)"},{"name":"T4","function":"Lemonlib.round({{T2}}+{{T3}}-math.floor(({{T2}}+{{T3}})/10)*10,2)","temp":"true"}],"uniques":true},"algorithm":{"name":"calculateOperation","params":{"method":"equivSymbolic","keyboard":"INTERMEDIATE"}}}</t>
  </si>
  <si>
    <t>&lt;p&gt;En una tienda, el precio de un juego de {{Q4}} es de &lt;span class=\"no-break\"&gt;{{T1}} €&lt;/span&gt; y el de una película de {{Q5}} es de &lt;span class=\"no-break\"&gt;{{T2}} €&lt;/span&gt;.&lt;/span&gt; Si un cliente compra un artículo de cada tipo, ¿cuánto tiene que pagar?&lt;/p&gt;</t>
  </si>
  <si>
    <t>&lt;p&gt;Tiene que pagar {{A1}} €.&lt;/p&gt;</t>
  </si>
  <si>
    <t>Q1= Min= 2501; Max= 3501; Step= 2
Q2= Min= 2101; Max= 3001; Step= 2
Q4= List= estrategia, acción, rol
Q5= List= dibujos animados, misterio, fantasía</t>
  </si>
  <si>
    <t>T1 = {{Q1}}/100
T2 = {{Q2}}/100
A1={{T1}}+{{T2}}
T4 = {{T1}}+{{T2}}-math.floor({{Q1}}/10+{{Q2}}/10)*10</t>
  </si>
  <si>
    <t>&lt;p&gt;Suma de 2 sumandos y 4 posiciones
{{T1}} + {{T2}} = {{T4}}</t>
  </si>
  <si>
    <t>&lt;p&gt;El resultado de esta suma es:&lt;/p&gt;
Suma de 2 sumandos y 4 posiciones
{{T1}} + {{T2}} = {{A1}}</t>
  </si>
  <si>
    <t>{"id":"M6-NyO-37a-A-2","stimulus":"&lt;p&gt;Em uma loja, o preço de um jogo de {{Q4}} é &lt;span class=\"no-break\"&gt;R$ {{T1}}&lt;/span&gt; e um de {{Q5}} é &lt;span class =\"no-break\"&gt;R$ {{T2}}.&lt;/span&gt; Se um cliente comprar um item de cada tipo, quanto ele terá que pagar?&lt;/p&gt;","template":"&lt;p&gt;Ele vai pagar R$ {{response}}.&lt;/p&gt;","hint":"&lt;div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égia","ação","RPG"]},{"name":"Q5","list":["puzzle","esporte","corrida"]}],"calculated":[{"name":"T1","function":"{{Q1}}/100","temp":"true"},{"name":"T2","function":"{{Q2}}/100","temp":"true"},{"name":"A1","function":"Lemonlib.round({{T1}}+{{T2}},2)"},{"name":"T4","function":"Lemonlib.round({{T1}}+{{T2}}-math.floor(({{T1}}+{{T2}})/10)*10,2)","temp":"true"}],"uniques":true},"algorithm":{"name":"calculateOperation","params":{"method":"equivLiteral","keyboard":"INTERMEDIATE"}}}</t>
  </si>
  <si>
    <t>&lt;p&gt;El padre de Ana ha ido al supermercado y ha comprado &lt;span class=\"no-break\"&gt;{{T1}} kg&lt;/span&gt; de {{Q4}} y &lt;span class=\"no-break\"&gt;{{T2}} kg&lt;/span&gt; de {{Q5}}. ¿Cuántos kilogramos de fruta ha comprado?&lt;/p&gt;</t>
  </si>
  <si>
    <t>&lt;p&gt;Ha comprado {{A1}} kg de fruta.&lt;/p&gt;</t>
  </si>
  <si>
    <t>Q1= Min= 101; Max= 301; Step= 2
Q2= Min= 11; Max= 99; Step= 2
Q4= List= manzanas, plátanos, naranjas 
Q5= List= arándanos, moras, frambuesas</t>
  </si>
  <si>
    <t>T1 = {{Q1}}/100
T2 = {{Q2}}/100
A1={{T1}}+{{T2}}
T4 = Lemonlib.round(({{T1}}+{{T2}}-math.floor(({{T1}}+{{T2}})*10)/10)*100,1)</t>
  </si>
  <si>
    <t>{"id":"M6-NyO-37a-A-3","stimulus":"&lt;p&gt;O pai da Ana foi a um sacolão e comprou &lt;span class=\"no-break\"&gt;{{T1}} kg&lt;/span&gt; de {{Q4}} e &lt;span class=\"no-break\"&gt; {{T2}} kg&lt;/span&gt; de {{Q5}}. Quantos quilogramas de fruta ele comprou?&lt;/p&gt;","template":"&lt;p&gt;Ele comprou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çã","banana","laranja"]},{"name":"Q5","list":["morango","manga","mamão"]}],"calculated":[{"name":"T1","function":"{{Q1}}/100","temp":"true"},{"name":"T2","function":"{{Q2}}/100","temp":"true"},{"name":"A1","function":"Lemonlib.round({{T1}}+{{T2}}, 2)"},{"name":"T4","function":"Lemonlib.round(({{T1}}+{{T2}}-math.floor(({{T1}}+{{T2}})*10)/10)*100,1)","temp":"true"}],"uniques":true},"algorithm":{"name":"calculateOperation","params":{"method":"equivLiteral","keyboard":"INTERMEDIATE"}}}</t>
  </si>
  <si>
    <t>M6-NyO-38a</t>
  </si>
  <si>
    <t>Resta números decimales positivos</t>
  </si>
  <si>
    <t>&lt;p&gt;Escoge el resultado de la siguiente resta.&lt;/p&gt;&lt;p&gt;{{T1}} − {{T2}} = ...&lt;/p&gt;</t>
  </si>
  <si>
    <t>Q1= Min= 10001; Max= 500001; Step= 2
Q2= Min= 1000; Max= 50000; Step= 1
Q7= List = 2, 4, 6, 8
Q3= Min = 0.01; Max = 0.1; Step = 0.01
Q4= Min = 1; Max = 9; Step = 0.1
Q5= Min = 0.01; Max = 0.1; Step = 0.01
Q6= Min = 1; Max = 9; Step = 0.1</t>
  </si>
  <si>
    <t>T1=Lemonlib.round({{Q1}}/1000+{{Q2}}/100+{{Q7}}/1000,3)
T2=Lemonlib.round({{Q1}}/1000,3)
A1=Lemonlib.round({{Q2}}/100+{{Q7}}/1000,3)*
A2=Lemonlib.round({{Q2}}/100+{{Q7}}/1000+{{Q3}},3)
A3=Lemonlib.round({{Q2}}/100+{{Q7}}/1000+{{Q4}},3)
A4=Lemonlib.round({{Q2}}/100+{{Q7}}/1000-{{Q5}},3)
A5=Lemonlib.round({{Q2}}/100+{{Q7}}/1000}-{{Q6}},3)</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</si>
  <si>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65%;"&gt;{{Q7}}&lt;/span&gt;&lt;span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</si>
  <si>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</si>
  <si>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{"id":"M6-NyO-38a-I-1","stimulus":"&lt;p&gt;Marque o resultado da seguinte subtração.&lt;/p&gt;&lt;p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t>
  </si>
  <si>
    <t>Calcula esta resta.</t>
  </si>
  <si>
    <t>{{T1}} − {{T2}}  = {{A1}}</t>
  </si>
  <si>
    <t>Q1= Min= 10001; Max= 500001; Step= 2
Q2= Min= 1000; Max= 50000; Step= 1
Q3= List = 2, 4, 6, 8</t>
  </si>
  <si>
    <t>T1={{Q1}}/1000+{{Q2}}/100+{{Q3}}/1000
T2={{Q1}}/1000
A1={{Q2}}/100+{{Q3}}/1000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</si>
  <si>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65%;"&gt;{{Q3}}&lt;/span&gt;&lt;span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</si>
  <si>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t>
  </si>
  <si>
    <t>{"id":"M6-NyO-38a-E-1","stimulus":"&lt;p&gt;Calcule esta subtração.&lt;/p&gt;","template":"&lt;p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t>
  </si>
  <si>
    <t>Lía tenía {{T1}} € en su cuenta bancaria, pero el jueves sacó {{T2}} €. ¿Cuánto dinero queda en la cuenta bancaria?</t>
  </si>
  <si>
    <t>Quedan {{A1}} €.</t>
  </si>
  <si>
    <t>Q1= Min= 1001; Max= 50001; Step= 2
Q2= Min= 100; Max= 5000; Step= 1
Q3= List = 2, 4, 6, 8</t>
  </si>
  <si>
    <t>T1={{Q1}}/100+{{Q2}}/10+{{Q3}}/100
T2={{Q1}}/100
A1={{Q2}}/10+{{Q3}}/100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</si>
  <si>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</si>
  <si>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t>
  </si>
  <si>
    <t>{"id":"M6-NyO-38a-A-1","stimulus":"&lt;p&gt;Lina tinha R$ {{T1}} na conta bancária, mas na última quinta-feira ela retirou R$ {{T2}}. Quanto dinheiro resta na conta dela?&lt;/p&gt;","template":"&lt;p&gt;Restam R$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</si>
  <si>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En un zoo, los cuidadores han dejado en el recinto del {{Q3}} &lt;span class="no-break"&gt;{{T1}} kg&lt;/span&gt; de carne. Si el {{Q3}} solo ha comido &lt;span class="no-break"&gt;{{T2}} kg,&lt;/span&gt; ¿cuántos kilogramos de carne no se ha comido?</t>
  </si>
  <si>
    <t>No se ha comido &lt;span class="no-break"&gt;{{A1}} kg&lt;/span&gt; de carne.</t>
  </si>
  <si>
    <t>Q1= Min= 1001; Max= 2501; Step= 1
Q2= Min= 70; Max= 150; Step= 1
Q4= List = 2, 4, 6, 8
Q3= tigre, león</t>
  </si>
  <si>
    <t>T1 = {{Q1}}/100+{{Q2}}/10+{{Q4}}/100
T2 = {{Q1}}/100
A1={{Q2}}/10+{{Q4}}/100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</si>
  <si>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65%;"&gt;{{Q4}}&lt;/span&gt;&lt;span class="lemo-graphie-label" style="position: absolute; right: 15%; top: 35%;"&gt;{{T2}}&lt;/span&gt;&lt;span class="lemo-graphie-label" style="position: absolute; right: 15%; top: 8%;"&gt;{{T1}}&lt;/span&gt;&lt;/div&gt;&lt;/div&gt;&lt;/div&gt;</t>
  </si>
  <si>
    <t>El resultado de la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</si>
  <si>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{"id":"M6-NyO-38a-A-2","stimulus":"&lt;p&gt;Em um zoológico, os tratadores deixaram no recinto do {{Q3}} &lt;span class=\"no-break\"&gt;{{T1}} kg&lt;/span&gt; de carne. Se o {{Q3}} comeu apenas &lt;span class=\"no-break\"&gt;{{T2}} kg,&lt;/span&gt; quantos quilogramas de carne sobraram?&lt;/p&gt;","template":"&lt;p&gt;Sobraram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ão"]},{"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t>
  </si>
  <si>
    <t>Natalia quiere donar {{T1}} € a una ONG y en su hucha de ahorros tiene {{T2}} €. ¿Cuánto dinero le falta por ahorrar?</t>
  </si>
  <si>
    <t>Le faltan {{A1}} €.</t>
  </si>
  <si>
    <t>Q1 = Min= 2001; Max= 4001; Step= 2
Q2 = Min= 200; Max= 400; Step= 1
Q3= List = 2, 4, 6, 8</t>
  </si>
  <si>
    <t>T1 = {{Q1}}/100+{{Q2}}/10+{{Q3}}/100
T2 = {{Q1}}/100
A1 = {{Q2}}/10+{{Q3}}/100</t>
  </si>
  <si>
    <t>{"id":"M6-NyO-38a-A-3","stimulus":"&lt;p&gt;Natália quer doar R$ {{T1}} a uma ONG, mas no momento ela tem disponível apenas R$ {{T2}} sobrando. Quanto dinheiro falta para ela ter a quantia que deseja doar?&lt;/p&gt;","template":"&lt;p&gt;Faltam R$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</si>
  <si>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M6-NyO-39a</t>
  </si>
  <si>
    <t>Multiplica números decimales positivos</t>
  </si>
  <si>
    <t>Arrastra el resultado correcto de esta multiplicación.</t>
  </si>
  <si>
    <t xml:space="preserve">
{{T1}} × {{T2}} = {{A1}}</t>
  </si>
  <si>
    <t>Q1= Min= 101; Max= 9999; Step= 2
Q2= Min= 51; Max= 99; Step= 2</t>
  </si>
  <si>
    <t>T1 = {{Q1}}/100
T2 = {{Q2}}/10
T3 = {{Q1}}*{{Q2}}
A1 = {{Q1}}*{{Q2}}/1000
A2 = {{Q1}}*{{Q2}}/100
A3 = {{Q1}}*{{Q2}}/10000</t>
  </si>
  <si>
    <t>El resultado tiene que tener tantos decimales como los dos factores juntos.</t>
  </si>
  <si>
    <t>&lt;p&gt;Primero hay que multiplicar los factores como si fueran números naturales:&lt;/p&gt;&lt;p&gt;{{Q1}} × {{Q2}} = {{T3}}&lt;/p&gt;&lt;p&gt;Después se apartan desde la derecha tantas cifras decimales como las que hay en los dos factores. En este caso son 3, por lo tanto:&lt;/p&gt;&lt;p&gt;{{T3}} → {{A1}}&lt;/p&gt;</t>
  </si>
  <si>
    <t>{"id":"M6-NyO-39a-I-1","stimulus":"&lt;p&gt;Arraste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são 3:&lt;/p&gt;&lt;p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t>
  </si>
  <si>
    <t>Q1= Min= 101; Max= 999; Step= 2
Q2= Min= 51; Max= 99; Step= 2</t>
  </si>
  <si>
    <t>T1 = {{Q1}}/10
T2 = {{Q2}}/10
T3 = {{Q1}}*{{Q2}}
A1 = {{Q1}}*{{Q2}}/100
A2 = {{Q1}}*{{Q2}}/10
A3 = {{Q1}}*{{Q2}}/1000</t>
  </si>
  <si>
    <t>&lt;p&gt;Primero hay que multiplicar los factores como si fueran números naturales:&lt;/p&gt;&lt;p&gt;{{Q1}} × {{Q2}} = {{T3}}&lt;/p&gt;&lt;p&gt;Después se apartan desde la derecha tantas cifras decimales como las que hay en los dos factores. En en este caso son 2, por lo tanto:&lt;/p&gt;&lt;p&gt;{{T3}} → {{A1}}&lt;/p&gt;</t>
  </si>
  <si>
    <t>{"id":"M6-NyO-39a-I-2","stimulus":"&lt;p&gt;Arraste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t>
  </si>
  <si>
    <t>Escribe el resultado de esta multiplicación.</t>
  </si>
  <si>
    <t>T1 = {{Q1}}/100
T2 = {{Q2}}/10
T3 = {{Q1}}*{{Q2}}
A1 = {{Q1}}*{{Q2}}/1000</t>
  </si>
  <si>
    <t>{"id":"M6-NyO-39a-E-1","stimulus":"&lt;p&gt;Escreva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t>
  </si>
  <si>
    <t>T1 = {{Q1}}/10
T2 = {{Q2}}/10
T3 = {{Q1}}*{{Q2}}
A1 = {{Q1}}*{{Q2}}/100</t>
  </si>
  <si>
    <t>&lt;p&gt;Primero hay que multiplicar los factores como si fueran números naturales:&lt;/p&gt;&lt;p&gt;{{Q1}} × {{Q2}} = {{T3}}&lt;/p&gt;&lt;p&gt;Después se apartan desde la derecha tantas cifras decimales como las que hay en los dos factores. En este caso son 2, por lo tanto:&lt;/p&gt;&lt;p&gt;{{T3}} → {{A1}}&lt;/p&gt;</t>
  </si>
  <si>
    <t>{"id":"M6-NyO-39a-E-2","stimulus":"&lt;p&gt;Escreva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t>
  </si>
  <si>
    <t>Martina camina cada día {{T1}} km. ¿Cuántos kilómetros caminará en {{Q2}} días?</t>
  </si>
  <si>
    <t>Caminará {{A1}} km.</t>
  </si>
  <si>
    <t>Q1= Min = 201; Max = 899; Step= 2
Q2= Min = 3; Max = 30; Step= 1</t>
  </si>
  <si>
    <t>A1={{Q1}}*{{Q2}}/100
T1= {{Q1}}/100
T3= {{Q1}}*{{Q2}}</t>
  </si>
  <si>
    <t>{"id":"M6-NyO-39a-A-1","stimulus":"&lt;p&gt;Martina corre {{T1}} km por dia. Quantos quilômetros ela correrá em {{Q2}} dias?&lt;/p&gt;","template":"&lt;p&gt;Ela correrá {{response}} km.&lt;/p&gt;","hint":"&lt;p&gt;O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201,"max":899,"step":2},{"name":"Q2","min":3,"max":30,"step":1}],"calculated":[{"name":"A1","function":"{{Q1}}*{{Q2}}/100"},{"name":"T1","function":"{{Q1}}/100","temp":"true"},{"name":"T3","function":"{{Q1}}*{{Q2}}","temp":"true"}],"uniques":true},"algorithm":{"name":"calculateOperation","params":{"method":"equivLiteral","keyboard":"INTERMEDIATE"}}}</t>
  </si>
  <si>
    <t>La tabla de la mesa de Camilo mide {{T1}} cm de largo y {{T2}} cm de ancho. Calcula su área.</t>
  </si>
  <si>
    <t>La tabla mide {{A1}} cm&lt;sup&gt;2&lt;/sup&gt;.</t>
  </si>
  <si>
    <t>Q1= Min = 5001; Max = 9999; Step= 2
Q2= Min = 501; Max = 999; Step= 2</t>
  </si>
  <si>
    <t>A1={{Q1}}*{{Q2}}/1000
T1 = {{Q1}}/100
T2 = {{Q2}}/10
T3 = {{Q1}}*{{Q2}}</t>
  </si>
  <si>
    <t>{"id":"M6-NyO-39a-A-2","stimulus":"&lt;p&gt;A tábua na mesa da Camilo tem {{T1}} cm de comprimento e {{T2}} cm de largura. Calcule a área dessa tábua.&lt;/p&gt;","template":"&lt;p&gt;A tábua mede {{response}} cm&lt;sup&gt;2&lt;/sup&gt;.&lt;/p&gt;","hint":"&lt;p&gt;O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t>
  </si>
  <si>
    <t>Un litro de zumo cuesta {{T1}} €. ¿Cuánto hay que pagar por {{Q2}} litros?</t>
  </si>
  <si>
    <t>Hay que pagar {{A1}} €.</t>
  </si>
  <si>
    <t>Q1= Min = 55; Max = 255; Step = 2
Q2= Min = 3; Max = 8; Step = 1</t>
  </si>
  <si>
    <t>{"id":"M6-NyO-39a-A-3","stimulus":"&lt;p&gt;Um litro de um suco custa R$ {{T1}}. Quanto custa {{Q2}} litros desse suco?&lt;/p&gt;","template":"&lt;p&gt;Custa R$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55,"max":255,"step":2},{"name":"Q2","min":3,"max":8,"step":1}],"calculated":[{"name":"A1","function":"{{Q1}}*{{Q2}}/100"},{"name":"T1","function":"{{Q1}}/100","temp":"true"},{"name":"T3","function":"{{Q1}}*{{Q2}}","temp":"true"}],"uniques":true},"algorithm":{"name":"calculateOperation","params":{"method":"equivLiteral","keyboard":"INTERMEDIATE"}}}</t>
  </si>
  <si>
    <t>M6-NyO-40a</t>
  </si>
  <si>
    <t>Divide números decimales positivos</t>
  </si>
  <si>
    <t>Arrastra el resultado correcto de esta división.</t>
  </si>
  <si>
    <t>{{T11}} : {{Q2}} = {{A1}}</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</si>
  <si>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
Q4= Min = 9; Max = 100; Step = 1
Q5= Min = 1; Max = 9; Step = 1
Q6= Min = 9; Max = 100; Step = 1
Q7= Min = 1; Max = 9; Step = 1</t>
    </r>
  </si>
  <si>
    <t>T11 = ({{Q1}}/10+{{Q3}}/100)*{{Q2}}
A1 = {{Q1}}/10+{{Q3}}/100
A2 = {{Q4}}/10+{{Q5}}/100
A3 = {{Q6}}/10+{{Q7}}/100</t>
  </si>
  <si>
    <t>Al terminar de dividir la parte entera del dividendo, hay que añadir una coma en el cociente para continuar la división.</t>
  </si>
  <si>
    <t>&lt;p&gt;Al terminar de dividir la parte entera del dividendo, hay que añadir una coma en el cociente para continuar la división.&lt;/p&gt;</t>
  </si>
  <si>
    <t>{"id":"M6-NyO-40a-I-1","stimulus":"&lt;p&gt;Arraste o resultado correto desta divisão.&lt;/p&gt;","template":"&lt;p style=\"text-align:center;\"&gt;{{T11}}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t>
  </si>
  <si>
    <t>Arrastra el resultado correcto de esta division.</t>
  </si>
  <si>
    <t>{{T1}} : {{T2}} = {{A1}}</t>
  </si>
  <si>
    <t>Q1= Min = 9; Max = 100; Step = 1
Q2= Min = 3; Max = 15; Step = 1
Q3= Min = 1; Max = 9; Step = 1
Q4= Min = 3; Max = 15; Step = 1
Q5= Min = 1; Max = 9; Step = 1
Q6= Min = 3; Max = 15; Step = 1
Q7= Min = 1; Max = 9; Step = 1</t>
  </si>
  <si>
    <t>T1 = ({{Q2}}+{{Q3}}/100)*{{Q1}}
T2 = {{Q1}}/10
T3 = ({{Q2}}+{{Q3}}/100)*{{Q1}}*10
A1 = {{Q2}}+{{Q3}}/100
A2 = {{Q4}}+{{Q5}}/100
A3 = {{Q6}}+{{Q7}}/100</t>
  </si>
  <si>
    <t>Si hay decimales en el divisor, hay que escribir una división equivalente que no tenga decimales.</t>
  </si>
  <si>
    <t>&lt;p&gt;Si hay decimales en el divisor, hay que escribir una división equivalente que no los tenga.&lt;/p&gt;&lt;p&gt;En este caso:&lt;/p&gt;&lt;p&gt;{{T3}} : {{Q1}}&lt;/p&gt;&lt;p&gt;El resultado de esta división es el mismo que el de la divsión del enunciado.&lt;/p&gt;</t>
  </si>
  <si>
    <t>{
    "id": "M6-NyO-40a-I-2",
    "stimulus": "&lt;p&gt;Arraste o resultado correto desta divisão.&lt;/p&gt;",
    "template": "&lt;p style=\"text-align:center;\"&gt;{{T1}} : {{T2}} = {{response}}&lt;/p&gt;",
    "hint": "&lt;p&gt;Se houver decimais no divisor, uma divisão equivalente sem decimais deve ser escrita.&lt;/p&gt;",
    "feedback": "&lt;p&gt;Se houver decimais no divisor, uma divisão equivalente sem decimais deve ser escrita.&lt;/p&gt;&lt;p&gt;Neste caso:&lt;/p&gt;&lt;p&gt;{{T3}} : {{Q1}}&lt;/p&gt;&lt;p&gt;O resultado desta divisão é o mesmo que o da divisão inicial.&lt;/p&gt;",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t>
  </si>
  <si>
    <t>Calcula el resultado de la siguiente división hasta las centésimas.</t>
  </si>
  <si>
    <t>{{T1}} : {{Q2}} = {{A1}}</t>
  </si>
  <si>
    <t>Q1= Min = 9; Max = 100; Step = 1
Q2= Min = 3; Max = 15; Step = 1
Q3= Min = 1; Max = 9; Step = 1</t>
  </si>
  <si>
    <t>T1 = ({{Q1}}/10+{{Q3}}/100)*{{Q2}}
A1 = {{Q1}}/10+{{Q3}}/100</t>
  </si>
  <si>
    <t>{"id":"M6-NyO-40a-E-1","stimulus":"&lt;p&gt;Calcule o resultado da seguinte divisão. Aproxime o resultado para os centésimos.&lt;/p&gt;","template":"&lt;p style=\"text-align:center;\"&gt;{{T1}}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divisão.&lt;/p&gt;","seed":{"parameters":[{"name":"Q1","min":9,"max":100,"step":1},{"name":"Q2","min":3,"max":15,"step":1},{"name":"Q3","min":1,"max":9,"step":1}],"calculated":[{"name":"T1","function":"Lemonlib.round(({{Q1}}/10+{{Q3}}/100)*{{Q2}}, 2)","temp":"true"},{"name":"A1","function":"Lemonlib.round({{Q1}}/10+{{Q3}}/100, 2)"}],"uniques":true},"algorithm":{"name":"calculateOperation","params":{"method":"equivLiteral","keyboard":"INTERMEDIATE"}}}</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</si>
  <si>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t>
    </r>
  </si>
  <si>
    <t>T1 = ({{Q2}}/10+{{Q3}}/1000)*{{Q1}}
T2 = {{Q1}}/10
T3 = ({{Q2}}/10+{{Q3}}/1000)*{{Q1}}*10
A1 = {{Q2}}+{{Q3}}/100</t>
  </si>
  <si>
    <t>&lt;p&gt;Si hay decimales en el divisor, hay que escribir una división equivalente que no los tenga.&lt;/p&gt;&lt;p&gt;En este caso:&lt;/p&gt;&lt;p&gt;{{T3}} : {{Q1}}&lt;/p&gt;&lt;p&gt;El resultado de esta división es el mismo que el de la división del enunciado.&lt;/p&gt;</t>
  </si>
  <si>
    <t>{"id":"M6-NyO-40a-E-2","stimulus":"&lt;p&gt;Calcule o resultado da seguinte divisão. Aproxime o resultado para os centésimos.&lt;/p&gt;","template":"&lt;p style=\"text-align:center;\"&gt;{{T1}} : {{T2}} = {{response}}&lt;/p&gt;","hint":"&lt;p&gt;Ao terminar de dividir a parte inteira do dividendo, acrescenta-se uma vírgula ao quociente para continuar a divisão.&lt;/p&gt;","feedback":"&lt;p&gt;Se houver decimais no divisor, uma divisão equivalente sem decimais deve ser escrita.&lt;/p&gt;&lt;p&gt;Neste caso:&lt;/p&gt;&lt;p&gt;{{T3}} : {{Q1}}&lt;/p&gt;&lt;p&gt;O resultado desta divisão é o mesmo que o da divisão inicial.&lt;/p&gt;","seed":{"parameters":[{"name":"Q1","min":9,"max":100,"step":1},{"name":"Q2","min":3,"max":15,"step":1},{"name":"Q3","min":1,"max":9,"step":1}],"calculated":[{"name":"T1","function":"Lemonlib.round(({{Q2}}/10+{{Q3}}/1000)*{{Q1}},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t>
  </si>
  <si>
    <t>Sofía ha hecho en su bicicleta {{T1}} km durante {{Q3}} días. Si ha recorrido la misma distancia cada día, ¿cuántos kilómetros ha hecho al día?</t>
  </si>
  <si>
    <t>Cada día ha recorrido {{A1}} km.</t>
  </si>
  <si>
    <t xml:space="preserve">Sofía ha recorrido con su bicicleta {{Q1}} kilómetros durante {{Q2}} días. Cada día recorre la misma cantidad de kilómetros, para alcanzar su objetivo. ¿Cuántos km ha recorrido por día?. </t>
  </si>
  <si>
    <t>Q1 = Min = 5; Max = 9; Step = 1
Q2 = Min = 1; Max = 99; Step = 1
Q3 = Min = 2; Max = 10; Step = 1</t>
  </si>
  <si>
    <t>T1 = ({{Q1}}+{{Q2}}/100)*{{Q3}}
A1 = {{Q1}}+{{Q2}}/100</t>
  </si>
  <si>
    <t>{"id":"M6-NyO-40a-A-1","stimulus":"&lt;p&gt;Sofia pedalou {{T1}} km em {{Q3}} dias. Se ela percorreu a mesma distância todos os dias, quantos quilômetros ela pedalou por dia?&lt;/p&gt;","template":"&lt;p&gt;Cada dia ela percorreu {{response}} km.&lt;/p&gt;","hint":"&lt;p&gt;Ao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divisão.&lt;/p&gt;","seed":{"parameters":[{"name":"Q1","min":5,"max":9,"step":1},{"name":"Q2","min":1,"max":99,"step":1},{"name":"Q3","min":2,"max":10,"step":1}],"calculated":[{"name":"T1","function":"Lemonlib.round(({{Q1}}+{{Q2}}/100)*{{Q3}}, 2)","temp":"true"},{"name":"A1","function":"Lemonlib.round({{Q1}}+{{Q2}}/100, 2)"}],"uniques":true},"algorithm":{"name":"calculateOperation","params":{"method":"equivLiteral","keyboard":"INTERMEDIATE"}}}</t>
  </si>
  <si>
    <t>Enrique paga {{T1}} € al año por una plataforma de películas. ¿Cuánto tiene que pagar al mes? Redondea el resultado a las centésimas.</t>
  </si>
  <si>
    <t>Cada mes paga {{A1}} €.</t>
  </si>
  <si>
    <t>Enrique contrata una plataforma de películas, por la que abona {{Q1}} € anualmente. ¿Cuál es el costo mensual de esta plataforma?</t>
  </si>
  <si>
    <t>Q1= Min = 80; Max = 95; Step = 1
Q2= Min = 1; Max = 95; Step = 5</t>
  </si>
  <si>
    <t>T1 = {{Q1}}+{{Q2}}/100
A1 = Lemonlib.round({{T1}}/12, 2)</t>
  </si>
  <si>
    <t>{"id":"M6-NyO-40a-A-2","stimulus":"&lt;p&gt;Henrique paga R$ {{T1}} por ano para ter acesso a uma plataforma de filmes. Quanto ele tem que pagar por mês? Arredonde o resultado para os centésimos mais próximos.&lt;/p&gt;","template":"&lt;p&gt;O custo mensal sai por R$ {{response}}.&lt;/p&gt;","hint":"&lt;p&gt;Ao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divisão.&lt;/p&gt;","seed":{"parameters":[{"name":"Q1","min":80,"max":95,"step":1},{"name":"Q2","min":1,"max":95,"step":5}],"calculated":[{"name":"T1","function":"{{Q1}}+{{Q2}}/100","temp":"true"},{"name":"A1","function":"Lemonlib.round({{T1}}/12, 2)"}],"uniques":true},"algorithm":{"name":"calculateOperation","params":{"method":"equivLiteral","keyboard":"INTERMEDIATE"}}}</t>
  </si>
  <si>
    <t>Armando quiere repartir {{T1}} l de agua en {{Q3}} envases. ¿Cuánta agua tendrá que poner en cada uno?</t>
  </si>
  <si>
    <t>Cada envase debe contener {{A1}} l.</t>
  </si>
  <si>
    <t>Elena ha comprado {{Q1}} centímetros de cinta para armar {{Q2}} moños, para regalos. Piensa utilizar la misma cantidad de cinta para cada uno de estos moños. ¿Cuántos cm usará para armar cada moño?</t>
  </si>
  <si>
    <t>Q1 = Min = 1; Max = 9; Step = 1
Q2 = Min = 1; Max = 99; Step = 1
Q3 = Min = 2; Max = 10; Step = 1</t>
  </si>
  <si>
    <t>{"id":"M6-NyO-40a-A-3","stimulus":"&lt;p&gt;Rubens quer dividir {{T1}} l de água em {{Q3}} recipientes. Quanta água ele terá que colocar em cada recipiente?&lt;/p&gt;","template":"&lt;p&gt;Cada recipiente deve conter {{response}} l.&lt;/p&gt;","hint":"&lt;p&gt;Ao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divisão.&lt;/p&gt;","seed":{"parameters":[{"name":"Q1","min":1,"max":9,"step":1},{"name":"Q2","min":1,"max":99,"step":1},{"name":"Q3","min":2,"max":10,"step":1}],"calculated":[{"name":"T1","function":"Lemonlib.round(({{Q1}}+{{Q2}}/100)*{{Q3}}, 2)","temp":"true"},{"name":"A1","function":"Lemonlib.round({{Q1}}+{{Q2}}/100, 2)"}],"uniques":true},"algorithm":{"name":"calculateOperation","params":{"method":"equivLiteral","keyboard":"INTERMEDIATE"}}}</t>
  </si>
  <si>
    <t>M6-NyO-41a</t>
  </si>
  <si>
    <t>Calcula el cuadrado y el cubo de decimales positivos</t>
  </si>
  <si>
    <t>Arrastra el resultado de estas potencias.</t>
  </si>
  <si>
    <t>&lt;p&gt;{{T1}}&lt;sup&gt;2&lt;/sup&gt; = {{A1}}&lt;/p&gt;&lt;p&gt;{{T2}}&lt;sup&gt;2&lt;/sup&gt; = {{A2}}&lt;/p&gt;</t>
  </si>
  <si>
    <t>¿Cuál de estos números resulta de elevar al cuadrado a {{Q1}}?
{{A1}} *
{{A2}}
{{A3}}
{{A4}}</t>
  </si>
  <si>
    <t>Q1= Min = 1; Max = 9; Step = 1
Q2= Min = 1; Max = 9; Step = 1
Q3= Min = 1; Max = 9; Step = 1
Q4= Min = 1; Max = 9; Step = 1</t>
  </si>
  <si>
    <t>T1 = {{Q1}}+{{Q2}}/10
T2 = {{Q3}}+{{Q4}}/10
T3 = {{Q1}}+{{Q4}}/10
T4 = {{Q3}}+{{Q2}}/10
A1 = {{T1}}*{{T1}}
A2 = {{T2}}*{{T2}}
A3 = {{T3}}*{{T3}}
A4 = {{T4}}*{{T4}}</t>
  </si>
  <si>
    <t>Para calcular el cuadrado de un número hay que multiplicarlo por sí mismo.</t>
  </si>
  <si>
    <t>&lt;p&gt;Para calcular el cuadrado de un número hay que multiplicarlo por sí mismo.&lt;/p&gt;
A1 = {{T1}}&lt;sup&gt;2&lt;/sup&gt; = {{T1}} × {{T1}} = {{A1}}
A2 = {{T2}}&lt;sup&gt;2&lt;/sup&gt; = {{T2}} × {{T2}} = {{A2}}</t>
  </si>
  <si>
    <t>{"id":"M6-NyO-41a-I-1","stimulus":"&lt;p&gt;Arraste o resultado dessas potências.&lt;/p&gt;","template":"&lt;p style=\"text-align:center;\"&gt;{{T1}}&lt;sup&gt;2&lt;/sup&gt; = {{response}}&lt;/p&gt;&lt;p style=\"text-align:center;\"&gt;{{T2}}&lt;sup&gt;2&lt;/sup&gt; = {{response}}&lt;/p&gt;","hint":"&lt;p&gt;Para calcular o quadrado de um número, é preciso multiplicá-lo por si mesmo.&lt;/p&gt;","feedback":"&lt;p&gt;Para calcular o quadrado de um número, é preciso multiplicá-lo por si me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t>
  </si>
  <si>
    <t>&lt;p&gt;{{T1}}&lt;sup&gt;3&lt;/sup&gt; = {{A1}}&lt;/p&gt;&lt;p&gt;{{T2}}&lt;sup&gt;3&lt;/sup&gt; = {{A2}}&lt;/p&gt;</t>
  </si>
  <si>
    <t>¿Cuál de estos números resulta de elevar al cubo a {{Q1}}?
{{A1}} *
{{A2}}
{{A3}}
{{A4}}</t>
  </si>
  <si>
    <t>T1 = {{Q1}}+{{Q2}}/10
T2 = {{Q3}}+{{Q4}}/10
T3 = {{Q1}}+{{Q4}}/10
T4 = {{Q3}}+{{Q2}}/10
A1 = {{T1}}*{{T1}}*{{T1}}
A2 = {{T2}}*{{T2}}*{{T2}}
A3 = {{T3}}*{{T3}}*{{T3}}
A4 = {{T4}}*{{T4}}*{{T4}}</t>
  </si>
  <si>
    <t>Para calcular el cubo de un número hay que multiplicarlo 2 veces por sí mismo.</t>
  </si>
  <si>
    <t xml:space="preserve">&lt;p&gt;Para calcular el cubo de un número hay que multiplicarlo 2 veces por sí mismo.&lt;/p&gt;
A1 = {{T1}}&lt;sup&gt;2&lt;/sup&gt; = {{T1}} × {{T1}} × {{T1}} = {{A1}}
A2 = {{T2}}&lt;sup&gt;2&lt;/sup&gt; = {{T2}} × {{T2}} × {{T2}} = {{A2}}
</t>
  </si>
  <si>
    <t>{
    "id": "M6-NyO-41a-I-2",
    "stimulus": "&lt;p&gt;Arraste o resultado dessas potências.&lt;/p&gt;",
    "template": "&lt;p style=\"text-align:center;\"&gt;{{T1}}&lt;sup&gt;3&lt;/sup&gt; = {{response}}&lt;/p&gt;&lt;p style=\"text-align:center;\"&gt;{{T2}}&lt;sup&gt;3&lt;/sup&gt; = {{response}}&lt;/p&gt;",
    "hint": "&lt;p&gt;Para calcular o cubo de um número, multiplique-o 2 vezes por si mesmo.&lt;/p&gt;",
    "feedback": "&lt;p&gt;Para calcular o cubo de um número, multiplique-o 2 vezes por si mesmo.&lt;/p&gt;",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t>
  </si>
  <si>
    <t>¿Cuál es el resultado de esta potencia?</t>
  </si>
  <si>
    <t>{{T1}}&lt;sup&gt;2&lt;/sup&gt; = {{A1}}</t>
  </si>
  <si>
    <t xml:space="preserve">¿Cuál es el resultado de elevar {{Q1}} al cuadrado?
El resultado es {{A1}}. </t>
  </si>
  <si>
    <t>Q1= Min = 1; Max = 9; Step = 1
Q2= Min = 1; Max = 9; Step = 1</t>
  </si>
  <si>
    <t>T1 = {{Q1}}+{{Q2}}/10
A1 = {{T1}}*{{T1}}</t>
  </si>
  <si>
    <t>&lt;p&gt;Para calcular el cuadrado de un número hay que multiplicarlo por sí mismo.&lt;/p&gt;&lt;p&gt;{{T1}}&lt;sup&gt;2&lt;/sup&gt; = {{T1}} × {{T1}} = {{A1}}&lt;/p&gt;</t>
  </si>
  <si>
    <t>{"id":"M6-NyO-41a-E-1","stimulus":"&lt;p&gt;Qual é o resultado desta potência?&lt;/p&gt;","template":"&lt;p style=\"text-align:center;\"&gt;{{T1}}&lt;sup&gt;2&lt;/sup&gt; = {{response}}&lt;/p&gt;","hint":"&lt;p&gt;Para calcular o quadrado de um número, é preciso multiplicá-lo por si mesmo.&lt;/p&gt;","feedback":"&lt;p&gt;Para calcular o quadrado de um número, é preciso multiplicá-lo por si mesmo.&lt;/p&gt;&lt;p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t>
  </si>
  <si>
    <t>{{T1}}&lt;sup&gt;3&lt;/sup&gt; = {{A1}}</t>
  </si>
  <si>
    <t xml:space="preserve">¿Cuál es el resultado de elevar {{Q1}} al cubo?
El resultado es {{A1}}. </t>
  </si>
  <si>
    <t>T1 = {{Q1}}+{{Q2}}/10
A1 = {{T1}}*{{T1}}*{{T1}}</t>
  </si>
  <si>
    <t>&lt;p&gt;Para calcular el cubo de un número hay que multiplicarlo 2 veces por sí mismo.&lt;/p&gt;&lt;p&gt;{{T1}}&lt;sup&gt;3&lt;/sup&gt; = {{T1}} × {{T1}} × {{T1}} = {{A1}}&lt;/p&gt;</t>
  </si>
  <si>
    <t>{"id":"M6-NyO-41a-E-2","stimulus":"&lt;p&gt;Qual é o resultado desta potência?&lt;/p&gt;","template":"&lt;p style=\"text-align:center;\"&gt;{{T1}}&lt;sup&gt;3&lt;/sup&gt; = {{response}}&lt;/p&gt;","hint":"&lt;p&gt;Para calcular o cubo de um número, multiplique-o 2 vezes por si mesmo.&lt;/p&gt;","feedback":"&lt;p&gt;Para calcular o cubo de um número, multiplique-o 2 vezes por si mesmo.&lt;/p&gt;&lt;p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t>
  </si>
  <si>
    <t>Isabel ha cosido un mantel cuadrado cuyos lados miden {{T1}} m. ¿Cuánto mide la superficie del mantel?</t>
  </si>
  <si>
    <t>La superficie del mantel es de {{A1}} m&lt;sup&gt;2&lt;/sup&gt;.</t>
  </si>
  <si>
    <t xml:space="preserve">Isabela coloca en su habitación una mesita de luz cuadrada, cuyos lados miden {{Q1}} m. ¿Cuál es el espacio que ocupa la mesita de luz?
La mesita de luz ocupa {{A1}} m&lt;sup&gt;2&lt;/sup&gt;.
</t>
  </si>
  <si>
    <t>Q1= Min = 5; Max = 10; Step = 1
Q2= Min = 1; Max = 9; Step = 1</t>
  </si>
  <si>
    <t>T1 = {{Q1}}/10+{{Q2}}/100
A1 = {{T1}}*{{T1}}</t>
  </si>
  <si>
    <t>{"id":"M6-NyO-41a-A-1","stimulus":"&lt;p&gt;Isabel confeccionou uma toalha de mesa quadrada cujos lados medem {{T1}} m. Qual é a área da superfície da toalha de mesa?&lt;/p&gt;","template":"&lt;p&gt;A área da superfície da toalha de mesa é de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t>
  </si>
  <si>
    <t>Unos obreros tienen que poner baldosas en el suelo de una habitación cuadrada. Si los lados de la habitación miden {{T1}} m cada uno, ¿cuál es su superficie?</t>
  </si>
  <si>
    <t>La superficie de la habitación es de {{A1}} m&lt;sup&gt;2&lt;/sup&gt;.</t>
  </si>
  <si>
    <t>Para un evento se prepararon {{Q1}} bandejas con empanadas. Para cada bandeja, se usan {{Q1}} kilos de carne. ¿Cuántos kilos de carne son necesarios para preparar todas las bandejas?
Se necesitan {{A1}} kilos de carne.</t>
  </si>
  <si>
    <t>Q1= Min = 3; Max = 10; Step = 1
Q2= Min = 1; Max = 9; Step = 1</t>
  </si>
  <si>
    <t>{"id":"M6-NyO-41a-A-2","stimulus":"&lt;p&gt;Um pedreiro vai colocar azulejos no piso de uma sala quadrada. Se os lados da sala medem {{T1}} m cada um, quanto mede área dela?&lt;/p&gt;","template":"&lt;p&gt;A área da sala é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{{A1}}&lt;/p&gt;","seed":{"parameters":[{"name":"Q1","min":3,"max":10,"step":1},{"name":"Q2","min":1,"max":9,"step":1}],"calculated":[{"name":"T1","function":"{{Q1}}+{{Q2}}/10","temp":"true"},{"name":"A1","function":"Lemonlib.round({{T1}}*{{T1}}, 2)"}],"uniques":true},"algorithm":{"name":"calculateOperation","params":{"method":"equivLiteral","keyboard":"INTERMEDIATE"}}}</t>
  </si>
  <si>
    <t>Soledad tiene {{T1}} € ahorrados y Mariana ha reunido esa misma cantidad elevada al cubo. ¿Cuánto dinero ha ahorrado Mariana?</t>
  </si>
  <si>
    <t>Los ahorros de Mariana son de {{A1}} €.</t>
  </si>
  <si>
    <t xml:space="preserve">Soledad tiene {{Q1}} € en sus ahorros. Mariana tiene una cantidad igual al cubo, de esa cantidad. ¿Cuánto dinero tiene Mariana?
Mariana tiene {{A1}} €.
</t>
  </si>
  <si>
    <t>Q1= Min = 5; Max = 20; Step = 1
Q2= Min = 1; Max = 9; Step = 1</t>
  </si>
  <si>
    <t>{"id":"M6-NyO-41a-A-3","stimulus":"&lt;p&gt;Simone economizou {{T1}} reais e Mariana economizou a mesma quantia ao cubo. Quanto dinheiro Mariana conseguiu economizar?&lt;/p&gt;","template":"&lt;p&gt;Ela economizou {{response}} reais.&lt;/p&gt;","hint":"&lt;p&gt;Para calcular o cubo de um número, multiplique-o 2 vezes por si mesmo.&lt;/p&gt;","feedback":"&lt;p&gt;Para calcular o cubo de um número, multiplique-o 2 vezes por si mesmo.&lt;/p&gt;&lt;p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t>
  </si>
  <si>
    <t>M6-NyO-42a</t>
  </si>
  <si>
    <t>Calcula tantos por ciento en situaciones reales</t>
  </si>
  <si>
    <t>&lt;p&gt;Determina si los siguientes porcentajes están bien calculados indicando si son verdaderos o falsos.&lt;/p&gt;</t>
  </si>
  <si>
    <t>Determina si los siguientes porcentajes están bien calculados indicando si son verdaderos o falsos.
15 % de 200 = 30
[Verdadero*/Falso]
24 % de 48 = 11,52
[Verdadero*/Falso]
10 % de 200 = 25
[Verdadero/Falso*]
50 % de 48 = 25
[Verdadero/Falso*]</t>
  </si>
  <si>
    <t>True or False
*: countCorrect= 1
*: countIncorrect= 2
*:options= Verdadero, Falso</t>
  </si>
  <si>
    <t>Q1= Min = 20; Max = 90; Step = 1
Q2= Min = 100; Max = 400; Step = 1
Q3= Min = 20; Max = 90; Step = 1
Q4= Min = 100; Max = 400; Step = 1
Q5= Min = 20; Max = 90; Step = 1
Q6= Min = 100; Max = 400; Step = 1
Q7= Min = 20; Max = 90; Step = 1
Q8= Min = 100; Max = 400; Step = 1
Q9= Min = 5; Max = 15; Step = 1
Q10= Min = 5; Max = 15; Step = 1</t>
  </si>
  <si>
    <t>A1 = {{Q1}} % de {{Q2}} = {{function}}#{{Q1}}*{{Q2}}/100 | &lt;p&gt;{{function}} es el resultado de este porcentaje porque:&lt;/p&gt;&lt;p&gt;{{Q1}} % de {{Q2}} = {{Q1}} × &lt;span class=\"fr-math-v2 fr-draggable\" contenteditable=\"false\" data-original-math=\"\\(\\frac{{{Q2}}}{{{100}}}\\)\" draggable=\"true\"&gt;\\(\\frac{{{Q2}}}{{{100}}}\\)&lt;\/span&gt; = &lt;span class=\"fr-math-v2 fr-draggable\" contenteditable=\"false\" data-original-math=\"\\(\\frac{{{Q1}}\\ \\times\\ {{Q2}}}{100}\\)\" draggable=\"true\"&gt;\\(\\frac{{{Q1}}\\ \\times\\ {{Q2}}}{100}\\)&lt;\/span&gt; = {{function}}&lt;/p&gt;*
A2 = {{Q3}} % de {{Q4}} = {{function}}#{{Q3}}*{{Q4}}/100 | &lt;p&gt;{{function}} es el resultado de este porcentaje porque:&lt;/p&gt;&lt;p&gt;{{Q3}} % de {{Q4}} = {{Q3}} × &lt;span class=\"fr-math-v2 fr-draggable\" contenteditable=\"false\" data-original-math=\"\\(\\frac{{{Q4}}}{{{100}}}\\)\" draggable=\"true\"&gt;\\(\\frac{{{Q4}}}{{{100}}}\\)&lt;\/span&gt; = &lt;span class=\"fr-math-v2 fr-draggable\" contenteditable=\"false\" data-original-math=\"\\(\\frac{{{Q3}}\\ \\times\\ {{Q4}}}{100}\\)\" draggable=\"true\"&gt;\\(\\frac{{{Q3}}\\ \\times\\ {{Q4}}}{100}\\)&lt;\/span&gt; = {{function}}&lt;/p&gt;*
A3 = {{Q5}} % de {{Q6}} = {{function}}#{{Q5}}*{{Q6}}/100 + {{Q9}}| &lt;p&gt;{{function}} no es el resultado de este porcentaje porque:&lt;/p&gt;&lt;p&gt;{{Q5}} % de {{Q6}} = {{Q5}} × &lt;span class=\"fr-math-v2 fr-draggable\" contenteditable=\"false\" data-original-math=\"\\(\\frac{{{Q6}}}{{{100}}}\\)\" draggable=\"true\"&gt;\\(\\frac{{{Q6}}}{{{100}}}\\)&lt;\/span&gt; = &lt;span class=\"fr-math-v2 fr-draggable\" contenteditable=\"false\" data-original-math=\"\\(\\frac{{{Q5}}\\ \\times\\ {{Q6}}}{100}\\)\" draggable=\"true\"&gt;\\(\\frac{{{Q5}}\\ \\times\\ {{Q6}}}{100}\\)&lt;\/span&gt; = {{T1}}&lt;/p&gt;
A4 = {{Q7}} % de {{Q8}} = {{function}}#{{Q7}}*{{Q8}}/100 - {{Q10}}| &lt;p&gt;{{function}} no es el resultado de este porcentaje porque:&lt;/p&gt;&lt;p&gt;{{Q7}} % de {{Q8}} = {{Q7}} × &lt;span class=\"fr-math-v2 fr-draggable\" contenteditable=\"false\" data-original-math=\"\\(\\frac{{{Q8}}}{{{100}}}\\)\" draggable=\"true\"&gt;\\(\\frac{{{Q8}}}{{{100}}}\\)&lt;\/span&gt; = &lt;span class=\"fr-math-v2 fr-draggable\" contenteditable=\"false\" data-original-math=\"\\(\\frac{{{Q7}}\\ \\times\\ {{Q8}}}{100}\\)\" draggable=\"true\"&gt;\\(\\frac{{{Q7}}\\ \\times\\ {{Q8}}}{100}\\)&lt;\/span&gt; = {{T2}}&lt;/p&gt;</t>
  </si>
  <si>
    <t>&lt;p&gt;Multiplica el porcentaje por la cantidad y divide ese resultado entre 100.&lt;/p&gt;</t>
  </si>
  <si>
    <t>&lt;p&gt;Para saber si el cálculo de un porcentaje es correcto, multiplícalo por la cantidad y divide el resultado entre 100.&lt;/p&gt;</t>
  </si>
  <si>
    <t>{"id":"M6-NyO-42a-I-1","stimulus":"&lt;p&gt;Determine se as seguintes porcentagens estão calculadas corretamente, indicando se são verdadeiras ou falsas.&lt;/p&gt;","hint":"&lt;p&gt;Multiplique a o valor da porcentagem pelo valor do número e divida o resultado por 100.&lt;/p&gt;","feedback":"&lt;p&gt;Para saber se um cálculo de porcentagem está correto, multiplique o valor da porcentagem pelo valor do número e divida o resultado por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é o resultado dessa porcentagem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é o resultado dessa porcentagem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não é o resultado dessa porcentagem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não é o resultado dessa porcentagem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inline","params":{"countCorrect":1,"countIncorrect":2,"showCheckIcon":false,"options":["Verdadeiro","Falso"]}}}</t>
  </si>
  <si>
    <t>&lt;p&gt;Ordena las siguientes operaciones de menor a mayor basándote en el resultado.&lt;/p&gt;</t>
  </si>
  <si>
    <t>Ordena las siguientes operaciones de menor a mayor basándote en el resultado.
[5 % de 200 = ...]
[8 % de 100 = ...]
[12 % de 450 = ...]</t>
  </si>
  <si>
    <t>Order list
*: order= asc</t>
  </si>
  <si>
    <t>Q1= Min = 1; Max = 99; Step = 1
Q2= Min = 100; Max = 500; Step = 10
Q3= Min = 1; Max = 99; Step = 1
Q4= Min = 100; Max = 500; Step = 10
Q5= Min = 1; Max = 99; Step = 1
Q6= Min = 100; Max = 500; Step = 10</t>
  </si>
  <si>
    <t>A1 = El {{Q1}} % de {{Q2}}#{{Q1}}*{{Q2}}/100
A2 = El {{Q3}} % de {{Q4}}#{{Q3}}*{{Q4}}/100
A3 = El {{Q5}} % de {{Q6}}#{{Q5}}*{{Q6}}/100
T1={{Q1}}*{{Q2}}/100
T2={{Q3}}*{{Q4}}/100
T3={{Q5}}*{{Q6}}/100</t>
  </si>
  <si>
    <t>&lt;p&gt;Para ordenar estas operaciones de menor a mayor, averigua el resultado de los porcentajes multiplicando la cantidad por el porcentaje y dividiendo entre 100. Una vez obtenidos {{T1}}, {{T2}} y {{T3}}, compáralos y ordénalos.&lt;/p&gt;</t>
  </si>
  <si>
    <t>{"id":"M6-NyO-42a-E-1","stimulus":"&lt;p&gt;Arraste as seguintes operações para ordená-las de menor a mayor conforme o resultado. Coloque-as de cima para baixo.&lt;/p&gt;","hint":"&lt;p&gt;Multiplique a porcentagem pela quantidade e divida o resultado por 100.&lt;/p&gt;","feedback":"&lt;p&gt;Para ordenar essas operações do menor para o maior, encontre o resultado das porcentagens multiplicando a quantidade pela porcentagem e dividindo por 100.&lt;/p&gt;","seed":{"parameters":[{"name":"Q1","label":null,"min":1,"max":99,"step":1},{"name":"Q2","label":null,"min":100,"max":500,"step":10},{"name":"Q3","label":null,"min":1,"max":99,"step":1},{"name":"Q4","label":null,"min":100,"max":500,"step":10},{"name":"Q5","label":null,"min":1,"max":99,"step":1},{"name":"Q6","label":null,"min":100,"max":500,"step":10}],"calculated":[{"name":"A1","label":"{{Q1}} % de {{Q2}}","function":"{{Q1}}*{{Q2}}/100"},{"name":"A2","label":"{{Q3}} % de {{Q4}}","function":"{{Q3}}*{{Q4}}/100"},{"name":"A3","label":"{{Q5}} % de {{Q6}}","function":"{{Q5}}*{{Q6}}/100"},{"name":"T1","label":"{{function}}","function":"{{Q1}}*{{Q2}}/100","temp":true},{"name":"T2","label":"{{function}}","function":"{{Q3}}*{{Q4}}/100","temp":true},{"name":"T3","label":"{{function}}","function":"{{Q5}}*{{Q6}}/100","temp":true}],"uniques":true},"algorithm":{"name":"orderNumbers","params":{"order":"asc"}}}</t>
  </si>
  <si>
    <t>En un grupo de {{Q1}} jóvenes, un {{Q2}} % dice que les gustaría aprender música y un {{Q3}} %, que les gustaría aprender dibujo. ¿De cuántas personas se trata en cada caso?</t>
  </si>
  <si>
    <t>&lt;p&gt;{{A1}} personas quieren aprender música.&lt;/p&gt;&lt;p&gt;{{A2}} personas quieren aprender dibujo.&lt;/p&gt;</t>
  </si>
  <si>
    <t>En un grupo de 280 jóvenes, un 65 % dice que les gustaría aprender música y un 30 %, que les gustaría aprender dibujo. ¿De cuántas personas se trata en cada caso?
... personas quieren aprender música.
... personas quieren aprender dibujo.</t>
  </si>
  <si>
    <t>Q1= Min = 100; Max = 500; Step = 25
Q2= Min = 4; Max = 96; Step = 4
Q3= Min = 4; Max = 96; Step = 4</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</si>
  <si>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t>
  </si>
  <si>
    <t>Multiplica el porcentaje por la cantidad y divide ese resultado entre 100.</t>
  </si>
  <si>
    <t>Para calcular el número de jóvenes, multiplica {{Q1}} por el porcentaje y divide entre 100.</t>
  </si>
  <si>
    <t>{"id":"M6-NyO-42a-A-1","stimulus":"&lt;p&gt;Num grupo de {{Q1}} pessoas, {{Q2}} % dizem que gostariam de aprender música e {{Q3}} % dizem que gostariam de aprender desenho. Quantas pessoas são em cada caso?&lt;/p&gt;","template":"&lt;p&gt;{{response}} pessoas querem aprender música.&lt;/p&gt;&lt;p&gt;{{response}} pessoas querem aprender desenho.&lt;/p&gt;","hint":"&lt;p&gt;Multiplique a porcentagem pelo valor e divida o resultado por 100.&lt;/p&gt;","feedback":"&lt;p&gt;Para calcular o número de pessoas, multiplique {{Q1}} pela porcentagem e divida por 100.&lt;/p&gt;","seed":{"parameters":[{"name":"Q1","label":null,"min":100,"max":500,"step":25},{"name":"Q2","label":null,"min":4,"max":96,"step":4},{"name":"Q3","label":null,"min":4,"max":96,"step":4}],"calculated":[{"name":"A1","label":"{{função}}","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pessoas querem aprender música."},{"name":"A2","label":"{{função}}","function":"{{Q1}}*{{Q3}}/100","feedback":"{{Q3}}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pessoas querem aprender a desenhar."}],"uniques":true},"algorithm":{"name":"calculateOperation","params":{"method":"equivSymbolic","keyboard":"NUMERICAL"}}}</t>
  </si>
  <si>
    <t>Los {{Q1}} alumnos de 2.º de bachillerato van a Londres en el viaje de fin de curso. Un {{Q2}} % de los alumnos dice que quiere montarse en el London Eye y un {{Q3}} % quiere visitar la National Gallery. ¿De cuántos alumnos se trata en cada caso?</t>
  </si>
  <si>
    <t>&lt;p&gt;{{A1}} alumnos quieren ir al London Eye.&lt;/p&gt;&lt;p&gt;{{A2}} alumnos quieren ir a la National Gallery.&lt;/p&gt;</t>
  </si>
  <si>
    <t>Los 325 alumnos de 2º de bachillerato van a Londres en el viaje de fin de curso. Un 32 % de los alumnos dice que quiere montarse en el London Eye y un 44 % quiere visitar la National Gallery. ¿De cuántos alumnos se trata en cada caso?
... alumnos quieren ir al London Eye.
... alumnos quieren ir a la National Gallery.</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</si>
  <si>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t>
  </si>
  <si>
    <t>Para calcular el número de alumnos, multiplica {{Q1}} por el porcentaje y divide entre 100.</t>
  </si>
  <si>
    <t>{"id":"M6-NyO-42a-A-2","stimulus":"&lt;p&gt;Um grupo de {{Q1}} alunos de um colégio está indo para o Rio de Janeiro em sua viagem de fim de ano. {{Q2}}% dos alunos dizem que querem andar no Bondinho Pão de Açúcar e {{Q3}}% querem visitar o Museu do Amanhã. Quantos alunos são em cada caso?&lt;/p&gt;","template":"&lt;p&gt;{{response}} alunos querem ir no Bondinho Pão de Açúcar.&lt;/p&gt;&lt;p&gt;{{response}} alunos querem visitar o Museu do Amanhã.&lt;/p&gt;","hint":"&lt;p&gt;Multiplique a porcentagem pelo valor e divida o resultado por 100.&lt;/p&gt;","feedback":"&lt;p&gt;Para calcular o número de alunos,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alunos querem ir no Bondinho Pão de Açúcar ."},{"name":"A2","label":"{{function}}","function":"{{Q1}}*{{Q3}}/100","feedback":"{{Q3}}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alunos querem visitar o Museu do Amanhã."}],"uniques":true},"algorithm":{"name":"calculateOperation","params":{"method":"equivSymbolic","keyboard":"NUMERICAL"}}}</t>
  </si>
  <si>
    <r>
      <rPr>
        <rFont val="Calibri"/>
        <color theme="1"/>
        <sz val="12.0"/>
      </rPr>
      <t xml:space="preserve">Valeria ya tiene {{Q1}} figuras de acción en su colección. De entre ellos, un {{Q2}} % son figuras de acción femeninas y un {{Q3}} % </t>
    </r>
    <r>
      <rPr>
        <rFont val="Calibri"/>
        <color theme="1"/>
        <sz val="12.0"/>
      </rPr>
      <t>tienen baterías incluidas</t>
    </r>
    <r>
      <rPr>
        <rFont val="Calibri"/>
        <color theme="1"/>
        <sz val="12.0"/>
      </rPr>
      <t>. ¿Cuántas figuras de acción tiene Valeria de cada tipo?</t>
    </r>
  </si>
  <si>
    <t>&lt;p&gt;{{A1}} son figuras de accion femeninas.&lt;/p&gt;&lt;p&gt;{{A2}} tienen baterias incluidas.&lt;/p&gt;</t>
  </si>
  <si>
    <t xml:space="preserve">Valeria ya tiene 125 Funko Pops en su colección. De entre ellos, un 16 % pertenecen a Disney y un 20 % son héroes. ¿Cuántos Funko Pops tiene Valeria de cada tipo?
... son de Disney.
... son de héroes. </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</si>
  <si>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figuras de acción.</t>
  </si>
  <si>
    <t>Para calcular el número de figuras de accion de cada tipo, multiplica {{Q1}} por el porcentaje y divide entre 100.</t>
  </si>
  <si>
    <t>{"id":"M6-NyO-42a-A-3","stimulus":"&lt;p&gt;Valéria já tem {{Q1}} bonecos de ação em sua coleção. Entre eles, {{Q2}}% são bonecos de ação femininos e {{Q3}}% são masculinos. Quantas bonecos Valéria tem de cada tipo?&lt;/p&gt;","template":"&lt;p&gt;{{response}} são bonecos de ação femininos.&lt;/p&gt;&lt;p&gt;{{response}} são bonecos masculinos.&lt;/p&gt;","hint":"&lt;p&gt;Multiplique a porcentagem pelo valor e divida o resultado por 100.&lt;/p&gt;","feedback":"&lt;p&gt;Para calcular o número de figuras de ação de cada tipo,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bonecos de ação femininos."},{"name":"A2","label":"{{function}}","function":"{{Q1}}*{{Q3}}/100","feedback":"{{Q3}}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bonecos de ação masculinos."}],"uniques":true},"algorithm":{"name":"calculateOperation","params":{"method":"equivSymbolic","keyboard":"NUMERICAL"}}}</t>
  </si>
  <si>
    <t>M6-NyO-42b</t>
  </si>
  <si>
    <t>Calcula porcentajes en situaciones cotidianas a partir de fracciones equivalentes</t>
  </si>
  <si>
    <t>&lt;p&gt;Completa la siguiente tabla con los porcentajes y las fracciones que faltan.&lt;/p&gt;</t>
  </si>
  <si>
    <t>$$TBL=5x2
0,0=Porcentaje,#F7B26B,#FFFFFF,bold
0,1=Fracción,#F7B26B,#FFFFFF,bold
1,0={{Q1}} %
1,1={{A1}}
2,0={{A2}} %
2,1=&lt;span class="fr-math-v2 fr-draggable" contenteditable="false" data-original-math="\(\frac{{{Q2}}}{100}\)" draggable="true"&gt;\(\frac{{{Q2}}}{100}\)&lt;/span&gt;
3,0={{Q3}} %
3,1={{A3}}
4,0={{A4}} %
4,1=&lt;span class="fr-math-v2 fr-draggable" contenteditable="false" data-original-math="\(\frac{{{Q4}}}{100}\)" draggable="true"&gt;\(\frac{{{Q4}}}{100}\)&lt;/span&gt;</t>
  </si>
  <si>
    <t>Completa la siguiente tabla con los porcentajes y las fracciones que faltan.
Porcentaje | Fracción
[1 %] | 1/100
12 %   | [12/100]
[15 %] | 15/100
29 %   | [29/100]</t>
  </si>
  <si>
    <r>
      <rPr>
        <rFont val="Calibri"/>
        <sz val="12.0"/>
        <u/>
      </rPr>
      <t xml:space="preserve">Tabla: </t>
    </r>
    <r>
      <rPr>
        <rFont val="Calibri"/>
        <sz val="12.0"/>
        <u/>
      </rPr>
      <t>https://drive.google.com/file/d/19C-ADB6u2bUzZ5ImxDFvBOUIKrYiwIc6/view?usp=sharing</t>
    </r>
  </si>
  <si>
    <t>Q1-Q4= Min = 1; Max = 99; Step = 1</t>
  </si>
  <si>
    <t>A1 = $$FRAC[{{Q1}};100] | El porcentaje de &lt;span class="fr-math-v2 fr-draggable" contenteditable="false" data-original-math="\(\frac{{{Q1}}}{100}\)" draggable="true"&gt;\(\frac{{{Q1}}}{100}\)&lt;/span&gt; es {{Q1}} %.
A2={{Q2}} | {{Q2}} % se escribe en forma de fracción como &lt;span class="fr-math-v2 fr-draggable" contenteditable="false" data-original-math="\(\frac{{{Q2}}}{100}\)" draggable="true"&gt;\(\frac{{{Q2}}}{100}\)&lt;/span&gt;.
A3 = $$FRAC[{{Q3}};100] | El porcentaje de &lt;span class="fr-math-v2 fr-draggable" contenteditable="false" data-original-math="\(\frac{{{Q3}}}{100}\)" draggable="true"&gt;\(\frac{{{Q3}}}{100}\)&lt;/span&gt; es {{Q3}} %.
A4={{Q4}} | {{Q4}} % se escribe en forma de fracción como &lt;span class="fr-math-v2 fr-draggable" contenteditable="false" data-original-math="\(\frac{{{Q4}}}{100}\)" draggable="true"&gt;\(\frac{{{Q4}}}{100}\)&lt;/span&gt;.</t>
  </si>
  <si>
    <t>&lt;p&gt;Busca las fracciones equivalentes con denominador 100.&lt;/p&gt;</t>
  </si>
  <si>
    <t>&lt;p&gt;Para convertir una fracción en un porcentaje, hay que buscar una fracción equivalente cuyo denominador sea 100.&lt;/p&gt;</t>
  </si>
  <si>
    <t>{"id":"M6-NyO-42b-I-1","stimulus":"&lt;p&gt;Complete a tabela a seguir com as porcentagens e frações que faltam.&lt;/p&gt;","template":"&lt;table style=\"width: 100%;\"&gt;&lt;tbody&gt;&lt;tr&gt;&lt;td style=\"width: 50.0%; text-align: center; background-color: #FEA487; color: #FFFFFF;\"&gt;&lt;b&gt;Porcentagem&lt;/b&gt;&lt;/td&gt;&lt;td style=\"width: 50.0%; text-align: center; background-color: #FEA487; color: #FFFFFF;\"&gt;&lt;b&gt;Fração&lt;/b&gt;&lt;/td&gt;&lt;/tr&gt;&lt;tr&gt;&lt;td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draggable=\"true\"&gt;\\(\\frac{{{Q4}}}{100}\\)&lt;/span&gt;&lt;/td&gt;&lt;/tr&gt;&lt;/tbody&gt;&lt;/table&gt;","hint":"&lt;p&gt;Encontre as frações equivalentes com denominador 100.&lt;/p&gt;","feedback":"&lt;p&gt;Para converter uma fração em uma porcentagem, encontre uma fração equivalente cujo denominador seja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t>
  </si>
  <si>
    <t>&lt;p&gt;Calcula el porcentaje que equivale a
$$FRAC[{{Q1}};{{Q2}}].&lt;/p&gt;</t>
  </si>
  <si>
    <t>&lt;p&gt;{{A1}} %&lt;/p&gt;</t>
  </si>
  <si>
    <t>Completa las siguientes igualdades. Escribe la fracción en su forma reducida.
.../... = 15 %
5/4 = ... %</t>
  </si>
  <si>
    <t>Q1= Min = 1; Max = 9; Step = 1
Q2= List=10, 20, 25, 50</t>
  </si>
  <si>
    <t>A1 = {{Q1}}*100/{{Q2}}</t>
  </si>
  <si>
    <t>&lt;p&gt;Busca una fracción equivalente con denominador 100.&lt;/p&gt;</t>
  </si>
  <si>
    <t>&lt;p&gt;Para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t>
  </si>
  <si>
    <t>{"id":"M6-NyO-42b-E-1","stimulus":"&lt;p&gt;Calcule a porcentagem que é igual a &lt;span class=\"fr-math-v2 fr-draggable\" contenteditable=\"false\" data-original-math=\"\\(\\frac{{{Q1}}}{{{Q2}}}\\)\" draggable=\"true\"&gt;\\(\\frac{{{Q1}}}{{{Q2}}}\\)&lt;/span&gt;.&lt;/p&gt;","template":"&lt;p style=\"text-align:center;\"&gt;{{response}} %&lt;/p&gt;","hint":"&lt;p&gt;Encontre uma fração equivalente com denominador 100.&lt;/p&gt;","feedback":"&lt;p&gt;Para converter uma fração em uma porcentagem, encontre uma fração equivalente cujo denominador seja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t>
  </si>
  <si>
    <t>&lt;p&gt;A una obra del colegio han asistido &lt;span class=\"fr-math-v2 fr-draggable\" contenteditable=\"false\" data-original-math=\"\\(\\frac{{{Q1}}}{{{Q2}}}\\)\" draggable=\"true\"&gt;\\(\\frac{{{Q1}}}{{{Q2}}}\\)&lt;/span&gt; de tíos y tías de los alumnos. Escribe esta fracción en forma de porcentaje.&lt;/p&gt;</t>
  </si>
  <si>
    <t>A una obra del colegio asisten como público las familias de los estudiantes. 27/50 de ellos son madres y padres y 1/20 son tías y tíos. El resto son otro tipo de familiares y amigos. Escribe en forma de porcentaje la composición del público.
Un ... % son madres y padres.
Un ... % son tías y tíos.
Un ... % son el resto de familiares y amigos.</t>
  </si>
  <si>
    <t>A1 = Lemonlib.round({{Q1}}*100/{{Q2}},1)</t>
  </si>
  <si>
    <t>{"id":"M6-NyO-42b-A-1","stimulus":"&lt;p&gt;Do público de uma peça escolar, &lt;span class=\"fr-math-v2 fr-draggable\" contenteditable=\"false\" data-original-math=\"\\(\\frac{{{Q1}}}{{{Q2}}}\\)\" draggable=\"true\"&gt;\\(\\frac{{{Q1}}}{{{Q2}}}\\)&lt;/span&gt; era de tias e tios dos alunos.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</si>
  <si>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la cartelera de esta semana, &lt;span class=\"fr-math-v2 fr-draggable\" contenteditable=\"false\" data-original-math=\"\\(\\frac{{{Q1}}}{{{Q2}}}\\)\" draggable=\"true\"&gt;\\(\\frac{{{Q1}}}{{{Q2}}}\\)&lt;/span&gt; de las películas son comedias. Escribe esta fracción en forma de porcentaje.&lt;/p&gt;</t>
  </si>
  <si>
    <t>En la cartelera de esta semana, 13/50  de las películas pertenecen al género de comedia, 3/10 son de terror y el resto son dramas. Escribe en forma de porcentaje la composición de la cartelera.
Un ... % son comedias.
Un ... % son películas de terror.
Un ... % son dramas.</t>
  </si>
  <si>
    <t>{"id":"M6-NyO-42b-A-2","stimulus":"&lt;p&gt;Dos filmes em cartaz desta semana, &lt;span class=\"fr-math-v2 fr-draggable\" contenteditable=\"false\" data-original-math=\"\\(\\frac{{{Q1}}}{{{Q2}}}\\)\" draggable=\"true\"&gt;\\(\\frac{{{Q1}}}{{{Q2}}}\\)&lt;/span&gt; são comédias.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</si>
  <si>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un refugio de animales, &lt;span class=\"fr-math-v2 fr-draggable\" contenteditable=\"false\" data-original-math=\"\\(\\frac{{{Q1}}}{{{Q2}}}\\)\" draggable=\"true\"&gt;\\(\\frac{{{Q1}}}{{{Q2}}}\\)&lt;/span&gt; de los que se están cuidando son gatos abandonados. Escribe esta fracción en forma de porcentaje.&lt;/p&gt;</t>
  </si>
  <si>
    <t>En un refugio de animales se acoge a perros, gatos y hurones. El centro está preparado para que 11/50 de su capacidad esté destinada para atender a perros, 1/4 es para los gatos y el resto, para hurones. Escribe en forma de porcentaje la capacidad de este refugio.
Un ... % se destina para perros.
Un ... % se destina para gatos.
Un ... % se destina para hurones.</t>
  </si>
  <si>
    <t>{"id":"M6-NyO-42b-A-3","stimulus":"&lt;p&gt;Em um abrigo de animais, &lt;span class=\"fr-math-v2 fr-draggable\" contenteditable=\"false\" data-original-math=\"\\(\\frac{{{Q1}}}{{{Q2}}}\\)\" draggable=\"true\"&gt;\\(\\frac{{{Q1}}}{{{Q2}}}\\)&lt;/span&gt; dos voluntários estão cuidando de gatos de rua. Escreva esta fração como uma porcentagem.&lt;/p&gt;","template":"{{response}} %","hint":"&lt;p&gt;Encontre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</si>
  <si>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M6-NyO-43a</t>
  </si>
  <si>
    <t>Calcula descuentos porcentuales</t>
  </si>
  <si>
    <t>&lt;p&gt;Si descontamos un {{Q2}} % al número {{Q1}}, ¿qué valor obtenemos? Arrastra la opción correcta.&lt;/p&gt;</t>
  </si>
  <si>
    <t>&lt;p&gt;{{A1}}&lt;/p&gt;</t>
  </si>
  <si>
    <t>Si le descontamos un 22 % al número 360, ¿qué número obtenemos? Elige la opción correcta.
Obtenemos ....</t>
  </si>
  <si>
    <t>Q1= Min = 100; Max = 400; Step = 10
Q2= Min = 10; Max = 25; Step = 1
Q3= Min = 10; Max = 25; Step = 1
Q4= Min = 10; Max = 25; Step = 1</t>
  </si>
  <si>
    <t>A1 = {{Q1}}-math.floor({{Q1}}*{{Q2}}/100, 2)*
A2 = {{Q1}}-math.floor({{Q1}}*{{Q3}}/100, 2)
A3 = {{Q1}}-math.floor({{Q1}}*{{Q4}}/100, 2)
T1 = math.floor({{Q2}}*{{Q1}}/100, 2)</t>
  </si>
  <si>
    <t>&lt;p&gt;Primero, calcula el porcentaje. Después, réstalo a la cantidad inicial.&lt;/p&gt;</t>
  </si>
  <si>
    <t>&lt;p&gt;Para obtener el resultado, primero hay que calcular el descuento. Después hay que restarlo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</si>
  <si>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{"id":"M6-NyO-43a-I-1","stimulus":"&lt;p&gt;Ao descontar {{Q2}}% de {{Q1}}, que valor se obtém? Arraste a opção correta.&lt;/p&gt;","template":"&lt;p&gt;{{response}}&lt;/p&gt;","hint":"&lt;p&gt;Primeiro, calcule a porcentagem. Em seguida, subtraia-a do valor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</si>
  <si>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al número {{Q1}} le descontamos un {{Q2}} %, ¿qué valor obtenemos? Calcula el resultado con dos decimales.&lt;/p&gt;</t>
  </si>
  <si>
    <t>Si al número 360 le descontamos un 22 %, ¿qué número obtenemos?
Obtenemos ... .</t>
  </si>
  <si>
    <t>Q1= Min = 100; Max = 400; Step = 10
Q2= Min = 10; Max = 25; Step = 1</t>
  </si>
  <si>
    <t>A1 = {{Q1}}-math.floor({{Q1}}*{{Q2}}/100, 2)
T1 = math.floor({{Q2}}*{{Q1}}/100, 2)</t>
  </si>
  <si>
    <t>{"id":"M6-NyO-43a-E-1","stimulus":"&lt;p&gt;Ao subtrair {{Q2}}% de {{Q1}}, que valor se obtém? Calcule o resultado com duas casas decimais.&lt;/p&gt;","template":"&lt;p&gt;{{response}}&lt;/p&gt;","hint":"&lt;p&gt;Primeiro, calcule a porcentagem. Em seguida, subtraia-a da quantidade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</si>
  <si>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&lt;p&gt;A un sofá que costaba {{Q1}} € le han aplicado un descuento del {{Q2}} %. ¿Cuál es su precio final? Calcula el resultado con dos decimales.&lt;/p&gt;</t>
  </si>
  <si>
    <t>&lt;p&gt;El sofá le cuesta {{A1}} €.&lt;/p&gt;</t>
  </si>
  <si>
    <t>Samuel va a comprar un sofá que cuesta 500 €. En caja le aplican un descuento del 12 %. ¿Cuánto tiene que pagar por el sofá?
El sofá le cuesta ... €.</t>
  </si>
  <si>
    <t>Q1= Min = 300; Max = 600; Step = 10
Q2= Min = 10; Max = 25; Step = 1</t>
  </si>
  <si>
    <t>{"id":"M6-NyO-43a-A-1","stimulus":"&lt;p&gt;Um desconto de {{Q2}} % foi aplicado a uma cadeira que custou R$ {{Q1}}. Qual foi o preço final da cadeira? Escreva o resultado com uma casa decimal, se necessário.&lt;/p&gt;","template":"&lt;p&gt;A cadeira custou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{{A1}}&lt;/p&gt;","seed":{"parameters":[{"name":"Q1","label":null,"min":300,"max":600,"step":10},{"name":"Q2","label":null,"min":10,"max":25,"step":1}],"calculated":[{"name":"A1","label":"{{function}}","function":"{{Q1}}-math.floor({{Q1}}*{{Q2}}/100, 2)"},{"name":"T1","label":"{{function}}","function":"math.floor({{Q2}}*{{Q1}}/100, 2)","temp":true}],"uniques":true},"algorithm":{"name":"calculateOperation","params":{"method":"equivLiteral","keyboard":"INTERMEDIATE"}}}</t>
  </si>
  <si>
    <t>&lt;p&gt;El precio de un vuelo es de {{Q1}} €, pero una agencia de viajes le aplica un descuento del {{Q2}} %. ¿Cuál es el valor del billete rebajado? Calcula el resultado con dos decimales.&lt;/p&gt;</t>
  </si>
  <si>
    <t>&lt;p&gt;El billete cuesta {{A1}} €.&lt;/p&gt;</t>
  </si>
  <si>
    <t>Silvia quiere darse un capricho y está mirando vuelos para ir a San Petersburgo. Ha visto que un vuelo cuesta 560 €, pero una agencia de viajes le aplica un descuento del 15 %. ¿Cuánto vale el billete de avión con esta agencia?
El viaje a San Petersburgo le cuesta con la agencia ... €.</t>
  </si>
  <si>
    <t>{"id":"M6-NyO-43a-A-2","stimulus":"&lt;p&gt;O preço de um voo é R$ {{Q1}}, mas uma agência de viagens aplica um desconto de {{Q2}} %. Qual o valor do ingresso com desconto? Escreva o resultado com uma casa decimal, se necessário.&lt;/p&gt;","template":"&lt;p&gt;O bilhete custa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{{A1}}&lt;/p&gt;","seed":{"parameters":[{"name":"Q1","label":null,"min":300,"max":600,"step":10},{"name":"Q2","label":null,"min":10,"max":25,"step":1}],"calculated":[{"name":"A1","label":"{{função}}","function":"{{Q1}}-math.floor({{Q1}}*{{Q2}}/100, 2)"},{"name":"T1","label":"{{função}}","function":"math.floor({{Q2}}*{{Q1}}/100, 2)","temp":true}],"uniques":true},"algorithm":{"name":"calculateOperation","params":{"method":"equivLiteral","keyboard":"INTERMEDIATE"}}}</t>
  </si>
  <si>
    <t>&lt;p&gt;En una tienda están de liquidación, por lo que todos sus productos tienen un {{Q2}} % de descuento. ¿Cuál es el precio rebajado de una nevera que costaba {{Q1}} €? Calcula el resultado con dos decimales.&lt;/p&gt;</t>
  </si>
  <si>
    <t>&lt;p&gt;El precio rebajado es de {{A1}} €.&lt;/p&gt;</t>
  </si>
  <si>
    <t>Como en una tienda de electrodomésticos están haciendo liquidación, tienen todos sus productos a un 17 % de descuento. Si el precio original de una nevera es de 540 €, ¿cuánto costará cuando se le aplique el descuento?
La neverá costará, con el descuento, ... €.</t>
  </si>
  <si>
    <r>
      <rPr>
        <rFont val="Calibri"/>
        <color theme="1"/>
        <sz val="12.0"/>
      </rPr>
      <t xml:space="preserve">Q1= Min = 300; Max = 600; Step = 10
Q2= Min = </t>
    </r>
    <r>
      <rPr>
        <rFont val="Calibri"/>
        <color theme="1"/>
        <sz val="12.0"/>
      </rPr>
      <t>5</t>
    </r>
    <r>
      <rPr>
        <rFont val="Calibri"/>
        <color theme="1"/>
        <sz val="12.0"/>
      </rPr>
      <t>; Max = 25; Step = 1</t>
    </r>
  </si>
  <si>
    <t>{
    "id": "M6-NyO-43a-A-3",
    "stimulus": "&lt;p&gt;Uma loja vai fechar o estabelecimento e por isso está vendendo todos os seus produtos com {{Q2}}% de desconto. Qual é o preço com desconto de um liquidificador que custa R$ {{Q1}}? Escreva o resultado com uma casa decimal, se necessário.&lt;/p&gt;",
    "template": "&lt;p&gt;O preço com desconto é de R$ {{response}}.&lt;/p&gt;",
    "hint": "&lt;p&gt;Primeiro, calcule a porcentagem. Em seguida, subtraia-a do valor inicial.&lt;/p&gt;",
    "feedback": "&lt;p&gt;Para obter o resultado, primeiro é preciso calcular o desconto. Em seguida, subtraia-o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"BASIC"
        }
    }
}</t>
  </si>
  <si>
    <t>M6-NyO-43b</t>
  </si>
  <si>
    <t>Calcula aumentos porcentuales</t>
  </si>
  <si>
    <t>&lt;p&gt;Si aumentamos un {{Q2}} % el número {{Q1}}, ¿qué valor obtenemos? Arrastra la opción correcta.&lt;/p&gt;</t>
  </si>
  <si>
    <t>Si aumentamos un 22 % al número 360, ¿qué número obtenemos? Elige la opción correcta.
Obtenemos ....</t>
  </si>
  <si>
    <t>A1 = {{Q1}}+math.floor({{Q1}}*({{Q2}})/100, 2)*
A2 = {{Q1}}+math.floor({{Q1}}*({{Q3}})/100, 2)
A3 = {{Q1}}+math.floor({{Q1}}*({{Q4}})/100, 2)
T1 = math.floor{{Q2}}*{{Q1}}/100, 2)</t>
  </si>
  <si>
    <t>&lt;p&gt;Primero, calcula el porcentaje. Después, súmaselo a la cantidad inicial.&lt;/p&gt;</t>
  </si>
  <si>
    <t>&lt;p&gt;Para obtener el resultado, primero hay que calcular el descuento. Después hay que sumarlo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</si>
  <si>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{"id":"M6-NyO-43b-I-1","stimulus":"&lt;p&gt;Ao aumentar em {{Q2}}% o número {{Q1}}, que valor se obtém? Arraste a opção correta.&lt;/p&gt;","template":"&lt;p&gt;{{response}}&lt;/p&gt;","hint":"&lt;p&gt;Primeiro, calcule a porcentagem. Em seguida, adicione-a ao valor inicial.&lt;/p&gt;","feedback":"&lt;p&gt;Para obter o resultado, primeiro é preciso calcular o acréscimo. Em seguida, adicioná-lo a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</si>
  <si>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aumentamos el número {{Q1}} un {{Q2}} %, ¿qué valor obtenemos? Calcula el resultado con dos decimales.&lt;/p&gt;</t>
  </si>
  <si>
    <t>Si al número 360 le aumentamos un 22 %, ¿qué número obtenemos?
Obtenemos ... .</t>
  </si>
  <si>
    <t>A1 = {{Q1}}+math.floor({{Q1}}*({{Q2}})/100, 2)
T1 = math.floor{{Q2}}*{{Q1}}/100, 2)</t>
  </si>
  <si>
    <t>{"id":"M6-NyO-43b-E-1","stimulus":"&lt;p&gt;Se aumentarmos o número {{Q1}} em {{Q2}}%, que valor obtemos? Calcule o resultado com duas casas decimais.&lt;/p&gt;","template":"&lt;p&gt;{{response}}&lt;/p&gt;","hint":"&lt;p&gt;Primeiro, calcule a porcentagem. Em seguida, adicione-a ao valor inicial.&lt;/p&gt;","feedback":"&lt;p&gt;Para obter o resultado, primeiro é preciso calcular o acréscimo. Em seguida, adicioná-lo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</si>
  <si>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&lt;p&gt;Un río tiene una profundidad de {{Q1}} metros. Si en época de lluvias aumenta un {{Q2}} %, ¿cuál será su profundidad? Calcula el resultado con dos decimales.&lt;/p&gt;</t>
  </si>
  <si>
    <t>&lt;p&gt;Alcanzará una profundidad de {{A1}} m.&lt;/p&gt;</t>
  </si>
  <si>
    <t>Un río tiene una profundidad de 15 metros. Si en época de lluvias la profundidad aumenta un 40 %, ¿cuál será el valor de la nueva profundidad?
Alcanza una profundidad de ... metros.</t>
  </si>
  <si>
    <t>Q1= Min = 10; Max = 20; Step = 1
Q2= Min = 10; Max = 40; Step = 5</t>
  </si>
  <si>
    <t>{
    "id": "M6-NyO-43b-A-1",
    "stimulus": "&lt;p&gt;Um rio tem uma profundidade de {{Q1}} m. Se durante a estação chuvosa a água subir {{Q2}} %, qual será a profundidade do rio? Calcule o resultado com duas casas decimais.&lt;/p&gt;",
    "template": "&lt;p&gt;O rio terá uma profundidade de {{response}} m.&lt;/p&gt;",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20,
                "step": 1
            },
            {
                "name": "Q2",
                "label": null,
                "min": 10,
                "max": 40,
                "step": 5
            }
        ],
        "calculated": [
            {
                "name": "A1",
                "label": "{{função}}",
                "function": "{{Q1}}+math.floor({{Q1}}*({{Q2}})/100, 2)"
            },
            {
                "name": "T1",
                "label": "{{função}}",
                "function": "math.floor({{Q2}}*{{Q1}}/100, 2)",
                "temp": true
            }
        ],
        "uniques": true
    },
    "algorithm": {
        "name": "calculateOperation",
        "params": {
            "method": "equivLiteral",
            "keyboard": "INTERMEDIATE"
        }
    }
}</t>
  </si>
  <si>
    <t>&lt;p&gt;El año pasado participaron {{Q1}} ciclistas en una carrera local. Como recibió muy buenos comentarios, la carrera ha acogido este año un {{Q2}} % más de participantes. ¿Cuántos ciclistas han asistido esta vez?&lt;/p&gt;</t>
  </si>
  <si>
    <t>&lt;p&gt;Han asistido {{A1}} ciclistas.&lt;/p&gt;</t>
  </si>
  <si>
    <t>En una carrera ciclista local, el año pasado participaron 150 ciclistas. Como recibió muy buenos comentarios, la carrera ha acogido este año un 20 % más de participantes. ¿Cuántos ciclistas han asistido este año?
Han asistido ... ciclistas.</t>
  </si>
  <si>
    <t>Q1= Min = 100; Max = 200; Step = 25
Q2= Min = 8; Max = 28; Step = 4</t>
  </si>
  <si>
    <t>{
    "id": "M6-NyO-43b-A-2",
    "stimulus": "&lt;p&gt;No ano passado {{Q1}} ciclistas participaram de uma corrida local. Como o evento recebeu visibilidade, a corrida teve {{Q2}}% mais participantes este ano. Quantos ciclistas compareceram desta vez?&lt;/p&gt;",
    "template": "&lt;p&gt;{{response}} ciclistas participaram este ano.&lt;/p&gt;",
    "hint": "&lt;p&gt;Primeiro, calcule a porcentagem. Em seguida, subtraia-a do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100,
                "max": 200,
                "step": 25
            },
            {
                "name": "Q2",
                "label": null,
                "min": 8,
                "max": 28,
                "step": 4
            }
        ],
        "calculated": [
            {
                "name": "A1",
                "label": "{{função}}",
                "function": "{{Q1}}+math.floor({{Q1}}*({{Q2}})/100, 2)"
            },
            {
                "name": "T1",
                "label": "{{função}}",
                "function": "math.floor({{Q2}}*{{Q1}}/100, 2)",
                "temp": true
            }
        ],
        "uniques": true
    },
    "algorithm": {
        "name": "calculateOperation",
        "params": {
            "method": "equivLiteral",
            "keyboard": "INTERMEDIATE"
        }
    }
}</t>
  </si>
  <si>
    <t>&lt;p&gt;El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t>
  </si>
  <si>
    <t>&lt;p&gt;La temperatura tras el aumento era de {{A1}} °C.&lt;/p&gt;</t>
  </si>
  <si>
    <t>El aumento de la temperatura media de la Tierra debido a los gases de efecto invernadero ha sido constante en los últimos años. En un país la temperatura media en los años sesenta fue de 15 ºC, pero diez años después aumentó un 2 %. Calcula esta segunda temperatura y devuelve el resultado con dos decimales.
La temperatura media de ese país diez años después fue de ... ºC.</t>
  </si>
  <si>
    <t>Q1= Min = 10; Max = 15; Step = 1
Q2= List = 1, 2</t>
  </si>
  <si>
    <t>{
    "id": "M6-NyO-43b-A-3",
    "stimulus": "&lt;p&gt;O aumento da temperatura média da Terra devido aos gases de efeito estufa tem sido constante nos últimos anos. Em um país, a temperatura média na década de 1960 era {{Q1}} °C. Dez anos depois, aumentou {{Q2}} %. Calcule esta segunda temperatura e retorne o resultado com duas casas decimais.&lt;/p&gt;",
    "template": "&lt;p&gt;A temperatura após o aumento foi de {{response}} °C.&lt;/p&gt;",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15,
                "step": 1
            },
            {
                "name": "Q2",
                "label": null,
                "list": [
                    1,
                    2
                ]
            }
        ],
        "calculated": [
            {
                "name": "A1",
                "label": "{{função}}",
                "function": "{{Q1}}+math.floor({{Q1}}*({{Q2}})/100, 2)"
            },
            {
                "name": "T1",
                "label": "{{função}}",
                "function": "math.floor({{Q2}}*{{Q1}}/100, 2)",
                "temp": true
            }
        ],
        "uniques": true
    },
    "algorithm": {
        "name": "calculateOperation",
        "params": {
            "method": "equivSymbolic",
            "keyboard": "INTERMEDIATE"
        }
    }
}</t>
  </si>
  <si>
    <t>M6-NyO-44a</t>
  </si>
  <si>
    <t>Identifica dos magnitudes con proporcionalidad directa</t>
  </si>
  <si>
    <t>Selecciona la relación que es proporcional.</t>
  </si>
  <si>
    <t>Selecciona cuál de estas relaciones es proporcional.
El número de piezas de fruta y su precio total.*
La longitud del cabello y el tiempo.*
La distancia que un coche recorre y su consumo de gasolina.*
Las horas del día y la temperatura ambiental.
Los años de un niño y su altura.
El número de personas de un equipo y el tiempo que tardan en terminar un trabajo.</t>
  </si>
  <si>
    <t>A1=El peso de varias piezas de fruta y su precio total.*
A2=La longitud del cabello y el tiempo.*
A3=La distancia que un coche recorre y su consumo de gasolina.*
A4=Las horas del día y la temperatura ambiental. | No existe una relación proporcional porque el duplicar o triplicar el número de horas no implica que la temperatura se duplique o triplique.
A5=Los años de un niño y su altura. | No existe una relación proporcional porque al duplicar o triplicar el número de años no se duplica o triplica la altura de un niño.
A6=El número de personas de un equipo y el tiempo que tardan en terminar un trabajo. | No existe una relación proporcional porque al duplicar o triplicar el número de número de personas no se duplica o triplica el tiempo que dedican para terminar un trabajo.</t>
  </si>
  <si>
    <t>&lt;p&gt;Dos magnitudes son proporcionales si al multiplicar o dividir por un número una de ellas, la otra se multiplica o divide por ese mismo número.</t>
  </si>
  <si>
    <t>Dos magnitudes son proporcionales si al multiplicar o dividir por un número una de ellas, la otra se multiplica o divide por ese mismo número.</t>
  </si>
  <si>
    <t>{"id":"M6-NyO-44a-I-1","stimulus":"&lt;p&gt;Selecione a relação que indica grandezas diretamente proporcionais.&lt;/p&gt;","hint":"&lt;p&gt;Duas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número.&lt;/p&gt;","seed":{"parameters":[],"calculated":[{"name":"A1","label":"O número de frutas e seu preço total."},{"name":"A2","label":"O comprimento do cabelo e o tempo."},{"name":"A3","label":"A distância que um carro percorre e seu consumo de gasolina."},{"name":"A4","label":"As horas do dia e a temperatura ambiente.","incorrect":true,"feedback":"Não há relação proporcional porque dobrar ou triplicar o número de horas não implica que a temperatura duplique ou triplique."},{"name":"A5","label":"Los años de un niño y su altura.","incorrect":true,"feedback":"Não há relação proporcional porque dobrar ou triplicar o número de anos não dobra ou triplica a altura de uma criança."},{"name":"A6","label":"O número de pessoas em uma equipe e o tempo necessário para concluir um trabalho.","incorrect":true,"feedback":"Não há relação proporcional porque dobrar ou triplicar o número de pessoas não dobra ou triplica o tempo que elas gastam para terminar um trabalho."}],"uniques":true},"algorithm":{"name":"trueFalse","template":"Multiple choice – standard","params":{"countCorrect":1,"countIncorrect":2,"showCheckIcon":true}}}</t>
  </si>
  <si>
    <t>Selecciona la tabla que representa una proporcionalidad directa.
{{A1}}*
{{A2}}
{{A3}}</t>
  </si>
  <si>
    <t xml:space="preserve">Selecciona la tabla que representa una proporcionalidad directa.
[1] | [2] | [3] | [4] | [5] 
[6] | [7] | [8] | [9] | [10] 
[1] | [2] | [3] | [4] | [5]
[4| [8] | [12] | [16] | [20] 
[10] | [12] | [14] | [16] | [18] *
[5] | [6] | [7] | [8] | [9] </t>
  </si>
  <si>
    <r>
      <rPr>
        <rFont val="Calibri"/>
        <color theme="1"/>
        <sz val="12.0"/>
      </rPr>
      <t>Q1</t>
    </r>
    <r>
      <rPr>
        <rFont val="Calibri"/>
        <color theme="1"/>
        <sz val="12.0"/>
      </rPr>
      <t xml:space="preserve">= Min = 1; Max = 5; Step = 1
</t>
    </r>
    <r>
      <rPr>
        <rFont val="Calibri"/>
        <color theme="1"/>
        <sz val="12.0"/>
      </rPr>
      <t>Q2= Min = 1; Max = 5; Step = 1</t>
    </r>
  </si>
  <si>
    <t>Tabla A1*:
T1 | T2 | T3 | T4 | T5
T6 | T7 | T8 | T9 | T10
T1 = {{Q1}}+2
T2 = {{Q1}}+3
T3 = {{Q1}}+4
T4 = {{Q1}}+5
T5 = {{Q1}}+6
T6 = T1*2
T7 = T2*2
T8 = T3*2
T9 = T4*2
T10 = T5*2
Tabla A2:
T11 | T12 | T13 | T14 | T15
T16 | T17 | T18 | T19 | T20
T11 = {{Q1}}+1
T12 = {{Q1}}+2
T13 = {{Q1}}+3
T14 = {{Q1}}+4
T15 = {{Q1}}+5
T16 = {{T11}}+{{Q2}}
T17 = {{T12}}+{{Q2}}
T18 = {{T13}}+{{Q2}}
T19 = {{T14}}+{{Q2}}
T20 = {{T15}}+{{Q2}}
Tabla A3:
T21 | T22 | T23 | T24 | T25
T26 | T27 | T28 | T29 | T30
T21 = {{Q2}}
T22 = {{Q2}}+1
T23 = {{Q2}}+2
T24 = {{Q2}}+3
T25 = {{Q2}}+4
T26 = {{T21}}*{{T21}}
T27 = {{T22}}*{{T22}}
T28 = {{T23}}*{{T23}}
T29 = {{T24}}*{{T24}}
T30 = {{T25}}*{{T25}}</t>
  </si>
  <si>
    <t>&lt;p&gt;Dos magnitudes son proporcionales si al multiplicar o dividir por un número una de ellas, la otra se multiplica o divide por ese mismo número.&lt;/p&gt;</t>
  </si>
  <si>
    <t>&lt;p&gt;Dos magnitudes son proporcionales si al multiplicar o dividir por un número una de ellas, la otra se multiplica o divide por ese mismo número.
A2=Esta tabla no representa una relación proporcional porque los valores de la segunda fila son el resultado de sumar {{Q2}} a los de la primera.
A3=Esta tabla no representa una relación proporcional porque los valores de la segunda fila son el resultado de elevar al cuadrado los de la primera fila: {{T21}}&lt;sup&gt;2&lt;/sup&gt; = {{T22}}.</t>
  </si>
  <si>
    <t>{
    "id": "M6-NyO-44a-E-1",
    "stimulus": "&lt;p&gt;Selecione a tabela que representa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tabela não representa uma relação proporcional porque os valores da segunda linha são o resultado da adição de {{Q2}} aos da primeira."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tabela não representa uma relação proporcional porque os valores da segunda linha são o resultado do quadrado dos valores da primeira linha: {{T21}}&lt;sup&gt;2&lt;/sup&gt; = {{T26}}."
            }
        ],
        "uniques": true
    },
    "algorithm": {
        "name": "trueFalse",
        "template": "Multiple choice – standard",
        "params": {
            "countCorrect": 1,
            "countIncorrect": 2,
            "showCheckIcon": false,
            "customClass": "multiple-choice-table-fullwidth"
        }
    }
}</t>
  </si>
  <si>
    <t>M6-NyO-44b</t>
  </si>
  <si>
    <t>Usa la proporcionalidad directa para resolver problemas en contextos de la vida cotidiana</t>
  </si>
  <si>
    <t>&lt;p&gt;Selecciona la oración en la que haya una proporcionalidad directa.&lt;/p&gt;</t>
  </si>
  <si>
    <r>
      <rPr>
        <rFont val="Calibri"/>
        <color theme="1"/>
        <sz val="12.0"/>
      </rPr>
      <t>Selecciona la oración en la que haya una proporcionalidad directa.
Si 4 refrescos cuestan 7 €, entonces 12 refrescos costarán 21 €.*
Como a las 8 de la mañana hay una temperatura de 26 °C, a las 5 de la tarde la temperatura será de 20 °C.
4 jarras se llenan de agua en 7 minutos, por lo que para llenar 12 jarras necesitaremos 21 minutos.*
Si 1 camiseta cuesta 4 €, entonces 4 camisetas costarán 3 €.
Si para llegar andando a la 2ª planta hay que subir 55 escalones, para llegar a la 6ª serán 115 escalones.
Tiago hace 5 largos en la piscina en 180 segundos, por lo que puede hacer 20 largos en 720 segundos.*</t>
    </r>
    <r>
      <rPr>
        <rFont val="Calibri"/>
        <color theme="1"/>
        <sz val="12.0"/>
      </rPr>
      <t xml:space="preserve">
</t>
    </r>
    <r>
      <rPr>
        <rFont val="Calibri"/>
        <color theme="1"/>
        <sz val="12.0"/>
      </rPr>
      <t>[Se muestran 3 opciones]</t>
    </r>
  </si>
  <si>
    <t>Q1= List= 2, 4, 8
Q2= List= 5, 6, 7, 8, 9, 10
Q3= List= 2, 4, 8
Q4-Q7= Min= 2; Max= 10; Step= 1
Q8= List= 2, 4, 8
Q9= Min= 2; Max= 10; Step= 1
Q10= List= 2, 4, 8
Q11= List= 1
Q12-Q13= Min = 2; Max = 10; Step = 1
Q14= Min = 2; Max = 5; Step = 1
Q15= Min = 40; Max = 70; Step = 5
Q19= Min = 6; Max = 10; Step = 1
N1= List= Sofía, Tamara, Tiago, Daniel, Esmeralda
Q16= Min = 2; Max = 6; Step = 2
Q17= Min = 70; Max = 200; Step = 10
Q18= Min = 3; Max = 9; Step = 2</t>
  </si>
  <si>
    <t>A1 = Si {{Q1}} refrescos cuestan {{Q2}} €, entonces {{Q3}} refrescos costarán {{function}} €.#{{Q3}}/{{Q1}}*{{Q2}}*
A2 = Como a las {{Q4}} de la mañana hay una temperatura de {{Q5}} °C, a las {{Q6}} de la tarde la temperatura será de {{Q7}} °C.#{{Q6}} | En este caso no se da una proporcionalidad directa, ya que no se multiplican o dividen las horas del día y la temperatura por un mismo número.
A3 = {{Q8}} jarras se llenan de agua en {{Q9}} minutos, por lo que para llenar {{Q10}} jarras necesitaremos {{function}} minutos.#{{Q10}}/{{Q8}}*{{Q9}}*
A4 = Si 1 camiseta cuesta {{Q12}} €, entonces {{function}} camisetas costarán {{Q13}} €.#{{Q11}}+{{Q13}} | En este caso no se da una proporcionalidad directa, ya que no se multiplica o se divide por un mismo número las camisetas y su precio.
A5 = Si para llegar andando a la {{Q14}}.ª planta hay que subir {{Q15}} escalones, para llegar a la {{Q19}}.ª serán {{function}} escalones.#{{Q15}}*{{Q19}}+5 | En este caso no se da una proporcionalidad directa, ya que no se multiplica o se divide el número de plantas y escalones por un mismo número.
A6 = {{N1}} hace {{Q16}} largos en la piscina en {{Q17}} segundos, por lo que puede hacer {{Q17}} largos en {{function}} segundos.#({{Q17}}/{{Q16}})*{{Q18}}*</t>
  </si>
  <si>
    <t>&lt;p&gt;Una proporcionalidad directa se da cuando dos magnitudes se multiplican o se dividen por el mismo número.&lt;/p&gt;</t>
  </si>
  <si>
    <t>{
    "id": "M6-NyO-44b-I-1",
    "stimulus": "&lt;p&gt;Selecione a frase em que há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"Sofia",
                    "Tâmara",
                    "Tiago",
                    "Daniel",
                    "Elaine"
                ]
            },
            {
                "name": "Q16",
                "label": null,
                "min": 2,
                "max": 6,
                "step": 2
            },
            {
                "name": "Q17",
                "label": null,
                "min": 70,
                "max": 200,
                "step": 10
            },
            {
                "name": "Q18",
                "label": null,
                "min": 3,
                "max": 9,
                "step": 2
            }
        ],
        "uniques": true,
        "calculated": [
            {
                "name": "A1",
                "label": "Se {{Q1}} refrigerantes custam R$ {{Q2}}, então {{Q3}} refrigerantes custam R$ {{function}}.",
                "function": "{{Q3}}/{{Q1}}*{{Q2}}"
            },
            {
                "name": "A2",
                "label": "Como às {{Q4}} da manhã a temperatura é de {{Q5}} °C, às {{Q6}} da tarde a temperatura será de {{Q7}} °C.",
                "function": "{{Q6}} ",
                "incorrect": true,
                "feedback": "Nesse caso, não há proporcionalidade direta, pois as horas do dia e a temperatura não são multiplicadas ou divididas pelo mesmo número."
            },
            {
                "name": "A3",
                "label": "{{Q8}} potes enchem de água em {{Q9}} minutos, então para encher {{Q10}} potes precisaremos de {{function}} minutos.",
                "function": "{{Q10}}/{{Q8}}*{{Q9}}"
            },
            {
                "name": "A4",
                "label": "Se 1 bolacha custa R$ {{Q12}}, então {{function}} bolachas custam R$ {{Q13}}.",
                "function": "{{Q11}}+{{Q13}} ",
                "incorrect": true,
                "feedback": "Nesse caso, não há proporcionalidade direta, pois as bolachas e seu preço não são multiplicados ou divididos pelo mesmo número."
            },
            {
                "name": "A5",
                "label": "Se para chegar ao {{Q14}}º andar tem que subir {{Q15}} degraus, para chegar ao {{Q19}}º haverá {{function}} degraus.",
                "function": "{{Q15}}*{{Q19}}+5 ",
                "incorrect": true,
                "feedback": " Nesse caso, não há proporcionalidade direta, pois o número de andares e degraus não é multiplicado ou dividido pelo mesmo número."
            },
            {
                "name": "A6",
                "label": "{{N1}} faz {{Q16}} voltas na piscina em {{Q17}} segundos, então ele pode fazer {{Q18}} voltas em {{function}} segundos.",
                "function": "({{Q17}}/{{Q16}})*{{Q18}}"
            }
        ]
    },
    "algorithm": {
        "name": "trueFalse",
        "template": "Multiple choice – standard",
        "params": {
            "countCorrect": 1,
            "countIncorrect": 2,
            "showCheckIcon": true,"columns":3
        }
    }
}</t>
  </si>
  <si>
    <t>&lt;p&gt;Selmo ha encargado {{Q1}} palmeritas de chocolate para llevar al cumpleaños de su tía. En total le han costado {{T1}} €. En el caso de que hubiese comprado {{Q2}} palmeritas, ¿cuál habría sido el precio?&lt;/p&gt;</t>
  </si>
  <si>
    <t>&lt;p&gt;El precio de {{Q2}} palmeritas sería de {{A1}} €.&lt;/p&gt;</t>
  </si>
  <si>
    <t>Selmo ha encargado 10 palmeritas de chocolate para llevar al cumpleaños de su tía. En total le han costado 20 €. En el caso de que hubiese comprado 17 palmeritas, ¿cuál habría sido el precio? ¿Y si hubiesen sido 22 palmeritas?
Comprar 17 palmeritas valen ... €.
Comprar 22 palmeritas valen ... €.</t>
  </si>
  <si>
    <t>Q1= Min= 10; Max= 20; Step= 1
Q2= Min= 10; Max= 20; Step= 1
Q3= Min= 21; Max= 30; Step= 1
Q4= Min= 1.25; Max= 3; Step= 0.25</t>
  </si>
  <si>
    <t>T1 = {{Q4}}*{{Q1}}
T2 = {{Q4}}*{{Q2}}
T3 = {{Q4}}*{{Q3}}
A1 = {{Q4}}*{{Q2}}</t>
  </si>
  <si>
    <t>&lt;p&gt;Dos cantidades son directamente proporcionales si, al multiplicar o dividir una por un número determinado, la otra se multiplica o se divide por el mismo número.&lt;/p&gt;&lt;p&gt;En este caso, si {{Q1}} palmeritas cuestan {{T1}} €, {{Q1}} × {{Q2}} palmeritas costarían {{T1}} × {{Q2}} €.&lt;/p&gt;</t>
  </si>
  <si>
    <t>{"id":"M6-NyO-44b-E-1","stimulus":"&lt;p&gt;Sandro encomendou {{Q1}} brigadeiros para levar para o aniversário da tia dele que no total custaram R$ {{T1}}. Se ele tivesse comprado {{T4}} brigadeiros, qual seria o preço?&lt;/p&gt;","template":"&lt;p&gt;O preço de {{T4}} brigadeiros seria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se multiplica por {{Q2}}.&lt;/p&gt;&lt;p&gt;{{Q1}} brigadeiros custam R$ {{T1}}&lt;/p&gt;&lt;p&gt;{{Q1}} brigadeiros × {{Q2}} custariam R$ {{T1}}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t>
  </si>
  <si>
    <t>Dana quiere volver a ver los capítulos de una temporada de una serie. Si los capítulos duran {{Q1}} minutos y hay {{Q2}} capítulos en total, ¿cuántos minutos necesita para ver la temporada completa?</t>
  </si>
  <si>
    <t>Dana necesita {{A1}} minutos.</t>
  </si>
  <si>
    <t>Dana quiere volver a ver los capítulos de una temporada de una serie de Disney+. Si los capítulos duran 20 minutos y hay 8 capítulos en total, ¿cuántos minutos necesita para ver la temporada completa?
Dana necesita ... minutos.</t>
  </si>
  <si>
    <t>Q1= Min= 15; Max= 30; Step= 1
Q2= Min= 8; Max= 12; Step= 1</t>
  </si>
  <si>
    <t>&lt;p&gt;Dos cantidades son directamente proporcionales si, al multiplicar o dividir una por un número determinado, la otra se multiplica o se divide por el mismo número.&lt;/p&gt;&lt;p&gt;En este caso, si 1 capítulo dura {{Q1}} minutos, para ver 1 × {{Q2}} capítulos necesitaría {{Q1}} × {{Q2}} minutos.&lt;/p&gt;</t>
  </si>
  <si>
    <t>{"id":"M6-NyO-44b-E-2","stimulus":"&lt;p&gt;Diana quer ver novamente os episódios de uma temporada de uma série. Se os episódios duram {{Q1}} minutos e há {{Q2}} episódios no total, quantos minutos ela precisa para assistir a temporada inteira?&lt;/p&gt;","template":"&lt;p&gt;Ela precisa de {{response}} minutos.&lt;/p&gt;","hint":"&lt;p&gt;Duas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número.&lt;/p&gt;&lt;p&gt;Neste caso, se 1 capítulo dura {{Q1}} minutos, para assistir 1 × {{Q2}} capítulos precisaria de {{Q1}} × {{Q2}} minutos.&lt;/p&gt;","seed":{"parameters":[{"name":"Q1","label":null,"min":15,"max":30,"step":1},{"name":"Q2","label":null,"min":8,"max":12,"step":1}],"calculated":[{"name":"A1","label":"{{function}}","function":"{{Q1}}*{{Q2}}"}],"uniques":true},"algorithm":{"name":"calculateOperation","params":{"method":"equivSymbolic","keyboard":"INTERMEDIATE"}}}</t>
  </si>
  <si>
    <t>Unos grandes almacenes están preparando sus tiendas para la vuelta al cole. Nela ha comprado {{Q1}} cuadernos y ha pagado {{T1}} € por ellos. Si hubiera comprado {{Q2}} cuadernos, ¿cuánto habría tenido que pagar?</t>
  </si>
  <si>
    <t>{{Q2}} cuadernos hubieran costado {{A1}} €.</t>
  </si>
  <si>
    <t xml:space="preserve">Los grandes almacenes están preparando sus tiendas para la vuelta al cole. Nela ha comprado 6 cuadernos y ha pagado 18 € por ellos. Si hubiera comprado 9 cuadernos, ¿cuánto habría tenido que pagar? ¿Y si hubiera comprado 4 cuadernos?
9 cuadernos hubieran costado ... €. 
4 cuadernos hubieran costado ... €. </t>
  </si>
  <si>
    <t>Q1= Min= 5; Max= 9; Step= 1
Q2= Min= 5; Max= 9; Step= 1
Q3= Min= 3; Max= 9; Step= 1
Q4= Min= 2; Max= 10; Step= 1</t>
  </si>
  <si>
    <t>T1 = {{Q4}}*{{Q1}}
T2 = {{Q4}}*{{Q2}}
T3 = {{Q4}}*{{Q3}}
A1 =  {{T2}} 
A2 =  {{T3}}</t>
  </si>
  <si>
    <t>&lt;p&gt;Dos cantidades son directamente proporcionales si, al multiplicar o dividir una por un número determinado, la otra se multiplica o se divide por el mismo número.&lt;/p&gt;&lt;p&gt;En este caso, si {{Q1}} cuadernos cuestan {{Q1}} €, para comprar {{Q1}} × {{Q2}} cuadernos tendría que pagar {{T1} × {{Q2}} €.&lt;/p&gt;</t>
  </si>
  <si>
    <t>{"id":"M6-NyO-44b-E-3","stimulus":"&lt;p&gt;Uma rede de comércio está preparando suas lojas para o retorno às aulas. Julie comprou {{Q1}} cadernos e pagou R$ {{T1}} por eles. Se ela tivesse comprado {{T4}} cadernos, quanto teriam custado?&lt;/p&gt;","template":"&lt;p&gt;{{T4}} cadernos teriam custado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é dividido por 3.&lt;/p&gt;&lt;p&gt;{{Q1}} cadernos custam R$ {{T1}}&lt;/p&gt;&lt;p&gt;{{Q1}} cadernos : 3 custariam R$ {{T1}} : 3&lt;/p&gt;","seed":{"parameters":[{"name":"Q1","label":null,"min":9,"max":18,"step":3},{"name":"Q2","label":null,"min":5,"max":9,"step":1},{"name":"Q3","label":null,"min":3,"max":9,"step":1},{"name":"Q4","label":null,"min":8,"max":40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t>
  </si>
  <si>
    <t>M6-NyO-44c</t>
  </si>
  <si>
    <t>Calcula el 4º término de una proporción, conocidos los otros 3, utilizando el concepto de fracción equivalente</t>
  </si>
  <si>
    <t>&lt;p&gt;Une las fracciones de la izquierda con su fracción equivalente.&lt;/p&gt;</t>
  </si>
  <si>
    <t>Une las fracciones de la izquierda con su fracción equivalente.
[2/4] - [8/16]
[3/13] - [6/26]
[18/36] - [1/2]</t>
  </si>
  <si>
    <t>Q1= Min= 1; Max= 9; Step= 1
Q2= Min= 2; Max= 9; Step= 1
Q3= Min= 1; Max= 9; Step= 1
Q4= Min= 2; Max= 9; Step= 1
Q5= Min= 1; Max= 9; Step= 1
Q6= Min= 3; Max= 9; Step= 2</t>
  </si>
  <si>
    <t>T1 = 2*{{Q1}}
T2 = 2*{{Q2}}
T3 = 2*{{Q3}}
T4 = 2*{{Q4}}
T5 = 3*{{Q5}}
T6 = 3*{{Q6}}
T7 = Lemonlib.round({{Q1}}/{{Q2}},2)
T8 = Lemonlib.round({{Q3}}/{{Q4}},2)
T9 = Lemonlib.round({{Q5}}/{{Q6}},2)
A1=&lt;span class="fr-math-v2 fr-draggable" contenteditable="false" data-original-math="\(\frac{{{T1}}}{{{T2}}}\)" draggable="true"&gt;\(\frac{{{T1}}}{{{T2}}}\)&lt;/span&gt;#&lt;span class="fr-math-v2 fr-draggable" contenteditable="false" data-original-math="\(\frac{{{Q1}}}{{{Q2}}}\)" draggable="true"&gt;\(\frac{{{Q1}}}{{{Q2}}}\)&lt;/span&gt; | &lt;span class="fr-math-v2 fr-draggable" contenteditable="false" data-original-math="\(\frac{{{T1}}}{{{T2}}}\)" draggable="true"&gt;\(\frac{{{T1}}}{{{T2}}}\)&lt;/span&gt; y &lt;span class="fr-math-v2 fr-draggable" contenteditable="false" data-original-math="\(\frac{{{Q1}}}{{{Q2}}}\)" draggable="true"&gt;\(\frac{{{Q1}}}{{{Q2}}}\)&lt;/span&gt; son fracciones equivalentes porque representan {{T7}}.
A2=&lt;span class="fr-math-v2 fr-draggable" contenteditable="false" data-original-math="\(\frac{{{Q3}}}{{{Q4}}}\)" draggable="true"&gt;\(\frac{{{Q3}}}{{{Q4}}}\)&lt;/span&gt;#&lt;span class="fr-math-v2 fr-draggable" contenteditable="false" data-original-math="\(\frac{{{T3}}}{{{T4}}}\)" draggable="true"&gt;\(\frac{{{T3}}}{{{T4}}}\)&lt;/span&gt; | &lt;span class="fr-math-v2 fr-draggable" contenteditable="false" data-original-math="\(\frac{{{Q3}}}{{{Q4}}}\)" draggable="true"&gt;\(\frac{{{Q3}}}{{{Q4}}}\)&lt;/span&gt; y &lt;span class="fr-math-v2 fr-draggable" contenteditable="false" data-original-math="\(\frac{{{T3}}}{{{T4}}}\)" draggable="true"&gt;\(\frac{{{T3}}}{{{T4}}}\)&lt;/span&gt; son fracciones equivalentes porque representan {{T8}}.
A3=&lt;span class="fr-math-v2 fr-draggable" contenteditable="false" data-original-math="\(\frac{{{Q5}}}{{{Q6}}}\)" draggable="true"&gt;\(\frac{{{Q5}}}{{{Q6}}}\)&lt;/span&gt;#&lt;span class="fr-math-v2 fr-draggable" contenteditable="false" data-original-math="\(\frac{{{T5}}}{{{T6}}}\)" draggable="true"&gt;\(\frac{{{T5}}}{{{T6}}}\)&lt;/span&gt; | &lt;span class="fr-math-v2 fr-draggable" contenteditable="false" data-original-math="\(\frac{{{Q5}}}{{{Q6}}}\)" draggable="true"&gt;\(\frac{{{Q5}}}{{{Q6}}}\)&lt;/span&gt; y &lt;span class="fr-math-v2 fr-draggable" contenteditable="false" data-original-math="\(\frac{{{T5}}}{{{T6}}}\)" draggable="true"&gt;\(\frac{{{T5}}}{{{T6}}}\)&lt;/span&gt; son fracciones equivalentes porque representan {{T9}}.</t>
  </si>
  <si>
    <t>&lt;p&gt;Dos fracciones son equivalentes si, al dividir sus numeradores entre sus denominadores, se obtiene el mismo resultado.&lt;/p&gt;</t>
  </si>
  <si>
    <t>&lt;p&gt;Dos fracciones son equivalentes si representan el mismo número pero su numerador y denominador son diferentes. Es decir, cuando el numerador y el denominador de una fracción son directamente proporcionales a los de otra.&lt;p&gt;</t>
  </si>
  <si>
    <t>{"id":"M6-NyO-44c-I-1","stimulus":"&lt;p&gt;Arraste cada fração para a sua equivalente.&lt;/p&gt;","hint":"&lt;p&gt;Duas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e &lt;span class=\"fr-math-v2 fr-draggable\" contenteditable=\"false\" data-original-math=\"\\(\\frac{{{Q1}}}{{{Q2}}}\\)\" draggable=\"true\"&gt;\\(\\frac{{{Q1}}}{{{Q2}}}\\)&lt;/span&gt; são frações equivalentes porque representam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e &lt;span class=\"fr-math-v2 fr-draggable\" contenteditable=\"false\" data-original-math=\"\\(\\frac{{{T3}}}{{{T4}}}\\)\" draggable=\"true\"&gt;\\(\\frac{{{T3}}}{{{T4}}}\\)&lt;/span&gt; são frações equivalentes porque representam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e &lt;span class=\"fr-math-v2 fr-draggable\" contenteditable=\"false\" data-original-math=\"\\(\\frac{{{T5}}}{{{T6}}}\\)\" draggable=\"true\"&gt;\\(\\frac{{{T5}}}{{{T6}}}\\)&lt;/span&gt; são frações equivalentes porque representam {{T9}}."}],"uniques":true},"algorithm":{"name":"linkOperationResult","template":"Match list","params":{"invert":true}}}</t>
  </si>
  <si>
    <t>¿Cuáles de estas fracciones son equivalentes a &lt;span class="fr-math-v2 fr-draggable" contenteditable="false" data-original-math="\(\frac{{{Q1}}}{{{T1}}}\)" draggable="true"&gt;\(\frac{{{Q1}}}{{{T1}}}\)&lt;/span&gt;?</t>
  </si>
  <si>
    <t>¿Cuál de estas fracciones no es equivalente a 9/21?:
8/4
18/42*
45/105*
10/14</t>
  </si>
  <si>
    <t>Multiple Choice</t>
  </si>
  <si>
    <t>Q1= Min = 1; Max = 10; Step = 1
Q2= Min = 1; Max = 5; Step = 1
Q3= Min = 2; Max = 4; Step = 1
Q4= Min = 2; Max = 4; Step = 1</t>
  </si>
  <si>
    <t>T0 = {{Q1}}/({{Q1}}+{{Q2}})
T1 = {{Q1}}+{{Q2}}
T2 = ({{Q1}}+{{Q2}})*{{Q3}}
T3 = {{Q1}}*{{Q3}}
T4 = ({{Q1}}+{{Q2}})*{{Q4}}
T5 = {{Q1}}*{{Q4}}
A1= &lt;span class="fr-math-v2 fr-draggable" contenteditable="false" data-original-math="\(\frac{{{T3}}}{{{T2}}}\)" draggable="true"&gt;\(\frac{{{T3}}}{{{T2}}}\)&lt;/span&gt; | &lt;span class="fr-math-v2 fr-draggable" contenteditable="false" data-original-math="\(\frac{{{Q1}}}{{{T1}}}\)" draggable="true"&gt;\(\frac{{{T1}}}{{{T2}}}\)&lt;/span&gt; y &lt;span class="fr-math-v2 fr-draggable" contenteditable="false" data-original-math="\(\frac{{{T3}}}{{{T2}}}\)" draggable="true"&gt;\(\frac{{{T3}}}{{{T2}}}\)&lt;/span&gt; son fracciones equivalentes porque representan {{T0}}.*
A2= &lt;span class="fr-math-v2 fr-draggable" contenteditable="false" data-original-math="\(\frac{{{T4}}}{{{T5}}}\)" draggable="true"&gt;\(\frac{{{T4}}}{{{T5}}}\)&lt;/span&gt; | &lt;span class="fr-math-v2 fr-draggable" contenteditable="false" data-original-math="\(\frac{{{Q1}}}{{{T1}}}\)" draggable="true"&gt;\(\frac{{{T1}}}{{{T2}}}\)&lt;/span&gt; y &lt;span class="fr-math-v2 fr-draggable" contenteditable="false" data-original-math="\(\frac{{{T4}}}{{{T5}}}\)" draggable="true"&gt;\(\frac{{{T4}}}{{{T5}}}\)&lt;/span&gt; son fracciones equivalentes porque representan {{T0}}.
A3= &lt;span class="fr-math-v2 fr-draggable" contenteditable="false" data-original-math="\(\frac{{{T4}}}{{{T2}}}\)" draggable="true"&gt;\(\frac{{{T4}}}{{{T2}}}\)&lt;/span&gt; | &lt;span class="fr-math-v2 fr-draggable" contenteditable="false" data-original-math="\(\frac{{{Q1}}}{{{T1}}}\)" draggable="true"&gt;\(\frac{{{T1}}}{{{T2}}}\)&lt;/span&gt; y &lt;span class="fr-math-v2 fr-draggable" contenteditable="false" data-original-math="\(\frac{{{T4}}}{{{T2}}}\)" draggable="true"&gt;\(\frac{{{T4}}}{{{T2}}}\)&lt;/span&gt; no son fracciones equivalentes porque representan números diferentes.
A4= &lt;span class="fr-math-v2 fr-draggable" contenteditable="false" data-original-math="\(\frac{{{T3}}}{{{T5}}}\)" draggable="true"&gt;\(\frac{{{T3}}}{{{T5}}}\)&lt;/span&gt; | &lt;span class="fr-math-v2 fr-draggable" contenteditable="false" data-original-math="\(\frac{{{Q1}}}{{{T1}}}\)" draggable="true"&gt;\(\frac{{{T1}}}{{{T2}}}\)&lt;/span&gt; y &lt;span class="fr-math-v2 fr-draggable" contenteditable="false" data-original-math="\(\frac{{{T3}}}{{{T5}}}\)" draggable="true"&gt;\(\frac{{{T3}}}{{{T5}}}\)&lt;/span&gt; no son fracciones equivalentes porque representan números diferentes.</t>
  </si>
  <si>
    <t>&lt;p&gt;Dos fracciones son equivalentes si representan el mismo número pero su numerador y denominador son diferentes. Es decir, son equivalentes cuando el numerador y el denominador de una fracción son directamente proporcionales a los de otra.&lt;p&gt;</t>
  </si>
  <si>
    <t>{"id":"M6-NyO-44c-E-1","stimulus":"Quais dessas frações são equivalentes a &lt;span class=\"fr-math-v2 fr-draggable\" contenteditable=\"false\" data-original-math=\"\\(\\frac{{{Q1}}}{{{T1}}}\\)\" draggable=\"true\"&gt;\\(\\frac{{{Q1}}}{{{T1}}}\\)&lt;/span&gt;?","hint":"&lt;p&gt;Duas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não são frações equivalentes porque representam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não são frações equivalentes porque representam números diferentes."}],"uniques":true},"algorithm":{"name":"trueFalse","template":"Multiple choice – multiple response","params":{"countCorrect":2,"countIncorrect":1,"showCheckIcon":false,"columns":3
        }
    }
}</t>
  </si>
  <si>
    <t>El dueño de una tienda de películas ha visto que &lt;span class=\"fr-math-v2 fr-draggable\" contenteditable=\"false\" data-original-math=\"\\(\\frac{{{T3}}}{{{Q1}}}\\)\" draggable=\"true\"&gt;\\(\\frac{{{T3}}}{{{Q1}}}\\)&lt;\/span&gt; de sus películas están en formato Blu-ray. ¿Podrías reescribir esta fracción de modo que su denominador sea {{T2}}?</t>
  </si>
  <si>
    <t>{{A1}} de las películas son Blu-ray.</t>
  </si>
  <si>
    <t>El dueño de una tienda de películas ha visto que 2/3 de sus películas están en formato Blu-ray. ¿Podrías reescribir esta fracción de modo que su denominador sea 12?
... /... de las películas son Blu-rays.</t>
  </si>
  <si>
    <t>Q1= Min = 4; Max = 12; Step = 2
Q2= Min = 2; Max = 5; Step = 1
Q3=List=0, 1, 2</t>
  </si>
  <si>
    <t>T1 = (({{Q1}}/2)-1+{{Q3}})*{{Q2}}
T2 = {{Q1}}*{{Q2}}
T3 = ({{Q1}}/2)-1+{{Q3}}
A1=\\frac{{{T1}}}{{{T2}}}</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</si>
  <si>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numerador:&lt;/p&gt;&lt;p&gt;{{T2}} : {{Q1}} = {{T4}}&lt;/p&gt;&lt;p&gt;{{T4}} × {{T3}} = {{T5}}&lt;/p&gt;&lt;p&gt;Así, la fracción de películas Blu-ray es &lt;span class=\"fr-math-v2 fr-draggable\" contenteditable=\"false\" data-original-math=\"\\(\\frac{{{T1}}}{{{T2}}}\\)\" draggable=\"true\"&gt;\\(\\frac{{{T1}}}{{{T2}}}\\)&lt;\/span&gt;.</t>
  </si>
  <si>
    <t>{"id":"M6-NyO-44c-A-1","stimulus":"&lt;p&gt;O proprietário de uma loja de filmes viu que &lt;span class=\"fr-math-v2 fr-draggable\" contenteditable=\"false\" data-original-math=\"\\(\\frac{{{T3}}} {{{Q1}}}\\)\" draggable=\"true\"&gt;\\(\\frac{{{T3}}}{{{Q1}}}\\)&lt;/span&gt; de seus filmes estão no formato Blu-ray. Reescreva esta fração para que seu denominador seja {{T2}}.&lt;/p&gt;","template":"&lt;p&gt;{{response}} dos filmes são Blu-ray.&lt;/p&gt;","hint":"&lt;p&gt;Duas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de filmes em Blu-ray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</si>
  <si>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Ágada ha leído &lt;span class=\"fr-math-v2 fr-draggable\" contenteditable=\"false\" data-original-math=\"\\(\\frac{{{T3}}}{{{Q1}}}\\)\" draggable=\"true\"&gt;\\(\\frac{{{T3}}}{{{Q1}}}\\)&lt;\/span&gt; de &lt;i&gt;Moby Dick&lt;/i&gt; en su tableta. ¿Podrías decir cuánto ha leído con una fracción que tenga como denominador {{T2}}?</t>
  </si>
  <si>
    <t>Ágada ha leído {{A1}} del libro.</t>
  </si>
  <si>
    <t>Ágada está leyendo Moby Dick en su tableta. Empezó hace unos días pero ya lleva avanzados 3/6 del libro. ¿Podrías decir cuánto lleva leído si la fracción tuviese como denominador 8?
Ágada lleva leídos ... /... del libro.</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</si>
  <si>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libro leído es &lt;span class=\"fr-math-v2 fr-draggable\" contenteditable=\"false\" data-original-math=\"\\(\\frac{{{T1}}}{{{T2}}}\\)\" draggable=\"true\"&gt;\\(\\frac{{{T1}}}{{{T2}}}\\)&lt;\/span&gt;.</t>
  </si>
  <si>
    <t>{"id":"M6-NyO-44c-A-2","stimulus":"&lt;p&gt;Beatriz leu &lt;span class=\"fr-math-v2 fr-draggable\" contenteditable=\"false\" data-original-math=\"\\(\\frac{{{T3}}}{{{Q1}}} \\)\" draggable=\"true\"&gt;\\(\\frac{{{T3}}}{{{Q1}}}\\)&lt;/span&gt; de &lt;i&gt;Moby Dick&lt;/i&gt; em seu tablet. Você pode dizer quanto ela leu do livro usando uma fração que tem {{T2}} como denominador?&lt;/p&gt;","template":"&lt;p&gt;Beatriz leu {{response}} do livro.&lt;/p&gt;","hint":"&lt;p&gt;Duas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que Agatha leu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</si>
  <si>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r>
      <rPr>
        <rFont val="Calibri"/>
        <color theme="1"/>
        <sz val="12.0"/>
      </rPr>
      <t xml:space="preserve">Irene y Fabián están jugando en un torneo de &lt;i&gt;Rocket League&lt;/i&gt; y ya han superado </t>
    </r>
    <r>
      <rPr>
        <rFont val="Calibri"/>
        <color theme="1"/>
        <sz val="12.0"/>
      </rPr>
      <t>&lt;span class=\"fr-math-v2 fr-draggable\" contenteditable=\"false\" data-original-math=\"\\(\\frac{{{T3}}}{{{Q1}}}\\)\" draggable=\"true\"&gt;\\(\\frac{{{T3}}}{{{Q1}}}\\)&lt;\/span&gt;</t>
    </r>
    <r>
      <rPr>
        <rFont val="Calibri"/>
        <color theme="1"/>
        <sz val="12.0"/>
      </rPr>
      <t xml:space="preserve"> de la competición. ¿Podrías reescribir esta fracción de modo que su denominador sea {{T2}}?</t>
    </r>
  </si>
  <si>
    <r>
      <rPr>
        <rFont val="Calibri"/>
        <color theme="1"/>
        <sz val="12.0"/>
      </rPr>
      <t xml:space="preserve">Irene y Fabián han completado </t>
    </r>
    <r>
      <rPr>
        <rFont val="Calibri"/>
        <color theme="1"/>
        <sz val="12.0"/>
      </rPr>
      <t>{{A1}}</t>
    </r>
    <r>
      <rPr>
        <rFont val="Calibri"/>
        <color theme="1"/>
        <sz val="12.0"/>
      </rPr>
      <t xml:space="preserve"> del torneo.</t>
    </r>
  </si>
  <si>
    <r>
      <rPr>
        <rFont val="Calibri"/>
        <color theme="1"/>
        <sz val="12.0"/>
      </rPr>
      <t xml:space="preserve">Irene y Fabián están jugando en un torneo de </t>
    </r>
    <r>
      <rPr>
        <rFont val="Calibri"/>
        <i/>
        <color theme="1"/>
        <sz val="12.0"/>
      </rPr>
      <t>Rocket League</t>
    </r>
    <r>
      <rPr>
        <rFont val="Calibri"/>
        <color theme="1"/>
        <sz val="12.0"/>
      </rPr>
      <t xml:space="preserve"> y ya han superado 1/4 del mismo. ¿Podrías reescribir esta fracción de modo que su denominador sea 6?
Irene y Fabián han pasado .../... del torneo.</t>
    </r>
  </si>
  <si>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torneo superado es &lt;span class=\"fr-math-v2 fr-draggable\" contenteditable=\"false\" data-original-math=\"\\(\\frac{{{T1}}}{{{T2}}}\\)\" draggable=\"true\"&gt;\\(\\frac{{{T1}}}{{{T2}}}\\)&lt;\/span&gt;.</t>
  </si>
  <si>
    <t>{"id":"M6-NyO-44c-A-3","stimulus":"&lt;p&gt;Luana e Michele estão competindo em um torneio da &lt;i&gt;Rocket League&lt;/i&gt; e já passaram &lt;span class=\"fr-math-v2 fr-draggable\" contenteditable=\"false\" data-original-math= \" \\(\\frac{{{T3}}}{{{Q1}}}\\)\" draggable=\"true\"&gt;\\(\\frac{{{T3}}}{{{Q1}}}\\)&lt;/ span &gt; da competição. Você poderia reescrever esta fração para que seu denominador seja {{T2}}?&lt;/p&gt;","template":"&lt;p&gt;Luana e Michele completaram {{response}} do torneio.&lt;/p&gt;","hint":"&lt;p&gt;Duas frações são equivalentes se, ao dividir seus numeradores por seus denominadores, o resultado dá o mesmo.&lt;/p&gt;","feedback":"&lt;p&gt;Para encontrar a fração equivalente de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superada do jogo é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</si>
  <si>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M6-NyO-47a</t>
  </si>
  <si>
    <t>Determina el valor de un término desconocido en una igualdad con sumas, restas, multiplicaciones y/o divisiones (EF06MA14)</t>
  </si>
  <si>
    <t>Elige el número correcto para que se cumpla esta igualdad.
{{Q1}} + {{grupo1}} = {{Q2}} − {{Q3}}</t>
  </si>
  <si>
    <t>Q1 = Min= 2; Max= 10; Step= 1
Q2 = Min= 20; Max= 30; Step= 1
Q3 = Min= 2; Max= 10; Step= 1
Q4 = List = 1, 2, 3
Q5 = List = 4, 5, 6</t>
  </si>
  <si>
    <t>grupo1= A1*|A2|A3
A1= {{Q2}}-{{Q3}}-{{Q1}}
A2= {{Q2}}-{{Q3}}-{{Q1}}+{{Q4}}
A3= {{Q2}}-{{Q3}}-{{Q1}}+{{Q5}}</t>
  </si>
  <si>
    <t>¿Cuál es el resultado de esta resta?
{{Q2}} − {{Q3}} = {{A4}}
#Cloze math#
A4 = {{Q2}}-{{Q3}}</t>
  </si>
  <si>
    <t>¿Cuál de estos cálculos sirve para calcular la incógnita?
{{Q1}} + ... − {{Q1}} = {{T1}} − {{Q1}}*
{{Q1}} + ... + {{Q1}} = {{T1}} − {{Q1}}
{{Q1}} + ... − {{Q1}} = {{T1}} + {{Q1}}
#Single choice#
T1 = {{Q2}}-{{Q3}}</t>
  </si>
  <si>
    <t>Por tanto, completa este cálculo para averiguar el número desconocido.
... = {{T1}} − {{Q1}} = {{A5}}
#Cloze math#
T1 = {{Q2}}-{{Q3}}
A5 = {{Q2}}-{{Q3}}-{{Q1}}</t>
  </si>
  <si>
    <t>{"id":"M6-NyO-47a-I-1","seed":{"parameters":[{"name":"Q1","label":null,"min":2,"max":10,"step":1},{"name":"Q2","label":null,"min":20,"max":30,"step":1},{"name":"Q3","label":null,"min":2,"max":10,"step":1},{"name":"Q4","label":null,"list":[1,2,3]},{"name":"Q5","label":null,"list":[4,5,6]}],"uniques":true},"scaffolding":[{"id":"step-0","stimulus":"&lt;p&gt;Escolha o número correto para tornar esta igualdade verdadeira.&lt;/p&gt;","template":"&lt;p style=\"text-align:center;\"&gt;{{Q1}} + {{response}} = {{Q2}} − {{Q3}}&lt;/p&gt;","seed":{"parameters":[],"calculated":[{"name":"0-A1","label":"{{function}}","function":"{{Q2}}-{{Q3}}-{{Q1}}","group":1},{"name":"0-A2","label":"{{function}}","function":"{{Q2}}-{{Q3}}-{{Q1}}+{{Q4}}","group":1,"incorrect":true},{"name":"0-A2","label":"{{function}}","function":"{{Q2}}-{{Q3}}-{{Q1}}+{{Q5}}","group":1,"incorrect":true}]},"algorithm":{"name":"groupResponses","template":"Cloze with drop down"}},{"id":"step-1","stimulus":"&lt;p&gt;Qual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valor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</si>
  <si>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Elige el número correcto para que se cumpla esta igualdad.
{{grupo1}} : {{Q1}} = {{Q2}} × {{Q3}}</t>
  </si>
  <si>
    <t>Q1 = Min= 5; Max= 20; Step= 1
Q2 = Min= 5; Max= 20; Step= 1
Q3 = Min= 5; Max= 20; Step= 1</t>
  </si>
  <si>
    <t>grupo1= A1*|A2|A3
A1= {{Q2}}*{{Q3}}*{{Q1}}
A2= math.floor(({{Q2}}*{{Q3}}/{{Q1}})
A3= {{Q2}}*{{Q3}}-{{Q1}}</t>
  </si>
  <si>
    <t>¿Cuál es el resultado de esta multiplicación?
{{Q2}} × {{Q3}} = {{A4}}
#Cloze math#
A4 = {{Q2}}*{{Q3}}</t>
  </si>
  <si>
    <t>¿Cuál de estos cálculos sirve para calcular la incógnita?
... : {{Q1}} × {{Q1}} = {{T1}} × {{Q1}}*
... : {{Q1}} : {{Q1}} = {{T1}} × {{Q1}}
... : {{Q1}} × {{Q1}} = {{T1}} : {{Q1}}
#Single choice#
T1 = {{Q2}}*{{Q3}}</t>
  </si>
  <si>
    <t>Por tanto, completa este cálculo para averiguar el número desconocido.
... = {{T1}} × {{Q1}} = {{A5}}
#Cloze math#
T1 = {{Q2}}*{{Q3}}
A5 = {{Q2}}*{{Q3}}*{{Q1}}</t>
  </si>
  <si>
    <t>{"id":"M6-NyO-47a-I-2","seed":{"parameters":[{"name":"Q1","label":null,"min":5,"max":20,"step":1},{"name":"Q2","label":null,"min":5,"max":20,"step":1},{"name":"Q3","label":null,"min":5,"max":20,"step":1}],"uniques":true},"scaffolding":[{"id":"step-0","stimulus":"&lt;p&gt;Escolha o número correto para tornar esta igualdade verdadeira.&lt;/p&gt;","template":"&lt;p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down"}},{"id":"step-1","stimulus":"&lt;p&gt;Qual ​​é o resultado dessa multiplicação?&lt;/p&gt;","template":"&lt;p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</si>
  <si>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Completa la siguiente igualdad.</t>
  </si>
  <si>
    <t>{{Q1}} + {{A1}} = {{Q2}} + {{Q3}}</t>
  </si>
  <si>
    <t>Q1 = Min= 1; Max= 10; Step= 1
Q2 = Min= 5; Max= 20; Step= 1
Q3 = Min= 5; Max= 20; Step= 1</t>
  </si>
  <si>
    <t>A1= {{Q2}}+{{Q3}}-{{Q1}}</t>
  </si>
  <si>
    <t>¿Cuál es el resultado de esta suma?
{{Q2}} + {{Q3}} = {{A2}}
#Cloze math#
A2= {{Q2}}+{{Q3}}</t>
  </si>
  <si>
    <t>¿Cuál de estos cálculos sirve para calcular la incógnita?
{{Q1}} + ... − {{Q1}} = {{T1}} − {{Q1}}*
{{Q1}} + ... + {{Q1}} = {{T1}} − {{Q1}}
{{Q1}} + ... − {{Q1}} = {{T1}} + {{Q1}}
#Single choice#
T1 = {{Q2}}+{{Q3}}</t>
  </si>
  <si>
    <t>Por tanto, completa este cálculo para averiguar el número desconocido.
... = {{T1}} − {{Q1}} = {{A1}}
#Cloze Math#
T1 = {{Q2}}+{{Q3}}
A1= {{Q2}}+{{Q3}}-{{Q1}}</t>
  </si>
  <si>
    <t>{"id":"M6-NyO-47a-E-1","seed":{"parameters":[{"name":"Q1","label":null,"min":1,"max":10,"step":1},{"name":"Q2","label":null,"min":5,"max":20,"step":1},{"name":"Q3","label":null,"min":5,"max":20,"step":1}],"uniques":true},"scaffolding":[{"id":"step-0","stimulus":"&lt;p&gt;Complete a seguinte igualdade.&lt;/p&gt;","template":"&lt;p style=\"text-align:center;\"&gt;{{Q1}} + {{response}} = {{Q2}} + {{Q3}}&lt;/p&gt;","seed":{"parameters":[],"calculated":[{"name":"0-A1","label":"{{function}}","function":"{{Q2}}+{{Q3}}-{{Q1}}"}]},"algorithm":{"name":"calculateOperation","params":{"method":"equivLiteral","keyboard":"NUMERICAL"}}},{"id":"step-1","stimulus":"&lt;p&gt;Qual ​​é o resultado dessa adição?&lt;/p&gt;","template":"&lt;p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</si>
  <si>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{{A1}} + {{Q1}} = {{Q2}} − {{Q3}}</t>
  </si>
  <si>
    <t>Q1 = List = 1, 2, 3, 4, 5
Q2 = Min= 10; Max= 20; Step= 1
Q3 = List = 1, 2, 3, 4, 5</t>
  </si>
  <si>
    <t>A1= {{Q2}}-{{Q3}}-{{Q1}}</t>
  </si>
  <si>
    <t>¿Cuál es el resultado de esta resta?
{{Q2}} − {{Q3}} = {{A2}}
#Cloze math#
A2 = {{Q2}}-{{Q3}}</t>
  </si>
  <si>
    <t>¿Cuál de estos cálculos sirve para calcular la incógnita?
... + {{Q1}} − {{Q1}} = {{T1}} − {{Q1}}*
... + {{Q1}} + {{Q1}} = {{T1}} − {{Q1}}
... + {{Q1}} − {{Q1}} = {{T1}} + {{Q1}}
#Single choice#
T1 = {{Q2}}-{{Q3}}</t>
  </si>
  <si>
    <t>Por tanto, completa este cálculo para averiguar el número desconocido.
... = {{T1}} − {{Q1}} = {{A1}}
#Cloze math#
T1 = {{Q2}}-{{Q3}}
A1 = {{Q2}}-{{Q3}}-{{Q1}}</t>
  </si>
  <si>
    <t>{"id":"M6-NyO-47a-E-2","seed":{"parameters":[{"name":"Q1","label":null,"list":[1,2,3,4,5]},{"name":"Q2","label":null,"min":10,"max":20,"step":1},{"name":"Q3","label":null,"list":[1,2,3,4,5]}],"uniques":true},"scaffolding":[{"id":"step-0","stimulus":"&lt;p&gt;Complete a seguinte igualdade.&lt;/p&gt;","template":"&lt;p style=\"text-align:center;\"&gt;{{response}} + {{Q1}} = {{Q2}} − {{Q3}}&lt;/p&gt;","seed":{"parameters":[],"calculated":[{"name":"0-A1","label":"{{function}}","function":"{{Q2}}-{{Q3}}-{{Q1}}"}]},"algorithm":{"name":"calculateOperation","params":{"method":"equivLiteral","keyboard":"NUMERICAL"}}},{"id":"step-1","stimulus":"&lt;p&gt;Qual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</si>
  <si>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El equipo de baloncesto de Leonel ha marcado {{T1}} puntos durante el último partido. El autor de {{Q2}} de ellos fue Lucas, Abel marcó {{Q3}} y el resto fueron gracias a Leonel. ¿Cuántos puntos marcó él?</t>
  </si>
  <si>
    <t>Leonel marcó {{A1}} puntos.</t>
  </si>
  <si>
    <r>
      <rPr>
        <rFont val="Calibri"/>
        <color theme="1"/>
        <sz val="12.0"/>
      </rPr>
      <t xml:space="preserve">Q1 = Min= </t>
    </r>
    <r>
      <rPr>
        <rFont val="Calibri"/>
        <color theme="1"/>
        <sz val="12.0"/>
      </rPr>
      <t>2</t>
    </r>
    <r>
      <rPr>
        <rFont val="Calibri"/>
        <color theme="1"/>
        <sz val="12.0"/>
      </rPr>
      <t xml:space="preserve">; Max= 20; Step= 1
Q2 = Min= </t>
    </r>
    <r>
      <rPr>
        <rFont val="Calibri"/>
        <color theme="1"/>
        <sz val="12.0"/>
      </rPr>
      <t>2</t>
    </r>
    <r>
      <rPr>
        <rFont val="Calibri"/>
        <color theme="1"/>
        <sz val="12.0"/>
      </rPr>
      <t>; Max= 20; Step= 1
Q3 = Min= 2; Max= 20; Step= 1</t>
    </r>
  </si>
  <si>
    <t>T1 = {{Q1}}+{{Q2}}+{{Q3}}
A1 = {{Q1}}</t>
  </si>
  <si>
    <t>¿Con qué cálculo se puede representar el enunciado?
... + {{Q2}} + {{Q3}} = {{T1}}*
{{Q2}} + {{Q3}} = ... + {{T1}}
{{T1}} + {{Q2}} + {{Q3}} = ...
#Single choice#</t>
  </si>
  <si>
    <t>¿Cuál es el resultado de esta suma?
{{Q2}} + {{Q3}} = {{A2}}
#Cloze math#
A2 = {{Q2}}+{{Q3}}</t>
  </si>
  <si>
    <t>¿Cuál de estos cálculos sirve para calcular la incógnita?
... + {{T2}} − {{T2}} = {{T1}} − {{T2}}*
... + {{T2}} + {{T2}} = {{T1}} − {{T2}}
... + {{T2}} − {{T2}} = {{T1}} + {{T2}}
#Single choice#
T2 = {{Q2}}+{{Q3}}</t>
  </si>
  <si>
    <t>Por tanto, completa este cálculo para averiguar el número desconocido.
... = {{T1}} − {{T2}} = {{A1}}
#Cloze math#
T2 = {{Q2}}+{{Q3}}
A1 = {{Q1}}</t>
  </si>
  <si>
    <t>{"id":"M6-NyO-47a-A-1","seed":{"parameters":[{"name":"Q1","label":null,"min":2,"max":20,"step":1},{"name":"Q2","label":null,"min":2,"max":20,"step":1},{"name":"Q3","label":null,"min":2,"max":20,"step":1}],"uniques":true},"scaffolding":[{"id":"step-0","stimulus":"&lt;p&gt;O time de basquete de Ricardo marcou {{T1}} pontos durante o último jogo. Lucas marcou {{Q2}} deles, Abel marcou {{Q3}} e o resto foi marcado por Ricardo. Quantos pontos Ricardo marcou?&lt;/p&gt;","template":"&lt;p&gt;Ele marcou {{response}} pontos.&lt;/p&gt;","seed":{"parameters":[],"calculated":[{"name":"T1","label":"{{function}}","function":"{{Q1}}+{{Q2}}+{{Q3}}","temp":true},{"name":"A1","label":"{{function}}","function":"{{Q1}}"}]},"algorithm":{"name":"calculateOperation","params":{"method":"equivLiteral","keyboard":"NUMERICAL"}}},{"id":"step-1","stimulus":"&lt;p&gt;Qual cálculo pode representar a situação do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}}},{"id":"step-2","stimulus":"&lt;p&gt;Qual é o resultado desta adição?&lt;/p&gt;","template":"&lt;p style=\"text-align:center;\"&gt;{{Q2}} + {{Q3}} = {{response}}&lt;/p&gt;","seed":{"calculated":[{"name":"A2","label":"{{function}}","function":"{{Q2}}+{{Q3}}"}]},"algorithm":{"name":"calculateOperation","params":{"method":"equivLiteral","keyboard":"NUMERICAL"}}},{"id":"step-3","stimulus":"&lt;p&gt;Qual destes cálculos é usado para calcular o número desconhecido?&lt;/p&gt;","seed":{"calculated":[{"name":"T1","label":"{{function}}","function":"{{Q1}}+{{Q2}}+{{Q3}}","temp":true},{"name":"T2","label":"{{function}}","function":"{{Q2}}+{{Q3}}","temp":true},{"name":"3-A1","label":"&lt;p&gt;...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}}},{"id":"step-4","stimulus":"&lt;p&gt;Portanto, complete este cálculo para encontrar o número desconhecido.&lt;/p&gt;","template":"&lt;p style=\"text-align:center;\"&gt;... = {{T1}} − {{T2}} = {{response}}&lt;/p&gt;","seed":{"calculated":[{"name":"T1","label":"{{function}}","function":"{{Q1}}+{{Q2}}+{{Q3}}","temp":true},{"name":"T2","label":"{{function}}","function":"{{Q2}}+{{Q3}}","temp":true},{"name":"A1","label":"{{function}}","function":"{{Q1}}"}]},"algorithm":{"name":"calculateOperation","params":{"method":"equivLiteral","keyboard":"NUMERICAL"}}}]}</t>
  </si>
  <si>
    <t>Un granjero se ha dado cuenta de que si tuviese el doble de caballos y {{Q1}} vacas más, tendría el mismo número de caballos que de vacas. Si tiene {{Q2}} caballos, ¿cuál es el número vacas?</t>
  </si>
  <si>
    <t>Tiene {{A1}} vacas.</t>
  </si>
  <si>
    <t>Q1 = Min= 1; Max= 10; Step= 1
Q2 = Min= 10; Max= 20; Step= 1</t>
  </si>
  <si>
    <t>A1 = {{Q2}}*2-{{Q1}}</t>
  </si>
  <si>
    <t>¿Con qué cálculo se puede representar el enunciado?
{{Q2}} × 2 = ... + {{Q1}}*
{{Q2}} × 2 + {{Q1}} = ...
{{Q1}} × 2 = ... + {{Q2}}
#Single choice#</t>
  </si>
  <si>
    <t>¿Cuál es el resultado de esta multiplicación?
{{Q2}} × 2 = {{A2}}
#Cloze math#
A2 = {{Q2}}*2</t>
  </si>
  <si>
    <t>¿Cuál de estos cálculos sirve para calcular la incógnita?
{{T1}} − {{Q1}} = ... + {{Q1}} − {{Q1}}*
{{T1}} − {{Q1}} = ... + {{Q1}} + {{Q1}}
{{T1}} + {{Q1}} = ... + {{Q1}} − {{Q1}}
#Single choice#
T1 = {{Q2}}*2</t>
  </si>
  <si>
    <t>Por tanto, completa este cálculo para averiguar el número desconocido.
... = {{T1}} − {{Q1}} = {{A1}}
#Cloze math#
T1 = {{Q2}}*2
A1 = {{Q2}}*2-{{Q1}}</t>
  </si>
  <si>
    <t>{"id":"M6-NyO-47a-A-2","seed":{"parameters":[{"name":"Q1","label":null,"min":1,"max":10,"step":1},{"name":"Q2","label":null,"min":10,"max":20,"step":1}],"uniques":true},"scaffolding":[{"id":"step-0","stimulus":"&lt;p&gt;Um fazendeiro percebeu que se tivesse o dobro de cavalos e mais {{Q1}} vacas, ele teria o mesmo número de cavalos que de vacas. Se ele tem {{Q2}} cavalos, qual é o número de vacas que ele possui?&lt;/p&gt;","template":"&lt;p&gt;Ele possui {{response}} vacas.&lt;/p&gt;","seed":{"parameters":[],"calculated":[{"name":"A1","label":"{{function}}","function":"{{Q2}}*2-{{Q1}}"}]},"algorithm":{"name":"calculateOperation","params":{"method":"equivLiteral","keyboard":"NUMERICAL"}}},{"id":"step-1","stimulus":"&lt;p&gt;Qual cálculo pode representar a situação do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}}},{"id":"step-2","stimulus":"&lt;p&gt;Qual é o resultado desta multiplicação?&lt;/p&gt;","template":"&lt;p style=\"text-align:center;\"&gt;{{Q2}} × 2 = {{response}}&lt;/p&gt;","seed":{"calculated":[{"name":"A2","label":"{{function}}","function":"{{Q2}}*2"}]},"algorithm":{"name":"calculateOperation","params":{"method":"equivLiteral","keyboard":"NUMERICAL"}}},{"id":"step-3","stimulus":"&lt;p&gt;Qual destes cálculos é usado para calcular o número desconhecido?&lt;/p&gt;","seed":{"calculated":[{"name":"T1","label":"{{function}}","function":"{{Q2}}*2","temp":true},{"name":"3-A1","label":"&lt;p&gt;{{T1}}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}}},{"id":"step-4","stimulus":"&lt;p&gt;Portanto, complete este cálculo para encontrar o número desconhecido.&lt;/p&gt;","template":"&lt;p style=\"text-align:center;\"&gt;... = {{T1}} − {{Q1}} = {{response}}&lt;/p&gt;","seed":{"calculated":[{"name":"T1","label":"{{function}}","function":"{{Q2}}*2","temp":true},{"name":"A1","label":"{{function}}","function":"{{Q2}}*2-{{Q1}}"}]},"algorithm":{"name":"calculateOperation","params":{"method":"equivLiteral","keyboard":"NUMERICAL"}}}]}</t>
  </si>
  <si>
    <t>Manuel ha descubierto que si suma {{Q1}} años a la edad de su perro y resta {{Q2}} años a la suya, el resultado es el mismo. Como Manuel tiene {{T1}} años, ¿cuál es la edad de su perro?</t>
  </si>
  <si>
    <t>El perro tiene {{A1}} años.</t>
  </si>
  <si>
    <t>Q1 = Min= 1; Max= 10; Step= 1
Q2 = Min= 1; Max= 10; Step= 1
Q3 = Min= 1; Max= 12; Step= 1</t>
  </si>
  <si>
    <t>T1 = {{Q1}}+{{Q2}}+{{Q3}}
A1 = {{Q3}}</t>
  </si>
  <si>
    <t>¿Con qué cálculo se puede representar el enunciado?
... + {{Q1}} = {{T1}} − {{Q2}}*
... + {{Q1}} = {{T1}} + {{Q2}}
... − {{Q1}} = {{T1}} − {{Q2}}
#Single choice#</t>
  </si>
  <si>
    <t>¿Cuál es el resultado de esta resta?
{{T1}} − {{Q2}} = {{A2}}
#Cloze math#
A2 = {{Q1}}+{{Q3}}</t>
  </si>
  <si>
    <t>¿Cuál de estos cálculos sirve para calcular la incógnita?
... + {{Q1}} − {{Q1}} = {{T2}} − {{Q1}}*
... + {{Q1}} + {{Q1}} = {{T2}} − {{Q1}}
... + {{Q1}} − {{Q1}} = {{T2}} + {{Q1}}
#Single choice#
T2 = {{Q1}}+{{Q3}}</t>
  </si>
  <si>
    <t>Por tanto, completa este cálculo para averiguar el número desconocido.
... = {{T2}} − {{Q1}} = {{A1}}
#Cloze math#
T2 = {{Q1}}+{{Q3}}
A1 = {{Q3}}</t>
  </si>
  <si>
    <t>{"id":"M6-NyO-47a-A-3","seed":{"parameters":[{"name":"Q1","label":null,"min":1,"max":10,"step":1},{"name":"Q2","label":null,"min":1,"max":10,"step":1},{"name":"Q3","label":null,"min":1,"max":12,"step":1}],"uniques":true},"scaffolding":[{"id":"step-0","stimulus":"&lt;p&gt;Manuel descobriu que se ele adicionar {{Q1}} anos à idade de seu cachorro e subtrair {{Q2}} anos dele, o resultado é o mesmo. Como Manuel tem {{T1}} anos, quantos anos tem seu cachorro?&lt;/p&gt;","template":"&lt;p&gt;O cachorro tem {{response}} anos.&lt;/p&gt;","seed":{"parameters":[],"calculated":[{"name":"T1","label":"{{function}}","function":"{{Q1}}+{{Q2}}+{{Q3}}","temp":true},{"name":"A1","label":"{{function}}","function":"{{Q3}}"}]},"algorithm":{"name":"calculateOperation","params":{"method":"equivLiteral","keyboard":"NUMERICAL"}}},{"id":"step-1","stimulus":"&lt;p&gt;Qual cálculo pode representar a situação do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}}},{"id":"step-2","stimulus":"&lt;p&gt;Qual ​​é o resultado dessa subtração?&lt;/p&gt;","template":"&lt;p style=\"text-align:center;\"&gt;{{T1}} − {{Q2}} = {{response}}&lt;/p&gt;","seed":{"calculated":[{"name":"T1","label":"{{function}}","function":"{{Q1}}+{{Q2}}+{{Q3}}","temp":true},{"name":"A2","label":"{{function}}","function":"{{Q1}}+{{Q3}}"}]},"algorithm":{"name":"calculateOperation","params":{"method":"equivLiteral","keyboard":"NUMERICAL"}}},{"id":"step-3","stimulus":"&lt;p&gt;Qual ​​destes cálculos é usado para calcular o número desconhecido?&lt;/p&gt;","seed":{"calculated":[{"name":"T2","label":"{{function}}","function":"{{Q1}}+{{Q3}}","temp":true},{"name":"3-A1","label":"&lt;p&gt;...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}}},{"id":"step-4","stimulus":"&lt;p&gt;Então, complete este cálculo para encontrar o número desconhecido.&lt;/p&gt;","template":"&lt;p style=\"text-align:center;\"&gt;... = {{T2}} − {{Q1}} = {{response}}&lt;/p&gt;","seed":{"calculated":[{"name":"T2","label":"{{function}}","function":"{{Q1}}+{{Q3}}","temp":true},{"name":"A1","label":"{{function}}","function":"{{Q3}}"}]},"algorithm":{"name":"calculateOperation","params":{"method":"equivLiteral","keyboard":"NUMERICAL"}}}]}</t>
  </si>
  <si>
    <t>M6-NyO-48a</t>
  </si>
  <si>
    <t>Resuelve problemas que impliquen la partición de una cantidad en dos partes desiguales (EF06MA15)</t>
  </si>
  <si>
    <t>El abuelo de Almudena quiere repartir {{T1}} monedas entre ella y el padre de Almudena, de manera que él reciba {{Q2}} veces más monedas que ella. ¿Cuántas recibirán cada uno?
Almudena recibirá {{Q1}} monedas y su padre, {{T2}}.*
Almudena recibirá {{T2}} monedas y su padre, {{Q1}}.
Almudena recibirá {{T3}} monedas y su padre, {{T4}}.
Almudena recibirá {{Q1}} monedas y su padre, {{T4}}.
Almudena recibirá {{T3}} monedas y su padre, {{T2}}.
Se ven 3.</t>
  </si>
  <si>
    <t>Q1 = Min = 5; Max = 20; Step = 1
Q2 = List = 2, 3, 4, 5, 6</t>
  </si>
  <si>
    <t>T1 = {{Q1}}*({{Q2}}+1)
T2 = {{Q2}}*{{Q1}}
T3 = {{Q2}}+1
T4 = {{T1}}-{{T3}}</t>
  </si>
  <si>
    <t>Según el enunciado, ¿cuántas monedas quiere repartir el abuelo de Almudena? ¿Y cuántas le quiere dar a cada persona?
Quiere repartir {{A3}} monedas, de manera que el padre de Almudena reciba {{A4}} veces más que ella.
#Cloze math#
A3 = {{T1}}
A4 = {{Q2}}</t>
  </si>
  <si>
    <t>Si le va a dar {{Q2}} veces más monedas al padre que a Almudena, ¿entre cuántas partes hay que dividir las {{T1}} monedas?
{{Q2}} + 1 = {{A5}} partes
#Cloze math#
A5 = {{Q2}}+1</t>
  </si>
  <si>
    <t>Las monedas de Almudena corresponden a una de esas partes del dinero total. ¿Cuántas son?
{{T1}} : {{T2}} = {{A6}} monedas
#Cloze math#
T2 = {{Q1}}+1
A6 = {{Q2}}</t>
  </si>
  <si>
    <t>Por tanto, el abuelo le dará el resto al padre de Almudena. ¿Cuánto dinero le dará?
{{T1}} − {{Q1}} = {{A7}} monedas
#Cloze math#
A7 = {{Q2}}*{{Q1}}</t>
  </si>
  <si>
    <t>{
    "id": "M6-NyO-48a-I-1",
    "seed": {
        "parameters": [
            {
                "name": "Q1",
                "label": null,
                "min": 5,
                "max": 20,
                "step": 1
            },
            {
                "name": "Q2",
                "label": null,
                "list": [
                    2,
                    3,
                    4,
                    5,
                    6
                ]
            }
        ],
        "uniques": true
    },
    "scaffolding": [
        {
            "id": "step-0",
            "stimulus": "&lt;p&gt;O avô de Vanessa quer dividir {{T1}} moedas entre ela e seu irmão, para que ele receba {{Q2}} vezes mais moedas do que ela, pois ele é mais velho. Quantas moedas cada um receberá?&lt;/p&gt;",
            "seed": {
                "calculated": [
                    {
                        "name": "T1",
                        "label": "{{function}}",
                        "function": "{{Q1}}*({{Q2}}+1)",
                        "temp": true
                    },
                    {
                        "name": "T2",
                        "label": "{{function}}",
                        "function": "{{Q1}}*{{Q2}}",
                        "temp": true
                    },
                    {
                        "name": "T3",
                        "label": "{{function}}",
                        "function": "1+{{Q2}}",
                        "temp": true
                    },
                    {
                        "name": "T4",
                        "label": "{{function}}",
                        "function": "{{T1}}-{{T3}}",
                        "temp": true
                    },
                    {
                        "name": "1-A1",
                        "label": "&lt;p&gt;Vanessa receberá {{Q1}} moedas e seu irmão, {{T2}}.&lt;/p&gt;",
                        "incorrect": false
                    },
                    {
                        "name": "1-A2",
                        "label": "&lt;p&gt;Vanessa receberá {{T2}} moedas e seu irmão, {{Q1}}.&lt;/p&gt;",
                        "incorrect": true
                    },
                    {
                        "name": "1-A3",
                        "label": "&lt;p&gt;Vanessa receberá {{T3}} moedas e seu irmão, {{T4}}.&lt;/p&gt;",
                        "incorrect": true
                    },
                    {
                        "name": "1-A4",
                        "label": "&lt;p&gt;Vanessa receberá {{Q1}} moedas e seu irmão, {{T4}}.&lt;/p&gt;",
                        "incorrect": true
                    },
                    {
                        "name": "1-A5",
                        "label": "&lt;p&gt;Vanessa receberá {{T3}} moedas e seu irmão, {{T2}}.&lt;/p&gt;",
                        "incorrect": true
                    }
                ]
            },
            "algorithm": {
                "name": "trueFalse",
                "template": "Multiple choice – standard",
                "params": {
                    "countCorrect": 1,
                    "countIncorrect": 2
                }
            }
        },
        {
            "id": "step-1",
            "stimulus": "&lt;p&gt;De acordo com o enunciado, quantas moedas o avô de Vanessa pretende distribuir? E quantas serão dadas para cada neto?&lt;/p&gt;",
            "template": "&lt;p&gt;Ele vai distribuir {{response}} moedas, de modo que o irmão de Vanessa receba {{response}} vezes mais do que ela.&lt;/p&gt;",
            "seed": {
                "calculated": [
                    {
                        "name": "T1",
                        "label": "{{function}}",
                        "function": "{{Q1}}*({{Q2}}+1)",
                        "temp": true
                    },
                    {
                        "name": "A3",
                        "label": "{{function}}",
                        "function": "{{T1}}"
                    },
                    {
                        "name": "A4",
                        "label": "{{function}}",
                        "function": "{{Q2}}"
                    }
                ]
            },
            "algorithm": {
                "name": "calculateOperation",
                "params": {
                    "method": "equivLiteral",
                    "keyboard": "NUMERICAL"
                }
            }
        },
        {
            "id": "step-2",
            "stimulus": "&lt;p&gt;Se ele vai dar {{Q2}} vezes mais moedas ao irmão do que para Vanessa, em quantas partes as {{T1}} moedas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moedas de Vanessa correspondem a uma dessas partes da quantidade total. Quantas são?&lt;/p&gt;",
            "template": "&lt;p style=\"text-align:center;\"&gt;{{T1}} : {{T2}} = {{response}} moedas&lt;/p&gt;",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avô dará o resto ao irmão de Vanessa. Quantas moedas ele vai dar ao neto?&lt;/p&gt;",
            "template": "&lt;p style=\"text-align:center;\"&gt;{{T1}} − {{Q1}} = {{response}} moedas&lt;/p&gt;",
            "seed": {
                "calculated": [
                    {
                        "name": "T1",
                        "label": "{{function}}",
                        "function": "{{Q1}}*({{Q2}}+1)",
                        "temp": true
                    },
                    {
                        "name": "A7",
                        "label": "{{function}}",
                        "function": "{{Q2}}*{{Q1}}"
                    }
                ]
            },
            "algorithm": {
                "name": "calculateOperation",
                "params": {
                    "method": "equivLiteral",
                    "keyboard": "NUMERICAL"
                }
            }
        }
    ]
}</t>
  </si>
  <si>
    <t>Al comparar sus colecciones de pegatinas, Nadia y Yolanda han descubierto que la primera tiene {{Q2}} veces más pegatinas que la segunda. Si entre las dos suman {{T1}} pegatinas, ¿cuántas tiene cada una?
Nadia tiene {{T2}} pegatinas y Yolanda, {{Q1}}.*
Nadia tiene {{Q1}} pegatinas y Yolanda, {{T2}}.
Nadia tiene {{T4}} pegatinas y Yolanda, {{T3}}.
Nadia tiene {{T4}} pegatinas y Yolanda, {{Q1}}.
Nadia tiene {{T2}} pegatinas y Yolanda, {{T3}}.
Se ven 3.</t>
  </si>
  <si>
    <t>Según el enunciado, ¿cuántas pegatinas tienen Nadia y Yolanda juntas? ¿Y cuántas más tiene una que la otra?
Tienen {{A3}} pegatinas, aunque Nadia tiene {{A4}} veces más que Yolanda.
#Cloze math#
A3 = {{T1}}
A4 = {{Q2}}</t>
  </si>
  <si>
    <t>Si Nadia tiene {{Q1}} veces más pegatinas que Yolanda, ¿entre cuántas partes hay que dividir las {{T1}} pegatinas?
{{Q2}} + 1 = {{A5}} partes
#Cloze math#
A5 = {{Q2}}+1</t>
  </si>
  <si>
    <t>Las pegatinas que tiene Yolanda corresponden a una de esas partes del número total de pegatinas. ¿Cuántas tiene ella, entonces?
{{T1}} : {{T2}} = {{A6}} pegatinas
#Cloze math#
T2 = {{Q1}}+1
A6 = {{Q1}}</t>
  </si>
  <si>
    <t>Por tanto, el resto de pegatinas son de Nadia. ¿Cuántas tiene?
{{T1}} − {{Q1}} = {{A7}} pegatinas
#Cloze math#
A7 = {{Q2}}*{{Q1}}</t>
  </si>
  <si>
    <t>{
    "id": "M6-NyO-48a-I-2",
    "seed": {
        "parameters": [
            {
                "name": "Q1",
                "label": null,
                "min": 5,
                "max": 20,
                "step": 1
            },
            {
                "name": "Q2",
                "label": null,
                "list": [
                    2,
                    3,
                    4,
                    5,
                    6
                ]
            }
        ],
        "uniques": true
    },
    "scaffolding": [
        {
            "id": "step-0",
            "stimulus": "&lt;p&gt;Ao comparar suas coleções de figurinhas, Nádia e Priscila descobriram que a primeira tem {{Q2}} vezes mais figurinhas do que a segunda. Se considerando as duas elas possuem {{T1}} figurinhas, quantas cada uma tem?&lt;/p&gt;",
            "seed": {
                "calculated": [
                    {
                        "name": "T1",
                        "label": "{{function}}",
                        "function": "{{Q1}}*({{Q2}}+1)",
                        "temp": true
                    },
                    {
                        "name": "T2",
                        "label": "{{function}}",
                        "function": "{{Q1}}*{{Q2}}",
                        "temp": true
                    },
                    {
                        "name": "T3",
                        "label": "{{function}}",
                        "function": "1+{{Q2}}",
                        "temp": true
                    },
                    {
                        "name": "T4",
                        "label": "{{function}}",
                        "function": "{{T1}}-{{T3}}",
                        "temp": true
                    },
                    {
                        "name": "1-A1",
                        "label": "&lt;p&gt;Nádia tem {{T2}} figurinhas e Priscila tem {{Q1}}.&lt;/p&gt;",
                        "incorrect": false
                    },
                    {
                        "name": "1-A2",
                        "label": "&lt;p&gt;Nádia tem {{Q1}} figurinhas e Priscila tem {{T2}}.&lt;/p&gt;",
                        "incorrect": true
                    },
                    {
                        "name": "1-A3",
                        "label": "&lt;p&gt;Nádia tem {{T4}} figurinhas e Priscila tem {{T3}}.&lt;/p&gt;",
                        "incorrect": true
                    },
                    {
                        "name": "1-A4",
                        "label": "&lt;p&gt;Nádia tem {{T4}} figurinhas e Priscila tem {{Q1}}.&lt;/p&gt;",
                        "incorrect": true
                    },
                    {
                        "name": "1-A5",
                        "label": "&lt;p&gt;Nádia tem {{T2}} figurinhas e Priscila tem {{T3}}.&lt;/p&gt;",
                        "incorrect": true
                    }
                ]
            },
            "algorithm": {
                "name": "trueFalse",
                "template": "Multiple choice – standard",
                "params": {
                    "countCorrect": 1,
                    "countIncorrect": 2
                }
            }
        },
        {
            "id": "step-1",
            "stimulus": "&lt;p&gt;De acordo com o enunciado, quantas figurinhas Nádia e Priscila têm juntas? E quantas uma tem mais do que a outra?&lt;/p&gt;",
            "template": "&lt;p&gt;Eles têm {{response}} figurinhas, embora Nádia tenha {{response}} vezes mais do que Priscila.&lt;/p&gt;",
            "seed": {
                "calculated": [
                    {
                        "name": "T1",
                        "label": "{{function}}",
                        "function": "{{Q1}}*({{Q2}}+1)",
                        "temp": true
                    },
                    {
                        "name": "A3",
                        "label": "{{function}}",
                        "function": "{{T1}}"
                    },
                    {
                        "name": "A4",
                        "label": "{{função}}",
                        "function": "{{Q2}}"
                    }
                ]
            },
            "algorithm": {
                "name": "calculateOperation",
                "params": {
                    "method": "equivLiteral",
                    "keyboard": "NUMERICAL"
                }
            }
        },
        {
            "id": "step-2",
            "stimulus": "&lt;p&gt;Se Nádia tem {{Q2}} vezes mais figurinhas que Priscila, entre quantas partes as {{T1}} figurinhas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figurinhas que Priscila possui correspondem a uma dessas partes do número total de figurinhas. Quantas figurinhas ela tem então?&lt;/p&gt;",
            "template": "&lt;p style=\"text-align:center;\"&gt;{{T1}} : {{T2}} = {{response}} adesivos&lt;/p&gt;",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restante das figurinhas são da Nádia. Quantas elas tem?&lt;/p&gt;",
            "template": "&lt;p style=\"text-align:center;\"&gt;{{T1}} − {{Q1}} = {{response}} adesivos&lt;/p&gt;",
            "seed": {
                "calculated": [
                    {
                        "name": "T1",
                        "label": "{{function}}",
                        "function": "{{Q1}}*({{Q2}}+1)",
                        "temp": true
                    },
                    {
                        "name": "A7",
                        "label": "{{function}}",
                        "function": "{{Q2}}*{{Q1}}"
                    }
                ]
            },
            "algorithm": {
                "name": "calculateOperation",
                "params": {
                    "method": "equivLiteral",
                    "keyboard": "NUMERICAL"
                }
            }
        }
    ]
}</t>
  </si>
  <si>
    <t>En un club han decidido votar para elegir a qué ciudad ir de viaje en vacaciones: {{Q3}} o {{Q4}}. De los {{T1}} miembros, {{Q2}} veces más personas prefieren la primera opción a la segunda. ¿Cuántos han votado por cada opción?
{{T2}} prefieren {{Q3}} y {{Q1}} prefieren {{Q4}.*
{{Q1}} prefieren {{Q3}} y {{T2}} prefieren {{Q4}.
{{T4}} prefieren {{Q3}} y {{T3}} prefieren {{Q4}.
{{T4}} prefieren {{Q3}} y {{Q1}} prefieren {{Q4}.
{{T2}} prefieren {{Q3}} y {{T3}} prefieren {{Q4}.
(Se ven 3)</t>
  </si>
  <si>
    <t>Q1 = Min = 10; Max = 20; Step = 1
Q2 = List = 2, 3, 4, 5, 6
Q3 = List = Barcelona, Ciudad de México, Marrakech, Hong Kong
Q4 = List = Barcelona, Ciudad de México, Marrakech, Hong Kong</t>
  </si>
  <si>
    <t>Según el enunciado, ¿cuántos miembros hay en el club? ¿Y cuántos prefieren {{Q3}} antes que {{Q4}}?
El club está formado por {{A3}} personas, de las cuales {{A4}} veces más prefieren ir a {{Q3}} que a {{Q4}}.
#Cloze math#
A3 = {{T1}}
A4 = {{Q2}}</t>
  </si>
  <si>
    <t>Si {{Q1}} veces más personas prefieren {{Q3}} a {{Q4}}, ¿entre cuántas partes hay que dividir los {{T1}} miembros?
{{Q2}} + 1 = {{A5}} partes
#Cloze math#
A5 = {{Q2}}+1</t>
  </si>
  <si>
    <t>Los miembros que prefieren {{Q4}} forman una de las partes del número total de personas. ¿Cuántos prefieren {{Q4}}?
{{T1}} : {{T2}} = {{A6}} miembros
#Cloze math#
T2 = {{Q1}}+1
A6 = {{Q1}}</t>
  </si>
  <si>
    <t>Por tanto, el resto prefiere {{Q3}}. ¿Cuántos miembros son?
{{T1}} − {{Q1}} = {{A7}} miembros
#Cloze math#
A7 = {{Q2}}*{{Q1}}</t>
  </si>
  <si>
    <t>{
    "id": "M6-NyO-48a-I-3",
    "seed": {
        "parameters": [
            {
                "name": "Q1",
                "label": null,
                "min": 10,
                "max": 20,
                "step": 1
            },
            {
                "name": "Q2",
                "label": null,
                "list": [
                    2,
                    3,
                    4,
                    5,
                    6
                ]
            },
            {
                "name": "Q3",
                "label": null,
                "list": [
                    "Barcelona",
                    "Cidade do México",
                    "Cairo",
                    "Hong Kong"
                ]
            },
            {
                "name": "Q4",
                "label": null,
                "list": [
                    "Barcelona",
                    "Cidade do México",
                    "Cairo",
                    "Hong Kong"
                ]
            }
        ],
        "uniques": true
    },
    "scaffolding": [
        {
            "id": "step-0",
            "stimulus": "&lt;p&gt;Os associados de um clube decidiram votar para escolher em qual cidade ir de férias: {{Q3}} ou {{Q4}}. Dos {{T1}} membros, {{Q2}} vezes mais pessoas preferem a primeira opção à segunda. Quantos votaram em cada opção?&lt;/p&gt;",
            "seed": {
                "calculated": [
                    {
                        "name": "T1",
                        "label": "{{function}}",
                        "function": "{{Q1}}*({{Q2}}+1)",
                        "temp": true
                    },
                    {
                        "name": "T2",
                        "label": "{{function}}",
                        "function": "{{Q1}}*{{Q2}}",
                        "temp": true
                    },
                    {
                        "name": "T3",
                        "label": "{{function}}",
                        "function": "1+{{Q2}}",
                        "temp": true
                    },
                    {
                        "name": "T4",
                        "label": "{{function}}",
                        "function": "{{T1}}-{{T3}}",
                        "temp": true
                    },
                    {
                        "name": "1-A1",
                        "label": "&lt;p&gt;{{T2}} preferem {{Q3}} e {{Q1}} preferem {{Q4}}.&lt;/p&gt;",
                        "incorrect": false
                    },
                    {
                        "name": "1-A2",
                        "label": "&lt;p&gt;{{Q1}} preferem {{Q3}} e {{T2}} preferem {{Q4}}.&lt;/p&gt;",
                        "incorrect": true
                    },
                    {
                        "name": "1-A3",
                        "label": "&lt;p&gt;{{T4}} preferem {{Q3}} e {{T3}} preferem {{Q4}}.&lt;/p&gt;",
                        "incorrect": true
                    },
                    {
                        "name": "1-A4",
                        "label": "&lt;p&gt;{{T4}} preferem {{Q3}} e {{Q1}} preferem {{Q4}}.&lt;/p&gt;",
                        "incorrect": true
                    },
                    {
                        "name": "1-A5",
                        "label": "&lt;p&gt;{{T2}} preferem {{Q3}} e {{T3}} preferem {{Q4}}.&lt;/p&gt;",
                        "incorrect": true
                    }
                ]
            },
            "algorithm": {
                "name": "trueFalse",
                "template": "Multiple choice – standard",
                "params": {
                    "countCorrect": 1,
                    "countIncorrect": 2
                }
            }
        },
        {
            "id": "step-1",
            "stimulus": "&lt;p&gt;De acordo com o enunciado, quantos membros há no clube? E quantos preferem {{Q3}} a {{Q4}}?",
            "template": "&lt;p&gt;O clube é formado por {{response}} pessoas, das quais {{response}} vezes mais preferem ir para {{Q3}} do que para {{Q4}}.&lt;/p&gt;",
            "seed": {
                "calculated": [
                    {
                        "name": "T1",
                        "label": "{{function}}",
                        "function": "{{Q1}}*({{Q2}}+1)",
                        "temp": true
                    },
                    {
                        "name": "A3",
                        "label": "{{function}}",
                        "function": "{{T1}}"
                    },
                    {
                        "name": "A4",
                        "label": "{{function}}",
                        "function": "{{Q2}}"
                    }
                ]
            },
            "algorithm": {
                "name": "calculateOperation",
                "params": {
                    "method": "equivLiteral",
                    "keyboard": "NUMERICAL"
                }
            }
        },
        {
            "id": "step-2",
            "stimulus": "&lt;p&gt;Se {{Q2}} vezes mais pessoas preferem {{Q3}} a {{Q4}}, entre quantas partes tem que dividir os {{T1}} membros?&lt;/p&gt;",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"&lt;p&gt;Os membros que preferem {{Q4}} representam uma parte do número total de pessoas. Quantos preferem {{Q4}}?&lt;/p&gt;",
            "template": "&lt;p style=\"text-align:center;\"&gt;{{T1}} : {{T2}} = {{response}} membros&lt;/p&gt;",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resto das pessoas prefere {{Q3}}. Quantas são?&lt;/p&gt;",
            "template": "&lt;p style=\"text-align:center;\"&gt;{{T1}} − {{Q1}} = {{response}} membros&lt;/p&gt;",
            "seed": {
                "calculated": [
                    {
                        "name": "T1",
                        "label": "{{function}}",
                        "function": "{{Q1}}*({{Q2}}+1)",
                        "temp": true
                    },
                    {
                        "name": "A7",
                        "label": "{{function}}",
                        "function": "{{Q2}}*{{Q1}}"
                    }
                ]
            },
            "algorithm": {
                "name": "calculateOperation",
                "params": {
                    "method": "equivLiteral",
                    "keyboard": "NUMERICAL"
                }
            }
        }
    ]
}</t>
  </si>
  <si>
    <t>El profesor de Matemáticas le ha recomendado a Hugo que le dedique {{Q2}} veces más tiempo a repasar las multiplicaciones que a repasar las sumas. Si hoy Hugo va a estudiar Matemáticas durante {{T1}} minutos, ¿cuánto tiempo debería dedicar a cada operación?</t>
  </si>
  <si>
    <t>Debería repasar las multiplicaciones durante {{A1}} minutos y estudiar las sumas durante {{A2}} minutos.</t>
  </si>
  <si>
    <t>Q1 = Min = 5; Max = 15; Step = 1
Q2 = List = 2, 3, 4, 5, 6</t>
  </si>
  <si>
    <t>T1 = {{Q1}}*({{Q2}}+1)
A1 = {{Q2}}*{{Q1}}
A2 = {{Q1}}</t>
  </si>
  <si>
    <t>Según el enunciado, ¿cuánto tiempo va a estudiar Hugo? ¿Y cuánto tiene que repasar las multiplicaciones y las sumas?
Quiere estudiar {{A3}} minutos y dedicarle {{A4}} veces más tiempo a las multiplicaciones que a las sumas.
#Cloze math#
A3 = {{T1}}
A4 = {{Q2}}</t>
  </si>
  <si>
    <t>Si Hugo tiene que dedicarle {{Q2}} veces más tiempo a las multiplicaciones que a las sumas, ¿entre cuántas partes hay que dividir los {{T1}} minutos?
{{Q2}} + 1 = {{A5}} partes
#Cloze math#
A5 = {{Q2}}+1</t>
  </si>
  <si>
    <t>El tiempo dedicado a las sumas es una de esas partes del tiempo total. ¿Cuántos minutos son?
{{T1}} : {{T2}} = {{A6}} minutos
#Cloze math#
T2 = {{Q2}}+1
A6 = {{Q1}}</t>
  </si>
  <si>
    <t>Por tanto, Hugo le dedicará el resto del tiempo a las multiplicaciones. ¿Cuántos minutos serán?
{{T1}} − {{Q1}} = {{A7}} minutos
#Cloze math#
A7 = {{Q2}}*{{Q1}}</t>
  </si>
  <si>
    <t>{"id":"M6-NyO-48a-E-1","seed":{"parameters":[{"name":"Q1","label":null,"min":5,"max":15,"step":1},{"name":"Q2","label":null,"list":[2,3,4,5,6]}],"uniques":true},"scaffolding":[{"id":"step-0","stimulus":"&lt;p&gt;O professor de matemática recomendou que Hugo passasse {{Q2}} vezes mais tempo revisando a multiplicação do que revisando a adição. Se hoje Hugo vai estudar matemática por {{T1}} minutos, quanto tempo ele deve dedicar a cada operação?&lt;/p&gt;","template":"&lt;p&gt;Ele deve revisar a multiplicação por {{response}} minutos e estudar a adição por {{response}} minutos.&lt;/p&gt;","seed":{"calculated":[{"name":"T1","label":"{{function}}","function":"{{Q1}}*({{Q2}}+1)","temp":true},{"name":"A1","label":"{{function}}","function":"{{Q1}}*{{Q2}}"},{"name":"A2","label":"{{function}}","function":"{{Q1}}"}]},"algorithm":{"name":"calculateOperation","params":{"method":"equivLiteral","keyboard":"NUMERICAL"}}},{"id":"step-1","stimulus":"&lt;p&gt;De acordo com o enunciado, quanto tempo Hugo vai estudar? E quanto tempo ele tem para revisar multiplicação e adição?&lt;/p&gt;","template":"&lt;p&gt;Ele vai estudar {{response}} minutos e gastar {{response}} vezes mais tempo na multiplicação do que na adição.&lt;/p&gt;","seed":{"calculated":[{"name":"T1","label":"{{function}}","function":"{{Q1}}*({{Q2}}+1)","temp":true},{"name":"A3","label":"{{function}}","function":"{{T1}}"},{"name":"A4","label":"{{function}}","function":"{{Q2}}"}]},"algorithm":{"name":"calculateOperation","params":{"method":"equivLiteral","keyboard":"NUMERICAL"}}},{"id":"step-2","stimulus":"&lt;p&gt;Se Hugo tiver que gastar {{Q2}} vezes mais tempo em multiplicações do que em adições, em quantas partes os {{T1}} minutos devem ser divididos?&lt;/p&gt;","template":"&lt;p style=\"text-align:center;\"&gt;{{Q2}} + 1 = {{response}} partes&lt;/p&gt;","seed":{"calculated":[{"name":"T1","label":"{{function}}","function":"{{Q1}}*({{Q2}}+1)","temp":true},{"name":"A5","label":"{{function}}","function":"{{Q2}}+1"}]},"algorithm":{"name":"calculateOperation","params":{"method":"equivLiteral","keyboard":"NUMERICAL"}}},{"id":"step-3","stimulus":"&lt;p&gt;O tempo gasto em adições é uma dessas partes do tempo total. Quantos minutos são?&lt;/p&gt;","template":"&lt;p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Assim, Hugo passará o resto do tempo fazendo multiplicações. Quantos minutos são?&lt;/p&gt;","template":"&lt;p style=\"text-align:center;\"&gt;{{T1}} − {{Q1}} = {{response}} minutos.&lt;/p&gt;","seed":{"calculated":[{"name":"T1","label":"{{function}}","function":"{{Q1}}*({{Q2}}+1)","temp":true},{"name":"A7","label":"{{function}}","function":"{{Q2}}*{{Q1}}"}]},"algorithm":{"name":"calculateOperation","params":{"method":"equivLiteral","keyboard":"NUMERICAL"}}}]}</t>
  </si>
  <si>
    <t>Jorge quiere dividir sus {{T1}} tiestos en dos grupos para plantar {{Q3}} y {{Q4}}, de modo que haya {{Q1}} veces más {{Q3}} que {{Q4}}. ¿Cuántos tiestos utilizará para cada flor?</t>
  </si>
  <si>
    <t>Plantará {{A1}} {{Q3}} y {{A2}} {{Q4}}.</t>
  </si>
  <si>
    <t>Q1 = List = 2, 3, 4, 5, 6, 7, 8
Q2 = List = 2, 3, 4, 5, 6
Q3 = List = geranios, petunias, claveles, violetas
Q4 = List = geranios, petunias, claveles, violetas</t>
  </si>
  <si>
    <t>T1 = {{Q2}}*({{Q1}}+1)
A1 = {{Q2}}*{{Q1}}
A2 = {{Q2}}</t>
  </si>
  <si>
    <t>Según el enunciado, ¿cuántos tiestos tiene Jorge? ¿Y cuántos quiere dedicar a sus plantas?
Tiene {{A3}} tiestos y quiere plantar {{A4}} veces más {{Q3}} que {{Q4}}.
#Cloze math#
A3 = {{T1}}
A4 = {{Q1}}</t>
  </si>
  <si>
    <t>Si quiere plantar {{Q1}} veces más {{Q3}} que {{Q4}}, ¿en cuántos grupos hay que dividir los {{T1}} tiestos?
{{Q1}} + 1 = {{A5}} grupos
#Cloze math#
A5 = {{Q1}}+1</t>
  </si>
  <si>
    <t>Los tiestos para {{Q4}} forman uno de estos grupos. ¿Cuántos tiestos son?
{{T1}} : {{T2}} = {{A6}} tiestos
#Cloze math#
T2 = {{Q1}}+1
A6 = {{Q2}}</t>
  </si>
  <si>
    <t>Por tanto, el resto de tiestos serán para {{Q3}}. ¿Cuántos tiestos son?
{{T1}} − {{Q2}} = {{A7}} tiestos
#Cloze math#
A7 = {{Q2}}*{{Q1}}</t>
  </si>
  <si>
    <t>{"id":"M6-NyO-48a-E-2","seed":{"parameters":[{"name":"Q1","label":null,"list":[2,3,4,5,6,7,8]},{"name":"Q2","label":null,"list":[2,3,4,5,6]},{"name":"Q3","label":null,"list":["rosas","petúnias","cravos","violetas"]},{"name":"Q4","label":null,"list":["rosas","petúnias","cravos","violetas"]}],"uniques":true},"scaffolding":[{"id":"step-0","stimulus":"&lt;p&gt;Jorge quer dividir seus vasos {{T1}} em dois grupos para plantar {{Q3}} e {{Q4}}, de modo que haja {{Q1}} vezes mais vasos de {{Q3}} do que de {{Q4}}. Quantos vasos ele usará para cada flor?&lt;/p&gt;","template":"&lt;p&gt;Ele terá {{response}} vasos de {{Q3}} e {{response}} vasos de {{Q4}}.&lt;/p&gt;","seed":{"parameters":[],"calculated":[{"name":"0-A1","label":"{{function}}","function":"{{Q2}}*{{Q1}}"},{"name":"0-A2","label":"{{function}}","function":"{{Q2}}"},{"name":"T1","label":"{{function}}","function":"{{Q2}}*({{Q1}}+1)","temp":true}]},"algorithm":{"name":"calculateOperation","params":{"method":"equivLiteral","keyboard":"NUMERICAL"}}},{"id":"step-1","stimulus":"&lt;p&gt;De acordo com o enunciado, quantos vasos Jorge tem? E quantos ele deseja dedicar às suas plantas?&lt;/p&gt;","template":"&lt;p&gt;Ele tem {{response}} vasos e quer plantar {{response}} vezes mais {{Q3}} do que {{Q4}}.&lt;/p&gt;","seed":{"calculated":[{"name":"T1","label":"{{function}}","function":"{{Q2}}*({{Q1}}+1)","temp":true},{"name":"1-A1","label":"{{function}}","function":"{{T1}}"},{"name":"1-A2","label":"{{function}}","function":"{{Q1}}"}]},"algorithm":{"name":"calculateOperation","params":{"method":"equivLiteral","keyboard":"NUMERICAL"}}},{"id":"step-2","stimulus":"&lt;p&gt;Se ele quiser plantar {{Q1}} vezes mais {{Q3}} do que {{Q4}}, em quantos grupos ele tem que dividir os vasos {{T1}}?&lt;/p&gt;","template":"&lt;p style=\"text-align:center;\"&gt;{{Q1}} + 1 = {{response}} grupos&lt;/p&gt;","seed":{"calculated":[{"name":"T1","label":"{{function}}","function":"{{Q2}}*({{Q1}}+1)","temp":true},{"name":"A5","label":"{{function}}","function":"{{Q1}}+1"}]},"algorithm":{"name":"calculateOperation","params":{"method":"equivLiteral","keyboard":"NUMERICAL"}}},{"id":"step-3","stimulus":"&lt;p&gt;Os vasos para {{Q4}} formam um desses grupos. Quantos são?&lt;/p&gt;","template":"&lt;p style=\"text-align:center;\"&gt;{{T1}} : {{T2}} = {{response}} vasos&lt;/p&gt;","seed":{"calculated":[{"name":"T1","label":"{{function}}","function":"{{Q2}}*({{Q1}}+1)","temp":true},{"name":"T2","label":"{{function}}","function":"{{Q1}}+1","temp":true},{"name":"A6","label":"{{function}}","function":"{{Q2}}"}]},"algorithm":{"name":"calculateOperation","params":{"method":"equivLiteral","keyboard":"NUMERICAL"}}},{"id":"step-4","stimulus":"&lt;p&gt;Portanto, o restante dos vasos será para {{Q3}}. Quantos vasos são?&lt;/p&gt;","template":"&lt;p style=\"text-align:center;\"&gt;{{T1}} − {{Q2}} = {{response}} vasos.&lt;/p&gt;","seed":{"calculated":[{"name":"T1","label":"{{function}}","function":"{{Q2}}*({{Q1}}+1)","temp":true},{"name":"A7","label":"{{function}}","function":"{{Q2}}*{{Q1}}"}]},"algorithm":{"name":"calculateOperation","params":{"method":"equivLiteral","keyboard":"NUMERICAL"}}}]}</t>
  </si>
  <si>
    <t>El profesor de Educación Física ha convocado a los alumnos para que practiquen el deporte que quieran después de clase. En total han acudido {{T1}} niños y niñas, de manera que quienes prefieren jugar al {{Q3}} son {{Q1}} veces más que quienes van a jugar al {{Q4}}. ¿Cuántos forman cada grupo?</t>
  </si>
  <si>
    <t>{{response}} practican {{Q3}} y {{response}} {{Q4}}.</t>
  </si>
  <si>
    <t>Q2 = Min = 5; Max = 20; Step = 1
Q1 = List = 2, 3, 4, 5, 6
Q3 = List = fútbol, baloncesto, fútbol sala, voleibol
Q4 = List = fútbol, baloncesto, fútbol sala, voleibol</t>
  </si>
  <si>
    <t>Según el enunciado, ¿cuántos alumnos han ido a jugar? ¿Y cuántos prefieren un deporte al otro?
Han acudido {{A3}} alumnos. Quienes prefieren el {{Q3}} son {{A4}} veces más que quienes prefieren el {{Q4}}.
#Cloze math#
A3 = {{T1}}
A4 = {{Q1}}</t>
  </si>
  <si>
    <t>Si hay {{Q1}} veces más personas que prefieren jugar al {{Q3}} que al {{Q4}}, ¿entre cuántos grupos hay que dividir los {{T1}} niños y niñas?
{{Q1}} + 1 = {{A5}} grupos
#Cloze math#
A5 = {{Q1}}+1</t>
  </si>
  <si>
    <t>Quieres prefieren jugar al {{Q4}} forman uno de los grupos del total de niños. ¿De cuántos alumnos se trata?
{{T1}} : {{T2}} = {{A6}} alumnos
#Cloze math#
T2 = {{Q1}}+1
A6 = {{Q2}}</t>
  </si>
  <si>
    <t>Por tanto, el resto prefiere el {{Q4}}. ¿Cuántos alumnos son?
{{T1}} − {{Q1}} = {{A7}} alumnos
#Cloze math#
A7 = {{Q2}}*{{Q1}}</t>
  </si>
  <si>
    <t>{"id":"M6-NyO-48a-E-3","seed":{"parameters":[{"name":"Q1","label":null,"min":5,"max":20,"step":1},{"name":"Q2","label":null,"list":[2,3,4,5,6]},{"name":"Q3","label":null,"list":["handebol","basquete","futsal","vôlei"]},{"name":"Q4","label":null,"list":["handebol","basquete","futsal","vôlei"]}],"uniques":true},"scaffolding":[{"id":"step-0","stimulus":"&lt;p&gt;O professor de Educação Física convidou os estudantes a praticarem o esporte de sua escolha após a aula. Um total de {{T1}} crianças vieram, de modo que os que preferem {{Q3}} são {{Q1}} vezes mais do que os que preferem {{Q4}}. Quantos estudantes estão em cada grupo?&lt;/p&gt;","template":"&lt;p&gt;{{response}} alunos preferem {{Q3}} e {{response}}, {{Q4}}.&lt;/p&gt;","seed":{"parameters":[],"calculated":[{"name":"0-A1","label":"{{function}}","function":"{{Q2}}*{{Q1}}"},{"name":"0-A2","label":"{{function}}","function":"{{Q2}}"},{"name":"T1","label":"{{function}}","function":"{{Q2}}*({{Q1}}+1)","temp":true}]},"algorithm":{"name":"calculateOperation","params":{"method":"equivLiteral","keyboard":"NUMERICAL"}}},{"id":"step-1","stimulus":"&lt;p&gt;De acordo com o enunciado, quantos estudantes foram jogar e quantos preferem um esporte em relação a outro?&lt;/p&gt;","template":"&lt;p&gt;Vieram {{response}} estudantes. Os que preferem {{Q3}} são {{response}} vezes mais do que os que preferem {{Q4}}.&lt;/p&gt;","seed":{"calculated":[{"name":"T1","label":"{{function}}","function":"{{Q2}}*({{Q1}}+1)","temp":true},{"name":"1-A1","label":"{{function}}","function":"{{T1}}"},{"name":"1-A2","label":"{{function}}","function":"{{Q1}}"}]},"algorithm":{"name":"calculateOperation","params":{"method":"equivLiteral","keyboard":"NUMERICAL"}}},{"id":"step-2","stimulus":"&lt;p&gt;Se há {{Q1}} vezes mais estudantes que preferem jogar {{Q3}} do que {{Q4}}, em quantos grupos os {{T1}} alunos devem ser divididos?&lt;/p&gt;","template":"&lt;p style=\"text-align:center;\"&gt;{{Q1}} + 1 = {{response}} grupos&lt;/p&gt;","seed":{"calculated":[{"name":"T1","label":"{{function}}","function":"{{Q2}}*({{Q1}}+1)","temp":true},{"name":"A5","label":"{{function}}","function":"{{Q1}}+1"}]},"algorithm":{"name":"calculateOperation","params":{"method":"equivLiteral","keyboard":"NUMERICAL"}}},{"id":"step-3","stimulus":"&lt;p&gt;Aqueles que preferem jogar {{Q4}} formam um dos grupos do número total de estudantes. Quantos estudantes são?&lt;/p&gt;","template":"&lt;p style=\"text-align:center;\"&gt;{{T1}} : {{T2}} = {{response}} estudantes&lt;/p&gt;","seed":{"calculated":[{"name":"T1","label":"{{function}}","function":"{{Q2}}*({{Q1}}+1)","temp":true},{"name":"T2","label":"{{function}}","function":"{{Q1}}+1","temp":true},{"name":"A6","label":"{{function}}","function":"{{Q2}}"}]},"algorithm":{"name":"calculateOperation","params":{"method":"equivLiteral","keyboard":"NUMERICAL"}}},{"id":"step-4","stimulus":"&lt;p&gt;Portanto, o restante prefere {{Q4}}. Quantos estudantes são?&lt;/p&gt;","template":"&lt;p style=\"text-align:center;\"&gt;{{T1}} − {{Q2}} = {{response}} estudantes&lt;/p&gt;","seed":{"calculated":[{"name":"T1","label":"{{function}}","function":"{{Q2}}*({{Q1}}+1)","temp":true},{"name":"A7","label":"{{function}}","function":"{{Q2}}*{{Q1}}"}]},"algorithm":{"name":"calculateOperation","params":{"method":"equivLiteral","keyboard":"NUMERICAL"}}}]}</t>
  </si>
  <si>
    <t>M6-NyO-50a</t>
  </si>
  <si>
    <t>Sitúa números enteros en la recta numérica</t>
  </si>
  <si>
    <t>Sitúa estos números enteros en la recta numérica.
"min": -15, "divisions": 31, "distance": 1, "numbers": 3, "frequency": 5</t>
  </si>
  <si>
    <t>Los números negativos se ubican a la izquierda de cero. Los números positivos, a su derecha.</t>
  </si>
  <si>
    <t>{
    "id": "M6-NyO-50a-I-1",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-15,
            "divisions": 31,
            "distance": 1,
            "numbers": 3,
            "frequency": 5
        }
    }
}</t>
  </si>
  <si>
    <t>Sitúa estos números enteros en la recta numérica.
"min": -14, "divisions": 31, "distance": 1, "numbers": 3, "frequency": 5</t>
  </si>
  <si>
    <t>{
    "id": "M6-NyO-50a-I-2",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-14,
            "divisions": 31,
            "distance": 1,
            "numbers": 3,
            "frequency": 5
        }
    }
}</t>
  </si>
  <si>
    <t>Sitúa estos números enteros en la recta numérica.
"min": -13, "divisions": 31, "distance": 1, "numbers": 3, "frequency": 5</t>
  </si>
  <si>
    <t>{
    "id": "M6-NyO-50a-I-3",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-13,
            "divisions": 31,
            "distance": 1,
            "numbers": 3,
            "frequency": 5
        }
    }
}</t>
  </si>
  <si>
    <t>Sitúa estos números enteros en la recta numérica.
"min": -12, "divisions": 31, "distance": 1, "numbers": 3, "frequency": 5</t>
  </si>
  <si>
    <t>{
    "id": "M6-NyO-50a-I-4",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-12,
            "divisions": 31,
            "distance": 1,
            "numbers": 3,
            "frequency": 5
        }
    }
}</t>
  </si>
  <si>
    <t>Sitúa estos números enteros en la recta numérica.
"min": -11, "divisions": 31, "distance": 1, "numbers": 3, "frequency": 5</t>
  </si>
  <si>
    <t>{
    "id": "M6-NyO-50a-I-5",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-11,
            "divisions": 31,
            "distance": 1,
            "numbers": 3,
            "frequency": 5
        }
    }
}</t>
  </si>
  <si>
    <t>M6-MyM-1a</t>
  </si>
  <si>
    <t>Conoce las unidades de medida de longitud</t>
  </si>
  <si>
    <t>Selecciona las unidades de longitud.</t>
  </si>
  <si>
    <t>Q1=List= gramo, decilitro, miligramo, mililitro, decalitro, hectogramo, kilogramo
Q2=List= centímetro, metro, decímetro, milímetro, decámetro, hectómetro, kilómetro
Q3=List= centímetro, metro, decímetro, milímetro, decámetro, hectómetro, kilómetro</t>
  </si>
  <si>
    <t>A1={{Q1}}
A2={{Q2}}*
A3={{Q3}}*</t>
  </si>
  <si>
    <t>Las unidades de longitud son los múltiplos y submúltiplos del metro.</t>
  </si>
  <si>
    <t>&lt;p&gt;Las unidades de longitud son los múltiplos y Submúltiplos del metro:&lt;/p&gt;(TABLA con las unidades abreviadas: el kilómetro, el hectómetro, el decámetro, el metro, el decímetro, el centímetro y el milímetro)</t>
  </si>
  <si>
    <t>Magnitudes y medida</t>
  </si>
  <si>
    <t>{"id":"M6-MyM-1a-I-1","stimulus":"&lt;p&gt;Selecione as unidades de comprimento.&lt;/p&gt;","hint":"&lt;p&gt;As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a","Decilitro","Miligrama","Mililitro","Decalitro","Hectograma","Quilograma"]},{"name":"Q2","label":null,"list":["Centímetro","Metro","Decímetro","Milímetro","Decâmetro","Hectômetro","Quilômetro"]},{"name":"Q3","label":null,"list":["Centímetro","Metro","Decímetro","Milímetro","Decâmetro","Hectômetro","Quilômetro"]}],"calculated":[{"name":"A1","label":"{{Q1}}","incorrect":true},{"name":"A2","label":"{{Q2}}"},{"name":"A3","label":"{{Q3}}"}],"uniques":true},"algorithm":{"name":"trueFalse","template":"Multiple choice – multiple response","params":{"countCorrect":2,"countIncorrect":1,"showCheckIcon":false,
            "columns": 3
        }
    }
}</t>
  </si>
  <si>
    <t>Selecciona la oración correcta.
Los centímetros son más pequeños que los metros.*
Los decámetros son más pequeños que los kilómetros.*
Los milímetros son más pequeños que los decímetros.*
Los decímetros son más pequeños que los decámetros.*
Los decámetros son más pequeños que los decímetros.
Los kilómetros son más pequeños que los hectómetros.
Los hectómetros son más pequeños que los decámetros.
Los decímetros son más pequeños que los milímetros.
Los metros son más pequeños que los decímetros.
Los decámetros son más pequeños que los centímetros.</t>
  </si>
  <si>
    <t>&lt;p&gt;Las unidades de longitud son los múltiplos y submúltiplos del metro:&lt;/p&gt;(TABLA con las unidades abreviadas: el kilómetro, el hectómetro, el decámetro, el metro, el decímetro, el centímetro y el milímetro)</t>
  </si>
  <si>
    <t>{"id":"M6-MyM-1a-E-1","stimulus":"&lt;p&gt;Selecione a frase correta.&lt;/p&gt;","hint":"&lt;p&gt;As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255);\"&gt;mm&lt;/span&gt;&lt;/td&gt;&lt;/tr&gt;&lt;/tbody&gt;&lt;/table&gt;","seed":{"parameters":[],"calculated":[{"name":"A1","label":"Os centímetros são menores que os metros."},{"name":"A2","label":"Os decâmetros são menores que os quilômetros."},{"name":"A3","label":"Os milímetros são menores que os decímetros."},{"name":"A4","label":"Os decímetros são menores que os decâmetros."},{"name":"A5","label":"Os decâmetros são menores que os decímetros.","incorrect":true},{"name":"A6","label":"Os quilômetros são menores que os hectômetros.","incorrect":true},{"name":"A7","label":"Os hectômetros são menores que os decâmetros.","incorrect":true},{"name":"A8","label":"Os decímetros são menores que os milímetros.","incorrect":true},{"name":"A9","label":"Os metros são menores que os decímetros.","incorrect":true},{"name":"A10","label":"Os decâmetros são menores que os centímetros.","incorrect":true}],"uniques":true},"algorithm":{"name":"trueFalse","template":"Multiple choice – standard","params":{"countCorrect":1,"countIncorrect":2
        }
    }
}</t>
  </si>
  <si>
    <t>M6-MyM-1b</t>
  </si>
  <si>
    <t>Establece equivalencias entre las distintas unidades de medida de longitud</t>
  </si>
  <si>
    <t>Selecciona la conversión de unidades correcta.</t>
  </si>
  <si>
    <t>&lt;p&gt;{{Q1}} m = {{group1}} cm&lt;/p&gt;&lt;p&gt;{{Q2}} cm = {{group2}} dam&lt;/p&gt;&lt;p&gt;{{Q3}} km = {{group3}} hm</t>
  </si>
  <si>
    <t>Q1= Min = 10; Max = 99; Step = 0.1
Q2= Min = 100; Max = 990; Step = 10
Q3= Min = 10; Max = 99; Step = 0.1</t>
  </si>
  <si>
    <t>group1=
A1 = {{Q1}}*100*
A2 = {{Q1}}*1000 | {{Q1}} m × 100 = {{T1}} cm
A3 = {{Q1}}/10 | {{Q1}} m × 100 = {{T1}} cm
group2=
A4 = {{Q2}}/1000*
A5 = {{Q2}}/10 | {{Q2}} cm : 1 000 = {{T2}} dam
A6 = {{Q2}}*10 | {{Q2}} cm : 1 000 = {{T2}} dam
group3=
A7 = {{Q3}}*10*
A8 = {{Q3}}*100 | {{Q3}} km × 10 = {{T3}} hm
A9 = {{Q3}}*1000 | {{Q3}} km × 10 = {{T3}} hm
T1={{Q1}}/100
T2={{Q2}}/1000
T3={{Q3}}/10</t>
  </si>
  <si>
    <t>Imagen M6-MyM-1b-1</t>
  </si>
  <si>
    <t>{"id":"M6-MyM-1b-I-1","stimulus":"&lt;p&gt;Selecione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t>
  </si>
  <si>
    <t>&lt;p&gt;{{Q1}} mm = {{group1}} dm&lt;/p&gt;&lt;p&gt;{{Q2}} dm = {{group2}} m&lt;/p&gt;&lt;p&gt;{{Q3}} m = {{group3}} km&lt;/p&gt;</t>
  </si>
  <si>
    <t>Q1= Min = 1000; Max = 9900; Step = 100
Q2= Min = 10; Max = 99; Step = 1
Q3= Min = 10000; Max = 99000; Step = 100</t>
  </si>
  <si>
    <t>group1=
A1 = {{Q1}}/100*
A2 = {{Q1}}*10 | {{Q1}} mm : 100 = {{T1}} dm
A3 = {{Q1}}*100 | {{Q1}} mm : 100 = {{T1}} dm
group2=
A4 = {{Q2}}/10*
A5 = {{Q2}}*10 | {{Q2}} dm : 10 = {{T2}} m
A6 = {{Q2}}/100 | {{Q2}} dm : 10 = {{T2}} m
group3=
A7 = {{Q3}}/1000*
A8 = {{Q3}}/100 | {{Q3}} m : 1 000 = {{T3}} km
A9 = {{Q3}}/10 | {{Q3}} m : 1 000 = {{T3}} km
T1={{Q1}}/100
T2={{Q2}}/10
T3={{Q3}}/1000</t>
  </si>
  <si>
    <t>{"id":"M6-MyM-1b-I-2","stimulus":"&lt;p&gt;Selecione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t>
  </si>
  <si>
    <t>Calcula las conversiones de las siguientes longitudes.</t>
  </si>
  <si>
    <t>&lt;p&gt;{{Q1}} mm = {{A1}} cm&lt;/p&gt;&lt;p&gt;{{Q2}} hm = {{A2}} m&lt;/p&gt;</t>
  </si>
  <si>
    <t>Elige la respuesta adecuada: 
5 m = 0,5|50|500 dm
700 cm = 0,000 7|0,07|0,7 km
13 dam = 1 300|13 000|130 mm</t>
  </si>
  <si>
    <t>Q1= Min= 10; Max= 999; Step= 1
Q2= Min= 0.01; Max= 10; Step= 0.01</t>
  </si>
  <si>
    <t>A1 = {{Q1}}/10 | {{Q1}} mm : 10 = {{function}} cm
A2 = {{Q2}}*100 | {{Q2}} hm × 100 = {{function}} m</t>
  </si>
  <si>
    <t>{"id":"M6-MyM-1b-E-1","stimulus":"&lt;p&gt;Calcule as conversões dos seguintes comprimentos.&lt;/p&gt;","template":"&lt;p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t>
  </si>
  <si>
    <t>&lt;p&gt;{{Q1}} dm = {{A1}} hm&lt;/p&gt;&lt;p&gt;{{Q2}} dam = {{A2}} dm&lt;/p&gt;</t>
  </si>
  <si>
    <t>Q1= Min= 1000; Max= 9900; Step= 100
Q2= Min= 10; Max= 99; Step= 0.1</t>
  </si>
  <si>
    <t>A1 = {{Q1}}/1000 | {{Q1}} dm : 1000 = {{function}} hm
A2 = {{Q2}}*100 | {{Q2}} dam × 100 = {{function}} dm</t>
  </si>
  <si>
    <t>{"id":"M6-MyM-1b-E-2","stimulus":"&lt;p&gt;Calcule as conversões dos seguintes comprimentos.&lt;/p&gt;","template":"&lt;p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t>
  </si>
  <si>
    <t>&lt;p&gt;{{Q1}} m = {{A1}} cm&lt;/p&gt;&lt;p&gt;{{Q2}} dm = {{A2}} dam&lt;/p&gt;</t>
  </si>
  <si>
    <t>Q1= Min= 1; Max= 9; Step= 0.1
Q2= Min= 10; Max= 90; Step= 10</t>
  </si>
  <si>
    <t>A1 = {{Q1}}*100 | {{Q1}} m × 100 = {{function}} cm
A2 = {{Q2}}/100 | {{Q2}} dm : 100 = {{function}} dam</t>
  </si>
  <si>
    <t>{"id":"M6-MyM-1b-E-3","stimulus":"&lt;p&gt;Calcule as conversões dos seguintes comprimentos.&lt;/p&gt;","template":"&lt;p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t>
  </si>
  <si>
    <t>La altura de un edificio es de {{Q1}} dam. ¿A cuántos centímetros equivale?</t>
  </si>
  <si>
    <t>El edificio mide {{A1}} cm.</t>
  </si>
  <si>
    <t>Q1 = Min= 5; Max= 20; Step= 1</t>
  </si>
  <si>
    <t>A1 = {{Q1}}*1000</t>
  </si>
  <si>
    <t>Imagen M6-MyM-1b-1
{{Q1}} dam = {{Q1}} × 1 000 = {{A1}} cm</t>
  </si>
  <si>
    <t>{"id":"M6-MyM-1b-A-1","stimulus":"&lt;p&gt;A altura de um edifício é {{Q1}} dam. Quantos centímetros vale essa medida?&lt;/p&gt;","template":"&lt;p&gt;O edifício tem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t>
  </si>
  <si>
    <t>Durante una hora un caracol ha recorrido {{Q1}} dm. ¿A cuántos milímetros equivale esta distancia?</t>
  </si>
  <si>
    <t>El caracol ha recorrido {{A1}} mm.</t>
  </si>
  <si>
    <t>Q1 = Min= 450; Max= 500; Step= 1</t>
  </si>
  <si>
    <t>A1 = {{Q1}}*100</t>
  </si>
  <si>
    <t>Imagen M6-MyM-1b-1
{{Q1}} dm = {{Q1}} × 100 = {{A1}} mm</t>
  </si>
  <si>
    <t>{"id":"M6-MyM-1b-A-2","stimulus":"&lt;p&gt;Durante uma hora um caracol se deslocou por {{Q1}} dm. A quantos milímetros esta distância equivale?&lt;/p&gt;","template":"&lt;p&gt;O caracol andou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t>
  </si>
  <si>
    <t>En el entrenamiento de un ciclista está previsto un recorrido de {{Q1}} dam. ¿A cuántos hectómetros equivale esta distancia?</t>
  </si>
  <si>
    <t>El recorrido mide {{A1}} hm.</t>
  </si>
  <si>
    <t>Q1 = Min= 1500; Max= 3000; Step= 10</t>
  </si>
  <si>
    <t>A1 = {{Q1}}/10</t>
  </si>
  <si>
    <t>Imagen M6-MyM-1b-1
{{Q1}} dam = {{Q1}} : 10 = {{A1}} hm</t>
  </si>
  <si>
    <t>{"id":"M6-MyM-1b-A-3","stimulus":"&lt;p&gt;No treinamento de um ciclista, está prevista uma rota de {{Q1}} dam. A quantos hectômetros esta distância equivale?&lt;/p&gt;","template":"&lt;p&gt;A rota mede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t>
  </si>
  <si>
    <t>M6-MyM-1d</t>
  </si>
  <si>
    <t>Estima longitudes eligiendo la unidad adecuada</t>
  </si>
  <si>
    <t>Estima cada distancia y únela con la unidad de longitud que mejor la expresa.</t>
  </si>
  <si>
    <t>Q1= List = La distancia entre dos ciudades, La longitud de un río, La distancia recorrida por un avión
Q2= List = La longitud de un lápiz, La altura de una taza, El tamaño de un mando a distancia
Q3= List = La altura de una jirafa, El ancho de un comedor, La longitud de una piscina</t>
  </si>
  <si>
    <t>A1 = {{Q1}}#km
A2 = {{Q2}}#cm
A3 = {{Q3}}#m</t>
  </si>
  <si>
    <t>&lt;p&gt;Dos de las conversiones de unidades de longitud son:&lt;/p&gt;&lt;p&gt;1 km = &lt;span class="no-break"&gt;1 000 m&lt;/span&gt;&lt;/p&gt;&lt;p&gt;1 m = &lt;span class="no-break"&gt;100 cm&lt;/span&gt;&lt;/p&gt;</t>
  </si>
  <si>
    <t>Para estimar longitudes, hay que tener en cuenta que:&lt;br/&gt;1 km = &lt;span class="no-break"&gt;1 000 m&lt;/span&gt;&lt;br/&gt;1 m = &lt;span class="no-break"&gt;100 cm&lt;/span&gt;</t>
  </si>
  <si>
    <t>{"id":"M6-MyM-1d-I-1","stimulus":"&lt;p&gt;Estime cada distância e combine-a com a unidade de comprimento que melhor a expressa arrastando.&lt;/p&gt;","template":"&lt;p&gt;{{Q1}}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distância entre duas cidades","O comprimento de um rio","A distância percorrida por um avião"]},{"name":"Q2","label":null,"list":["O comprimento de um lápis","A altura de um copo","O tamanho de um controle remoto"]},{"name":"Q3","label":null,"list":["A altura de uma girafa","A largura de uma sala de jantar","O comprimento de uma piscina"]}],"calculated":[{"name":"A1","label":"{{Q1}}","function":"km"},{"name":"A2","label":"{{Q2}}","function":"cm"},{"name":"A3","label":"{{Q3}}","function":"m"}],"uniques":true},"algorithm":{"name":"linkOperationResult","params":{"invert":true},"template":"Match list"}}</t>
  </si>
  <si>
    <t>Escoge en cuál de estas unidades de longitud se expresan mejor las siguientes medidas: kilómetros, metros o milímetros. Escríbelas en su forma abreviada.</t>
  </si>
  <si>
    <t>&lt;p&gt;{{Q1}} se expresa en {{A1}}.&lt;/p&gt;&lt;p&gt;{Q2}} se expresa en {{A2}}.&lt;/p&gt;&lt;p&gt;{{Q3}} se expresa en {{A3}}.&lt;/p&gt;</t>
  </si>
  <si>
    <t>Q1= List = La longitud de un tornillo, El diámetro de una moneda, El tamaño de una hormiga, El diámetro de un huevo de codorniz
Q2= List = La altura de la copa de un árbol, La longitud de una mesa, La profundidad de una piscina
Q3= List = El perímetro de un país, El recorrido de una maratón, La distancia entre dos pueblos</t>
  </si>
  <si>
    <t>A1=mm
A2=m
A3=km</t>
  </si>
  <si>
    <t>{"id":"M6-MyM-1d-E-1","stimulus":"&lt;p&gt;Escolha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cm&lt;/span&gt;&lt;/p&gt;","seed":{"parameters":[{"name":"Q1","label":null,"list":["O comprimento de um parafuso","O diâmetro de uma moeda","Do tamanho de uma formiga","O diâmetro de um ovo de codorna"]},{"name":"Q2","label":null,"list":["A altura da copa de uma árvore","O comprimento de uma mesa","A profundidade de uma piscina"]},{"name":"Q3","label":null,"list":["O perímetro de um país","O percurso de uma maratona","A distância entre duas cidades"]}],"calculated":[{"name":"A1","label":"mm"},{"name":"A2","label":"m"},{"name":"A3","label":"km"}],"uniques":true},"algorithm":{"name":"calculateOperation","template":"Cloze with text"}}</t>
  </si>
  <si>
    <t>&lt;p&gt;{{Q1}} se expresa en {{A1}}.&lt;/p&gt;&lt;p&gt;{{Q2}} se expresa en {{A2}}.&lt;/p&gt;&lt;p&gt;{{Q3}} se expresa en {{A3}}.&lt;/p&gt;</t>
  </si>
  <si>
    <t>Q1= List = La altura de la copa de un árbol, La longitud de una mesa, La profundidad de una piscina
Q2= List = El perímetro de un país, El recorrido de una maratón, La distancia entre dos pueblos
Q3= List = La longitud de un tornillo, El diámetro de una moneda, El tamaño de una hormiga, El diámetro de un huevo de codorniz</t>
  </si>
  <si>
    <t>A1=m
A2=km
A3=mm</t>
  </si>
  <si>
    <t>{"id":"M6-MyM-1d-E-2","stimulus":"&lt;p&gt;Escolha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altura da copa de uma árvore","O comprimento de uma mesa","A profundidade de uma piscina"]},{"name":"Q2","label":null,"list":["O perímetro de um país","O percurso de uma maratona","A distância entre duas cidades"]},{"name":"Q3","label":null,"list":["O comprimento de um parafuso","O diâmetro de uma moeda","O tamanho de uma formiga","O diâmetro de um ovo de codorna"]}],"calculated":[{"name":"A1","label":"m"},{"name":"A2","label":"km"},{"name":"A3","label":"mm"}],"uniques":true},"algorithm":{"name":"calculateOperation","template":"Cloze with text"}}</t>
  </si>
  <si>
    <t>M6-MyM-2a</t>
  </si>
  <si>
    <t>Suma y resta unidades de longitud en forma simple</t>
  </si>
  <si>
    <t>Escoge el resultado de la operación: {{Q1}} {{Q3}} + {{Q2}} {{Q3}}.</t>
  </si>
  <si>
    <t>Q1= Min = 100;Max = 900; Step = 1
Q2= Min = 100;Max = 500; Step = 1
Q3= List = km, hm, dam, m, dm, cm, mm
Q4= Min = 10;Max = 90; Step = 10
Q5= Min = 10;Max = 90; Step = 10
Q6= Min = 10;Max = 90; Step = 10
Q7= Min = 10;Max = 90; Step = 10</t>
  </si>
  <si>
    <t>A1= {{function}} {{Q3}}#{{Q1}}+{{Q2}}*
A2= {{function}} {{Q3}}#{{Q1}}+{{Q2}}+{{Q4}}
A3= {{function}} {{Q3}}#{{Q1}}+{{Q2}}-{{Q5}}
A4= {{function}} {{Q3}}#{{Q1}}+{{Q2}}+{{Q6}}
A5= {{function}} {{Q3}}#{{Q1}}+{{Q2}}-{{Q7}}</t>
  </si>
  <si>
    <t>Para sumar unidades de longitud todas deben estar expresadas en la misma unidad. Luego, se suman los números.</t>
  </si>
  <si>
    <t>{"id":"M6-MyM-2a-I-1","stimulus":"&lt;p&gt;Escolha o resultado da operação: {{Q1}} {{Q3}} + {{Q2}}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t>
  </si>
  <si>
    <t>Escoge el resultado de la operación: {{T1}} {{Q3}} − {{Q2}} {{Q3}}.</t>
  </si>
  <si>
    <t>T1 = {{Q1}}+{{Q2}}
A1= {{function}} {{Q3}}#{{Q1}}*
A2= {{function}} {{Q3}}#{{Q1}}+{{Q4}}
A3= {{function}} {{Q3}}#{{Q1}}-{{Q5}}
A4= {{function}} {{Q3}}#{{Q1}}+{{Q6}}
A5= {{function}} {{Q3}}#{{Q1}}-{{Q7}}</t>
  </si>
  <si>
    <t>Para restar unidades de longitud todas deben estar expresadas en la misma unidad. Luego, se restan los números.</t>
  </si>
  <si>
    <t>{"id":"M6-MyM-2a-I-2","stimulus":"&lt;p&gt;Escolha o resultado da operação: {{T1}} {{Q3}} − {{Q2}}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t>
  </si>
  <si>
    <t xml:space="preserve">{{Q1}} {{Q3}} + {{Q2}} {{Q3}} = {{A1}} {{Q3}} </t>
  </si>
  <si>
    <t>Q1= Min = 100;Max = 500; Step = 1
Q2= Min = 100;Max = 500; Step = 1
Q3= List = km, hm, dam, m, dm, cm, mm</t>
  </si>
  <si>
    <t>A1= {{Q1}}+{{Q2}}</t>
  </si>
  <si>
    <t>{"id":"M6-MyM-2a-E-1","stimulus":"&lt;p&gt;Calcule a seguinte adição.&lt;/p&gt;","template":"&lt;p style=\"text-align:center;\"&gt;{{Q1}} {{Q3}} + {{Q2}} {{Q3}} = {{response}}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500,"step":1},{"name":"Q2","label":null,"min":100,"max":500,"step":1},{"name":"Q3","label":null,"list":["km","hm","dam","m","dm","cm","mm"]}],"calculated":[{"name":"A1","label":"{{function}}","function":"{{Q1}}+{{Q2}}"}],"uniques":true},"algorithm":{"name":"calculateOperation","params":{"method":"equivLiteral","keyboard":"NUMERICAL"}}}</t>
  </si>
  <si>
    <t xml:space="preserve">{{T1}} {{Q3}} − {{Q2}} {{Q3}} = {{A1}} {{Q3}} </t>
  </si>
  <si>
    <t>Q1= Min = 100;Max = 900; Step = 1
Q2= Min = 100;Max = 500; Step = 1
Q3= List = km, hm, dam, m, dm, cm, mm</t>
  </si>
  <si>
    <t>T1 = {{Q1}}+{{Q2}}
A1= {{Q1}}</t>
  </si>
  <si>
    <t>{"id":"M6-MyM-2a-E-2","stimulus":"&lt;p&gt;Calcule a seguinte subtração.&lt;/p&gt;","template":"&lt;p style=\"text-align:center;\"&gt;{{T1}} {{Q3}} − {{Q2}} {{Q3}} = {{response}}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calculated":[{"name":"T1","label":"{{function}}","function":"{{Q1}}+{{Q2}}","temp":true},{"name":"A1","label":"{{function}}","function":"{{Q1}}"}],"uniques":true},"algorithm":{"name":"calculateOperation","params":{"method":"equivLiteral","keyboard":"NUMERICAL"}}}</t>
  </si>
  <si>
    <t>Álex mide {{T1}} cm y Flor, {{Q1}} cm. ¿Cuántos centímetros de diferencia hay entre los dos?</t>
  </si>
  <si>
    <t>Hay {{A1}} cm de diferencia.</t>
  </si>
  <si>
    <t>Q1 = Min = 120; Max = 150; Step = 1
Q2 = Min = 5; Max = 25; Step = 1</t>
  </si>
  <si>
    <t>T1 = {{Q1}}+{{Q2}}
A1 = {{Q2}}</t>
  </si>
  <si>
    <t>{"id":"M6-MyM-2a-A-1","stimulus":"&lt;p&gt;Alex tem {{T1}} cm de altura e Flávia tem {{Q1}} cm. Quantos centímetros de diferença há entre eles?&lt;/p&gt;","template":"&lt;p&gt;Há {{response}} cm de diferença.&lt;/p&gt;","hint":"&lt;p&gt;Para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120,"max":150,"step":1},{"name":"Q2","label":null,"min":5,"max":25,"step":1}],"calculated":[{"name":"T1","label":"{{function}}","function":"{{Q1}}+{{Q2}}","temp":true},{"name":"A1","label":"{{function}}","function":"{{Q2}}"}],"uniques":true},"algorithm":{"name":"calculateOperation","params":{"method":"equivLiteral","keyboard":"NUMERICAL"}}}</t>
  </si>
  <si>
    <t>Un avión de pasajeros ha volado {{Q1}} dam antes de hacer escala en {{Q3}}. Desde allí ha realizado un segundo vuelo de {{Q2}} dam hasta que ha vuelto a aterrizar. ¿Cuánta distancia ha recorrido entre los dos viajes?</t>
  </si>
  <si>
    <t>Ha volado {{A1}} dam.</t>
  </si>
  <si>
    <t>Q1= Min = 100; Max = 500; Step = 1
Q2= Min = 100; Max = 500; Step = 1
Q3 = List = Madrid, Berlín, Brasilia, Nueva York, Tokio, Seúl</t>
  </si>
  <si>
    <t>{"id":"M6-MyM-2a-A-2","stimulus":"&lt;p&gt;Um avião de passageiros voou {{Q1}} dam antes de fazer uma escala em {{Q3}}. De lá fez um segundo vôo de {{Q2}} dam até pousar novamente. Qual foi distância percorrida considerando as duas viagens?&lt;/p&gt;","template":"&lt;p&gt;O avião precorreu {{response}} dam.&lt;/p&gt;","hint":"&lt;p&gt;Para acrescentar unidades de comprimento, todas elas devem ser expressas na mesma unidade. Os números são então somados.&lt;/p&gt;","feedback":"&lt;p&gt;Para acrescentar unidades de comprimento, todas elas devem ser expressas na mesma unidade. Os números são então somados.&lt;/p&gt;","seed":{"parameters":[{"name":"Q1","label":null,"min":100,"max":500,"step":1},{"name":"Q2","label":null,"min":100,"max":500,"step":1},{"name":"Q3","label":null,"list":["Madrid","Berlim","Brasília","Nova York","Tóquio","Seul"]}],"calculated":[{"name":"A1","label":"{{function}}","function":"{{Q1}}+{{Q2}}"}],"uniques":true},"algorithm":{"name":"calculateOperation","params":{"method":"equivLiteral","keyboard":"NUMERICAL"}}}</t>
  </si>
  <si>
    <t>El lápiz de Araceli medía {{T1}} mm, pero después de sacarle punta ahora mide {{Q1}} mm. ¿Cuánto ha encogido el lápiz?</t>
  </si>
  <si>
    <t>El lápiz mide ahora {{A1}} mm menos.</t>
  </si>
  <si>
    <t>Q1= Min = 50; Max = 100; Step = 1
Q2= Min = 10; Max = 100; Step = 1</t>
  </si>
  <si>
    <t>{"id":"M6-MyM-2a-A-3","stimulus":"&lt;p&gt;O lápis da Letícia tinha {{T1}} mm de comprimento, mas depois de apontá-lo ele ficou com {{Q1}} mm de comprimento. Em quantos mm o lápis encolheu?&lt;/p&gt;","template":"&lt;p&gt;O lápis ficou {{response}} mm mais curto.&lt;/p&gt;","hint":"&lt;p&gt;Para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50,"max":100,"step":1},{"name":"Q2","label":null,"min":10,"max":100,"step":1}],"calculated":[{"name":"T1","label":"{{function}}","function":"{{Q1}}+{{Q2}}","temp":true},{"name":"A1","label":"{{function}}","function":"{{Q2}}"}],"uniques":true},"algorithm":{"name":"calculateOperation","params":{"method":"equivLiteral","keyboard":"NUMERICAL"}}}</t>
  </si>
  <si>
    <t>M6-MyM-2b</t>
  </si>
  <si>
    <t>Multiplica y divide unidades de longitud en forma simple</t>
  </si>
  <si>
    <t>Selecciona el resultado de la siguiente multiplicación.
{{Q1}} {{Q11}} × {{Q2}} = ...
{{T1}} {{Q11}}*
{{T1}} {{Q12}}
{{T2}} {{Q11}}
{{T3}} {{Q11}}
{{T4}} {{Q11}}
{{T5}} {{Q11}}
(Se ven 3)</t>
  </si>
  <si>
    <t xml:space="preserve">Single Choice
</t>
  </si>
  <si>
    <t>Q1= Min= 100;Max= 999; Step= 1
Q2= Min= 1;Max= 9; Step= 1
Q3= Min= 1;Max= 99; Step= 1
Q4= Min= 10;Max= 90; Step= 10
Q5= Min= 1;Max= 99; Step= 1
Q6= Min= 10;Max= 90; Step= 10
Q11= List = "km", "hm", "dam", "m", "dm", "cm", "mm"
Q12= List = "km", "hm", "dam", "m", "dm", "cm", "mm"</t>
  </si>
  <si>
    <t>T1 = {{Q1}}*{{Q2}}
T2 = {{Q1}}*{{Q2}}+{{Q3}}
T3 = {{Q1}}*{{Q2}}+{{Q4}}
T4 = {{Q1}}*{{Q2}}-{{Q5}}
T5 = {{Q1}}*{{Q2}}-{{Q6}}</t>
  </si>
  <si>
    <t>Para obtener el resultado, hay que multiplicar y expresar el resultado en la misma unidad.</t>
  </si>
  <si>
    <t>&lt;p&gt;Para obtener el resultado, hay que multiplicar y expresar el resultado en la misma unidad.&lt;/p&gt;</t>
  </si>
  <si>
    <t>{"id":"M6-MyM-2b-I-1","stimulus":"&lt;p&gt;Selecione o resultado da seguinte multiplicação.&lt;/p&gt;&lt;p style=\"text-align:center;\"&gt;{{Q1}} {{Q11}} × {{Q2}} = ...&lt;/p&gt;","hint":"&lt;p&gt;Para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t>
  </si>
  <si>
    <t>Selecciona el resultado de la siguiente división.
{{T1}} {{Q22}} : {{Q1}} = ...
{{T2}} {{Q22}}*
{{T2}} {{Q11}}
{{T3}} {{Q22}}
{{T4}} {{Q22}}
{{T5}} {{Q22}}
{{T6}} {{Q22}}
(Se ven 3)</t>
  </si>
  <si>
    <t>Q1= Min= 1;Max= 9; Step= 1
Q2= Min= 100;Max= 999; Step= 1
Q3= Min= 1;Max= 99; Step= 1
Q4= Min= 10;Max= 90; Step= 10
Q5= Min= 1;Max= 99; Step= 1
Q6= Min= 10;Max= 90; Step= 10
Q11= List = km, hm, dam, m, dm, cm, mm
Q22= List = km, hm, dam, m, dm, cm, mm</t>
  </si>
  <si>
    <t>T1 = {{Q1}}*{{Q2}}
T2 = {{Q2}}
T3 = {{Q2}}+{{Q3}}
T4 = {{Q2}}+{{Q4}}
T5 = {{Q2}}-{{Q5}}
T6 = {{Q2}}-{{Q6}}</t>
  </si>
  <si>
    <t>Para obtener el resultado, hay que dividir y expresar el resultado en la misma unidad.</t>
  </si>
  <si>
    <t>&lt;p&gt;Para obtener el resultado, hay que dividir y expresar el resultado en la misma unidad.&lt;/p&gt;</t>
  </si>
  <si>
    <t>{"id":"M6-MyM-2b-I-2","stimulus":"&lt;p&gt;Selecione o resultado da seguinte divisão.&lt;/p&gt;&lt;p style=\"text-align:center;\"&gt;{{T1}} {{Q22}} : {{Q1}} = ...&lt;/p&gt;","hint":"&lt;p&gt;Para calcular, é necessário dividir os números e expressar o resultado na mesma unidade.&lt;/p&gt;","feedback":"&lt;p&gt;Para calcular, é necessário dividir os números e expressar o resultado na mesma unidade.&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t>
  </si>
  <si>
    <t>{{Q1}} {{Q11}} × {{Q2}} = {{A1}} {{Q11}}</t>
  </si>
  <si>
    <t>Q1= Min= 100;Max= 999; Step= 1
Q2= Min= 2;Max= 9; Step= 1
Q11= List = "km", "hm", "dam", "m", "dm", "cm", "mm"</t>
  </si>
  <si>
    <t>{"id":"M6-MyM-2b-E-1","stimulus":"&lt;p&gt;Calcule a seguinte multiplicação.&lt;/p&gt;","template":"&lt;p style=\"text-align:center;\"&gt;{{Q1}} {{Q11}} × {{Q2}} = {{response}} {{Q11}}&lt;/p&gt;","hint":"&lt;p&gt;Para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2,"max":9,"step":1},{"name":"Q11","label":null,"list":["km","hm","dam","m","dm","cm","mm"]}],"calculated":[{"name":"A1","label":"{{function}}","function":"{{Q1}}*{{Q2}}"}],"uniques":true},"algorithm":{"name":"calculateOperation","params":{"method":"equivLiteral","keyboard":"NUMERICAL"}}}</t>
  </si>
  <si>
    <t>Calcula la siguiente división.</t>
  </si>
  <si>
    <t>{{T1}} {{Q11}} : {{Q1}} = {{A1}} {{Q11}}</t>
  </si>
  <si>
    <t>Q1= Min= 2;Max= 9; Step= 1
Q2= Min= 100;Max= 300; Step= 1
Q11= List = "km", "hm", "dam", "m", "dm", "cm", "mm"</t>
  </si>
  <si>
    <t>T1 = {{Q1}}*{{Q2}}
A1 = {{Q2}}</t>
  </si>
  <si>
    <t>{"id":"M6-MyM-2b-E-2","stimulus":"&lt;p&gt;Calcule a seguinte divisão.&lt;/p&gt;","template":"&lt;p style=\"text-align:center;\"&gt;{{T1}} {{Q11}} : {{Q1}} = {{response}} {{Q11}}&lt;/p&gt;","hint":"&lt;p&gt;Para calcular, é necessário dividir os números e expressar o resultado na mesma unidade.&lt;/p&gt;","feedback":"&lt;p&gt;Para calcular, é necessário dividir os números e expressar o resultado na mesma unidade.&lt;/p&gt;","seed":{"parameters":[{"name":"Q1","label":null,"min":2,"max":9,"step":1},{"name":"Q2","label":null,"min":100,"max":300,"step":1},{"name":"Q11","label":null,"list":["km","hm","dam","m","dm","cm","mm"]}],"calculated":[{"name":"T1","label":"{{function}}","function":"{{Q1}}*{{Q2}}","temp":true},{"name":"A1","label":"{{function}}","function":"{{Q2}}"}],"uniques":true},"algorithm":{"name":"calculateOperation","params":{"method":"equivLiteral","keyboard":"NUMERICAL"}}}</t>
  </si>
  <si>
    <t>El paseo por donde Andrés sale a caminar mide &lt;span class="no-break"&gt;{{Q1}} dam.&lt;/span&gt; Si ha realizado el mismo trayecto {{Q2}} veces, ¿cuántos decámetros ha caminado en total?</t>
  </si>
  <si>
    <t>Ha caminado {{A1}} dam.</t>
  </si>
  <si>
    <t>Q1 = Min= 100; Max= 999; Step= 1
Q2 = Min=2; Max= 9; Step= 1</t>
  </si>
  <si>
    <t>A1= {{Q1}}*{{Q2}}</t>
  </si>
  <si>
    <t>&lt;p&gt;Para obtener el resultado, hay que multiplicar y expresar el resultado en la misma unidad.&lt;/p&gt;&lt;p&gt;{{Q1}} dam × {{Q2}} = {{A1}} dam&lt;/p&gt;</t>
  </si>
  <si>
    <t>{"id":"M6-MyM-2b-A-1","stimulus":"&lt;p&gt;O calçadão onde Andrés vai para uma caminhada mede &lt;span class=\"no-break\"&gt;{{Q1}} dam.&lt;/span&gt; Se ele já fez esse mesmo percurso {{Q2}} vezes, quantos decâmetros ele já andou no total?&lt;/p&gt;","template":"&lt;p&gt;Ele caminhou {{response}} dam.&lt;/p&gt;","hint":"&lt;p&gt;Para obter o resultado, multiplique e expresse o resultado na mesma unidade.&lt;/p&gt;","feedback":"&lt;p&gt;Para obter o resultado, multiplique e expresse o resultado na mesma unidade.&lt;/p&gt;&lt;p style=\"text-align:center;\"&gt;{{Q1}} dam × {{Q2}} = {{A1}} dam&lt;/p&gt;","seed":{"parameters":[{"name":"Q1","label":null,"min":100,"max":999,"step":1},{"name":"Q2","label":null,"min":2,"max":9,"step":1}],"calculated":[{"name":"A1","label":"{{function}}","function":"{{Q1}}*{{Q2}}"}],"uniques":true},"algorithm":{"name":"calculateOperation","params":{"method":"equivLiteral","keyboard":"NUMERICAL"}}}</t>
  </si>
  <si>
    <t>Alicia tiene un rollo de cuerda de &lt;span class="no-break"&gt;{{T1}} m&lt;/span&gt; que necesita cortar en {{Q1}} trozos iguales. ¿Cuántos metros medirá cada uno?</t>
  </si>
  <si>
    <t>Cada trozo medirá {{A1}} m.</t>
  </si>
  <si>
    <t>Q1= Min = 2;Max = 9; Step = 1
Q2= Min = 5;Max = 20;Step = 0.1</t>
  </si>
  <si>
    <t>&lt;p&gt;Para obtener el resultado, hay que dividir y expresar el resultado en la misma unidad.&lt;/p&gt;&lt;p&gt;{{T1}} m : {{Q1}} = {{Q2}} m&lt;/p&gt;</t>
  </si>
  <si>
    <t>{"id":"M6-MyM-2b-A-2","stimulus":"&lt;p&gt;Alice tem uma corda de &lt;span class=\"no-break\"&gt;{{T1}} m&lt;/span&gt; que ela precisa cortar em pedaços {{Q1}} iguais. Quantos metros cada peçado vai medir?&lt;/p&gt;","template":"&lt;p&gt;Cada peça terá {{response}} m.&lt;/p&gt;","hint":"&lt;p&gt;Para obter o resultado, dividir e expressar o resultado na mesma unidade.&lt;/p&gt;","feedback":"&lt;p&gt;Para obter o resultado, dividir e expressar o resultado na mesma unidade.&lt;/p&gt;&lt;p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t>
  </si>
  <si>
    <t>Un edificio de {{Q2}} plantas mide &lt;span class="no-break"&gt;{{T1}} m&lt;/span&gt; de alto. Si todas las plantas tienen la misma altura, ¿cuánto mide cada una?</t>
  </si>
  <si>
    <t>La altura de cada planta es de {{A1}} m.</t>
  </si>
  <si>
    <t>Un edificio que mide  &lt;span class="no-break"&gt;{{T1}} m&lt;/span&gt; de altura, cuenta con {{Q2}} departamentos. Si cada uno de estos departamentos tienen la misma medida, ¿cuánto mide metros cada uno de ellos?</t>
  </si>
  <si>
    <r>
      <rPr>
        <rFont val="Calibri"/>
        <color theme="1"/>
        <sz val="12.0"/>
      </rPr>
      <t xml:space="preserve">Q1 = Min = 3.8; Max = 5.2; Step = 0.1
</t>
    </r>
    <r>
      <rPr>
        <rFont val="Calibri"/>
        <color theme="1"/>
        <sz val="12.0"/>
      </rPr>
      <t>Q2 = Min= 9; Max = 30; Step = 1</t>
    </r>
  </si>
  <si>
    <t>T1 = {{Q1}}*{{Q2}}
A1 = {{Q1}}</t>
  </si>
  <si>
    <t>&lt;p&gt;Para obtener el resultado, hay que dividir y expresar el resultado en la misma unidad.&lt;/p&gt;&lt;p&gt;{{T1}} m : {{Q2}} = {{Q1}} m&lt;/p&gt;</t>
  </si>
  <si>
    <t>{"id":"M6-MyM-2b-A-3","stimulus":"&lt;p&gt;Um prédio de {{Q2}} andares tem &lt;span class=\"no-break\"&gt;{{T1}} m&lt;/span&gt; de altura. Se cada andar tem a mesma altura, quanto mede a altura de cada um?&lt;/p&gt;","template":"&lt;p&gt;A altura de cada andar é {{response}} m.&lt;/p&gt;","hint":"&lt;p&gt;Para obter o resultado, é preciso dividir e expressar o resultado na mesma unidade.&lt;/p&gt;","feedback":"&lt;p&gt;Para obter o resultado, é preciso dividir e expressar o resultado na mesma unidade.&lt;/p&gt;&lt;p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t>
  </si>
  <si>
    <t>M6-MyM-3a</t>
  </si>
  <si>
    <t>Conoce las unidades de medida de capacidad</t>
  </si>
  <si>
    <t>Selecciona las unidades de capacidad.
{{Q1}}*
{{Q2}}*
{{Q3}}
{{Q4}}
Se ven 3</t>
  </si>
  <si>
    <t>Selecciona cuáles de las siguientes son unidades de capacidad:
24 km
0,5 dl *
70 cm
9 kl*</t>
  </si>
  <si>
    <t>Q1 = List = "kl", "dl", "cl", "l","ml","dal","hl"
Q2 = List = "kl", "dl", "cl", "l","ml","dal","hl"
Q3 = List = "cg", "m", "kg","mg","mm","km"
Q4 = List = "cg", "m", "kg","mg","mm","km"</t>
  </si>
  <si>
    <t>Las unidades de medida de capacidad son los múltiplos y submúltiplos del litro.</t>
  </si>
  <si>
    <t>Las unidades de capacidad son los múltiplos y submúltiplos del litro.
(Tabla con kl, hl, dal, l, dl, cl, ml)</t>
  </si>
  <si>
    <t>{"id":"M6-MyM-3a-I-1","stimulus":"&lt;p&gt;Selecione as unidades de capacidade.&lt;/p&gt;","hint":"&lt;p&gt;As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t>
  </si>
  <si>
    <t>Selecciona la oración correcta.
Los centilitros son más pequeños que los litros.*
Los decalitros son más pequeños que los kilolitros.*
Los mililitros son más pequeños que los decilitros.*
Los decilitros son más pequeños que los decalitros.*
Los decalitros son más pequeños que los decilitros.
Los kilolitros son más pequeños que los hectolitros.
Los hectolitros son más pequeños que los decalitros.
Los decilitros son más pequeños que los mililitros.
Los litros son más pequeños que los decilitros.
Los decalitros son más pequeños que los centilitros.
Se ven 3</t>
  </si>
  <si>
    <t>{"id":"M6-MyM-3a-E-1","stimulus":"&lt;p&gt;Selecione a frase correta.&lt;/p&gt;","hint":"&lt;p&gt;As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255);\"&gt;ml&lt;/span&gt;&lt;/td&gt;&lt;/tr&gt;&lt;/tbody&gt;&lt;/table&gt;","seed":{"parameters":[],"calculated":[{"name":"A1","label":"Os centilitros são menores que os litros."},{"name":"A2","label":"Os decalitros são menores que os quilolitros."},{"name":"A3","label":"Os mililitros são menores que os decilitros."},{"name":"A4","label":"Os decilitros são menores que os decalitros."},{"name":"A5","label":"Os decalitros são menores que os decilitros.","incorrect":true},{"name":"A6","label":"Os quilolitros são menores que os hectolitros.","incorrect":true},{"name":"A7","label":"Os hectolitros são menores que os decalitros.","incorrect":true},{"name":"A8","label":"Os decilitros são menores que os mililitros.","incorrect":true},{"name":"A9","label":"Os litros são menores que os decilitros.","incorrect":true},{"name":"A10","label":"Os decalitros são menores que os centilitros.","incorrect":true}],"uniques":true},"algorithm":{"name":"trueFalse","template":"Multiple choice – standard","params":{"countCorrect":1,"countIncorrect":2
        }
    }
}</t>
  </si>
  <si>
    <t>M6-MyM-3b</t>
  </si>
  <si>
    <t>Establece equivalencias entre las distintas unidades de medida de capacidad</t>
  </si>
  <si>
    <t>Selecciona la equivalencia correcta.
{{Q1}} hl = {{T1}} kl*
{{T21}} cl = {{T2}} ml*
{{T22}} kl = {{T3}} l*
{{Q4}} dl = {{T4}} dal*
{{Q5}} hl = {{T5}} kl
{{T23}} cl = {{T6}} ml
{{T24}} kl = {{T7}} l
{{Q8}} dl = {{T8}} dal
{{Q9}} hl = {{T9}} kl
{{T25}} cl = {{T10}} ml
{{T26}} kl = {{T11}} l
{{Q12}} dl = {{T12}} dal
Se ven 3</t>
  </si>
  <si>
    <t>Une las siguientes medidas con su equivalente:
26 hl             2,6 kl
502 cl           5020 ml
0,49 kl          490 l
4800 dl        48 dal</t>
  </si>
  <si>
    <t>Q1 = Min= 10; Max= 99; Step= 1
Q2 = Min= 1000; Max= 9999; Step= 1
Q3 = Min= 100; Max= 9999; Step= 1
Q4 = Min= 100; Max= 999; Step=  1
Q5 = Min= 10; Max= 99; Step= 1
Q6 = Min= 1000; Max= 9999; Step= 1
Q7 = Min= 100; Max= 9999; Step= 1
Q8 = Min= 100; Max= 999; Step=  1
Q9 = Min= 10; Max= 99; Step= 1
Q10 = Min= 1000; Max= 9999; Step= 1
Q11 = Min= 100; Max= 9999; Step= 1
Q12 = Min= 100; Max= 999; Step=  1</t>
  </si>
  <si>
    <t>T1 = {{Q1}}/10
T2 = {{Q2}}/10
T3 = {{Q3}}
T4 = {{Q4}}/100
T5 = {{Q1}}*10
T6 = {{Q2}}
T7 = {{Q3}}*10
T8 = {{Q4}}/10
T9 = {{Q1}}/100
T10 = {{Q2}}*10
T11 = {{Q3}}*100
T12 = {{Q4}}*10
T21 = {{Q2}}/100
T22 = {{Q3}}/1000
T23 = {{Q6}}/100
T24 = {{Q7}}/1000
T25 = {{Q10}}/100
T26 = {{Q11}}/1000</t>
  </si>
  <si>
    <t>Imagen: M6-MyM-3b-1</t>
  </si>
  <si>
    <t>Imagen: M6-MyM-3b-1
A5 = {{Q5}} hl : 10 = {{T13}} kl
A6 = {{T23}} cl × 10 = {{T14}} ml
A7 = {{T24}} kl × 1 000 = {{T15}} l
A8 = {{Q8}} dl : 100 = {{T16}} dal
A9 = {{Q9}} hl : 10 = {{T17}} kl
A10 = {{T25}} cl × 10 = {{T18}} ml
A11 = {{T26}} kl × 1 000 = {{T19}} l
A12 = {{Q12}} dl : 100 = {{T20}} dal</t>
  </si>
  <si>
    <t>T13 = {{Q5}}/10
T14 = {{Q6}}/10
T15 = {{Q7}}
T16 = {{Q8}}/100
T17 = {{Q9}}/10
T18 = {{Q10}}/10
T19 = {{Q11}}
T20 = {{Q12}}/100</t>
  </si>
  <si>
    <t>{"id":"M6-MyM-3b-I-1","stimulus":"&lt;p&gt;Selecione a equivalência correta.&lt;/p&gt;","hint":"&lt;div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t>
  </si>
  <si>
    <t>Escribe el resultado de estas igualdades.</t>
  </si>
  <si>
    <t>{{Q1}} l = {{A1}} dl
{{Q2}} cl = {{A2}} kl</t>
  </si>
  <si>
    <t>Elige la respuesta adecuada:
5 l = 0,5|50|500 dl
700 cl = 0,000 7|0,07|0,7 kl
13 dal = 1 300|13 000|130 ml</t>
  </si>
  <si>
    <t>Q1 = Min= 0.1; Max= 9.9; Step= 1
Q2 = Min= 100000 ; Max = 9000000; Step = 100000</t>
  </si>
  <si>
    <t xml:space="preserve">A1 = {{Q1}} *10
A2 = {{Q2}}/100000
</t>
  </si>
  <si>
    <t>Imagen: M6-MyM-3b-1
A1 = {{Q1}} l × 10 = {{A1}} dl
A2 = {{Q2}} cl : 100 000 = {{A2}} kl</t>
  </si>
  <si>
    <t>{"id":"M6-MyM-3b-E-1","stimulus":"&lt;p&gt;Escreva o resultado dessas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t>
  </si>
  <si>
    <t>{{T1}} dal = {{A1}} ml
{{T2}} l = {{A2}} cl</t>
  </si>
  <si>
    <t>Q1 = Min= 100 = ; Max =9999 ; Step = 1
Q2 = Min = 1000; Max = 9999; Step = 1</t>
  </si>
  <si>
    <t>A1 = {{Q1}}*10
A2 = {{Q2}}
T1 = {{Q1}}/1000
T2 = {{Q2}}/100</t>
  </si>
  <si>
    <t>Imagen: M6-MyM-3b-1
A1 = {{T1}} dal × 10 000 = {{A1}} ml
A2 = {{T2}} l × 100 = {{Q2}} cl</t>
  </si>
  <si>
    <t>{"id":"M6-MyM-3b-E-2","stimulus":"&lt;p&gt;Escreva o resultado dessas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t>
  </si>
  <si>
    <t>{{Q1}} dl = {{A1}} dal
{{T1}} kl =  {{A2}} hl</t>
  </si>
  <si>
    <t>Q1 = Min= 10 = ; Max =999 ; Step = 1
Q2 = Min = 100; Max = 999; Step = 1</t>
  </si>
  <si>
    <t>A1 = {{Q1}}/100
A2 = {{Q2}}/10
T1 = {{Q2}}/100</t>
  </si>
  <si>
    <t>Imagen: M6-MyM-3b-1
A1 = {{Q1}} dl : 100 = {{A1}} dal
A2 = {{T1}} kl × 10 = {{A2}} hl</t>
  </si>
  <si>
    <t>{"id":"M6-MyM-3b-E-3","stimulus":"&lt;p&gt;Escreva o resultado dessas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t>
  </si>
  <si>
    <t>Ofelia tiene una piscina con una capacidad de {{T1}} kl. ¿Cuántos decalitros son?</t>
  </si>
  <si>
    <t>La piscina tiene una capacidad de {{A1}} dal.</t>
  </si>
  <si>
    <t xml:space="preserve">En el natatorio cuentan con piscinas de diferentes capacidades. Una de ellas tiene una capacidad de {{Q1}} cl y otra {{Q2}} dl. ¿Cuántos litros tiene la piscina de mayor capacidad?  </t>
  </si>
  <si>
    <t>Q1 = Min = 250; Max = 480; Step = 1</t>
  </si>
  <si>
    <t>T1 = {{Q1}}/10
A1 = {{Q1}}*10</t>
  </si>
  <si>
    <t>Imagen: M6-MyM-3b-1
&lt;p&gt;Por tanto:&lt;/p&gt;&lt;p&gt;{{T1}} kl × 100 = {{A1}} dal&lt;/p&gt;</t>
  </si>
  <si>
    <t>{
    "id": "M6-MyM-3b-A-1",
    "stimulus": "&lt;p&gt;Ofélia tem uma piscina com capacidade de {{T1}} kl. Quantos decalitros vale essa medida?&lt;/p&gt;",
    "template": "&lt;p&gt;A piscina tem uma capacidade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t>
  </si>
  <si>
    <t>Una de las ollas de Agoney tiene una capacidad de {{Q1}} cl. ¿Cuántos litros son?</t>
  </si>
  <si>
    <t>Su capacidad es de {{A1}} l.</t>
  </si>
  <si>
    <t>Lucía ha llenado sus cacerolas con agua, para preparar el almuerzo. La de mayor capacidad tiene {{Q1}} cl, y la de menor {{Q2}} dl. ¿ Qué capacidad en litros tiene cada una de las cacerolas?</t>
  </si>
  <si>
    <r>
      <rPr>
        <rFont val="Calibri"/>
        <color theme="1"/>
        <sz val="12.0"/>
      </rPr>
      <t xml:space="preserve">Q1= Min = 200; Max = 900; Step = </t>
    </r>
    <r>
      <rPr>
        <rFont val="Calibri"/>
        <color theme="1"/>
        <sz val="12.0"/>
      </rPr>
      <t>25</t>
    </r>
  </si>
  <si>
    <r>
      <rPr>
        <rFont val="Calibri"/>
        <color theme="1"/>
        <sz val="12.0"/>
      </rPr>
      <t xml:space="preserve">
</t>
    </r>
    <r>
      <rPr>
        <rFont val="Calibri"/>
        <color theme="1"/>
        <sz val="12.0"/>
      </rPr>
      <t>A1 = {{Q1}}/100</t>
    </r>
  </si>
  <si>
    <t>Imagen: M6-MyM-3b-1
&lt;p&gt;Por tanto:&lt;/p&gt;&lt;p&gt;{{Q1}} cl : 100 = {{A1}} l&lt;/p&gt;</t>
  </si>
  <si>
    <t>{"id":"M6-MyM-3b-A-2","stimulus":"&lt;p&gt;Um dos potes de Adriano tem capacidade para {{Q1}} cl. Quantos litros de capacidade tem o pote?&lt;/p&gt;","template":"&lt;p&gt;A capacidade do pote é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cl : 100 = {{A1}} l&lt;/p&gt;","seed":{"parameters":[{"name":"Q1","label":null,"min":200,"max":900,"step":25}],"calculated":[{"name":"A1","label":"{{function}}","function":"{{Q1}}/100"}],"uniques":true},"algorithm":{"name":"calculateOperation","params":{"method":"equivLiteral","keyboard":"INTERMEDIATE"}}}</t>
  </si>
  <si>
    <t>Para llenar un estanque de patos, Idaira ha necesitado {{Q1}} dal de agua. ¿A cuántos decilitros equivalen?</t>
  </si>
  <si>
    <t>Su capacidad es de {{A1}} dl.</t>
  </si>
  <si>
    <t>Pablo es granjero. Llena los estanques de agua para sus animales.
El estanque de los patos tiene una capacidad de {{Q1}} l y {{Q2}} dal, el estanque de los caballos tiene {{Q3}} dal. ¿Cuál de estos estanques necesita mayor cantidad de litros de agua, para llenarlo?</t>
  </si>
  <si>
    <r>
      <rPr>
        <rFont val="Calibri"/>
        <color theme="1"/>
        <sz val="12.0"/>
      </rPr>
      <t xml:space="preserve">Q1= Min = 20; Max = 100; Step = </t>
    </r>
    <r>
      <rPr>
        <rFont val="Calibri"/>
        <color theme="1"/>
        <sz val="12.0"/>
      </rPr>
      <t>1</t>
    </r>
  </si>
  <si>
    <t>Imagen: M6-MyM-3b-1
&lt;p&gt;Por tanto:&lt;/p&gt;&lt;p&gt;{{T1}} dal × 100 = {{A1}} dl&lt;/p&gt;</t>
  </si>
  <si>
    <t>{"id":"M6-MyM-3b-A-3","stimulus":"&lt;p&gt;Para encher um lago com patos, Ingrid precisava de {{Q1}} dal de água. Quantos decilitros vale essa medida?&lt;/p&gt;","template":"&lt;p&gt;Essa medida vale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dal × 100 = {{A1}} dl&lt;/p&gt;","seed":{"parameters":[{"name":"Q1","label":null,"min":20,"max":100,"step":1}],"calculated":[{"name":"A1","label":"{{function}}","function":"{{Q1}}*100"}],"uniques":true},"algorithm":{"name":"calculateOperation","params":{"method":"equivLiteral","keyboard":"INTERMEDIATE"}}}</t>
  </si>
  <si>
    <t>M6-MyM-3d</t>
  </si>
  <si>
    <t>Estima capacidades eligiendo la unidad adecuada</t>
  </si>
  <si>
    <t>&lt;p&gt;Selecciona las afirmaciones correctas.&lt;/p&gt;</t>
  </si>
  <si>
    <t>Q1 = Min= 10; Max= 30; Step= 5
Q2 = List= dal, hl, kl, ml
Q3 = Min = 5; Max = 30; Step = 5
Q4 = List= l,  dal, hl, kl
Q5 = Min = 100; Max = 200; Step = 5
Q6 = List= ml, dl, cl, kl
Q7 = Min = 1; Max = 20; Step = 1
Q8 = List=ml, cl, kl</t>
  </si>
  <si>
    <t>A1=Una botella tiene una capacidad de 50 cl.#*
A2=Un vaso tiene una capacidad de 20 cl.#*
A3=Una bañera tiene una capacidad de 200 l.#*
A4=Una garrafa tiene una capacidad de 20 l.#*
A5=Una botella tiene una capacidad de {{Q1}} {{Q2}}.#|&lt;p&gt;La capacidad de una botella suele estar entre los 0.75 l y los 2 l.&lt;/p&gt;
A6=Un vaso tiene una capacidad de {{Q3}} {{Q4}}.#|&lt;p&gt;La capacidad de un vaso suele ser de unos 250 cl.&lt;/p&gt;
A7=Una bañera tiene una capacidad de {{Q5}} {{Q6}}.#|&lt;p&gt;La capacidad de una bañera está por encima de los 100 l.&lt;/p&gt;
A8=Una garrafa tiene una capacidad de {{Q7}} {{Q8}}.#|&lt;p&gt;La capacidad de una garrafa suele estar entre los 5 l y los 20 l.&lt;/p&gt;</t>
  </si>
  <si>
    <t>&lt;p&gt;1 kl = 1 000 l y 1 l = 1 000 ml&lt;/p&gt;</t>
  </si>
  <si>
    <t>&lt;p&gt;1 kl equivale a 1 000 l y 1 l equivale a 1 000 ml.&lt;/p&gt;</t>
  </si>
  <si>
    <t>{"id":"M6-MyM-3d-I-1","stimulus":"&lt;p&gt;Selecione as afirmações corretas.&lt;/p&gt;","hint":"&lt;p style=\"text-align:center;\"&gt;1 kl = 1 000 l e 1 l = 1 000 ml&lt;/p&gt;","feedback":"&lt;p&gt;1 kl equivale a 1 000 l e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ma garrafa de água mineral tem capacidade de 50 cl.","function":""},{"name":"A2","label":"Um copo tem capacidade de 20 cl.","function":""},{"name":"A3","label":"Uma banheira tem capacidade de 200 l.","function":""},{"name":"A4","label":"Um galão de água mineral tem capacidade de 20 l.","function":""},{"name":"A5","label":"Uma garrafa de água mineral tem capacidade de {{Q1}} {{Q2}}.","function":"","incorrect":true,"feedback":"&lt;p&gt;A capacidade de uma garrafa de água mineral está geralmente entre 0.75 l e 2 l.&lt;/p&gt;"},{"name":"A6","label":"Um copo tem capacidade de {{Q3}} {{Q4}}.","function":"","incorrect":true,"feedback":"&lt;p&gt;A capacidade de um copo é geralmente de cerca de 250 cl.&lt;/p&gt;"},{"name":"A7","label":"Uma banheira tem capacidade de {{Q5}} {{Q6}}.","function":"","incorrect":true,"feedback":"&lt;p&gt;A capacidade de uma banheira está acima de 100 l.&lt;/p&gt;"},{"name":"A8","label":"Um galão de água mineral tem capacidade de {{Q7}} {{Q8}}.","function":"","incorrect":true,"feedback":"&lt;p&gt;A capacidade de um galão de água mineral está geralmente entre 5 l e 20 l.&lt;/p&gt;"}],"uniques":true},"algorithm":{"name":"trueFalse","template":"Multiple choice – multiple response","params":{"countCorrect":2,"countIncorrect":1
        }
    }
}</t>
  </si>
  <si>
    <t>Completa estas oraciones con la unidad de capacidad que corresponda de forma abreviada.</t>
  </si>
  <si>
    <r>
      <rPr>
        <rFont val="Calibri"/>
        <color theme="1"/>
        <sz val="12.0"/>
      </rPr>
      <t>El depósito de un coche tiene una capacidad de {{Q1}} {{A1}}.
Una taza tiene una capacidad de {{Q2}} {{A2}}.
El cartucho de tinta de una pluma tiene una capacidad</t>
    </r>
    <r>
      <rPr>
        <rFont val="Calibri"/>
        <color theme="1"/>
        <sz val="12.0"/>
      </rPr>
      <t xml:space="preserve"> </t>
    </r>
    <r>
      <rPr>
        <rFont val="Calibri"/>
        <color theme="1"/>
        <sz val="12.0"/>
      </rPr>
      <t>de {{Q3}} {{A3}}.</t>
    </r>
  </si>
  <si>
    <r>
      <rPr>
        <rFont val="Calibri"/>
        <color theme="1"/>
        <sz val="12.0"/>
      </rPr>
      <t xml:space="preserve">Q1 = Min= 40; Max= 70; Step= 1
Q2 = Min= 20; Max= 30; Step= 0.5
</t>
    </r>
    <r>
      <rPr>
        <rFont val="Calibri"/>
        <color theme="1"/>
        <sz val="12.0"/>
      </rPr>
      <t>Q3 = Min= 0.75; Max= 1.45; Step= 0.05</t>
    </r>
  </si>
  <si>
    <t>A1 = "l"
A2 = "cl"
A3 = "ml"</t>
  </si>
  <si>
    <t>1 kl = 1 000 l y 1 l = 1 000 ml</t>
  </si>
  <si>
    <t>&lt;p&gt;1 kl equivale a 1 000 l y 1 l equivale a 1 000 ml.&lt;/p&gt;
A1 =&lt;p&gt;El depósito de un coche tiene una capacidad de entre 40 l y 70 l.&lt;/p&gt;
A2 =&lt;p&gt;Una taza tiene una capacidad de entre 20 y 30 cl.&lt;/p&gt;
A3 =&lt;p&gt;La capacidad de un cartucho de tinta de una pluma está entre 0.75 ml y 1.45 ml.&lt;/p&gt;</t>
  </si>
  <si>
    <t>{"id":"M6-MyM-3d-E-1","stimulus":"&lt;p&gt;Complete estas frases com a unidade de capacidade abreviada correspondente.&lt;/p&gt;","template":"&lt;p&gt;O tanque de um carro tem capacidade de {{Q1}} {{response}}.&lt;/p&gt;&lt;p&gt;Um copo tem capacidade de {{Q2}} {{response}}.&lt;/p&gt;&lt;p&gt;O cartucho de tinta de uma caneta tem capacidade de {{Q3}} {{response}}.&lt;/p&gt;","hint":"&lt;p style=\"text-align:center;\"&gt;1 kl = 1 000 l e 1 l = 1 000 ml&lt;/p&gt;","feedback":"&lt;p&gt;1 kl equivale a 1 000 l e 1 l equivale a 1 000 ml.&lt;/p&gt;","seed":{"parameters":[{"name":"Q1","label":null,"min":40,"max":70,"step":1},{"name":"Q2","label":null,"min":20,"max":30,"step":0.5},{"name":"Q3","label":null,"min":0.75,"max":1.45,"step":0.05}],"calculated":[{"name":"A1","label":"{{function}}","function":"l","feedback":"&lt;p&gt;Um tanque de carro tem uma capacidade entre 40 l e 70 l.&lt;/p&gt;"},{"name":"A2","label":"{{function}}","function":"cl","feedback":"&lt;p&gt;Um copo tem capacidade entre 20 cl e 30 cl.&lt;/p&gt;"},{"name":"A3","label":"{{function}}","function":"ml","feedback":"&lt;p&gt;A capacidade de um cartucho de tinta de caneta está entre 0.75 ml e 1.45 ml.&lt;/p&gt;"}],"uniques":true},"algorithm":{"name":"calculateOperation","template":"Cloze with text"}}</t>
  </si>
  <si>
    <t>La capacidad de una lata de leche de coco es de {{Q1}} {{A1}}.
Es recomendable beber {{Q2}} {{A2}} de agua al día.
Un brik de zumo tiene una capacidad de {{Q3}} {{A3}}.</t>
  </si>
  <si>
    <t>Q1 = Min= 40; Max= 50; Step= 1
Q2 = Min= 2; Max= 3; Step= 0.1
Q3 = Min= 950; Max= 1000; Step= 1</t>
  </si>
  <si>
    <t>A1= "cl"
A2= "l"
A3= "ml"</t>
  </si>
  <si>
    <t>&lt;p&gt;1 kl equivale a 1 000 l y 1 l equivale a 1 000 ml.&lt;/p&gt;
A1 =&lt;p&gt;La capacidad de una lata de leche de coco ronda los 40 cl y los 50 cl.&lt;/p&gt;
A2 =&lt;p&gt;Es recomendable beber al día entre 2 l y 3 l de agua.&lt;/p&gt;
A3 =&lt;p&gt;La capacidad de un brik de zumo es de alrededor 1 l.&lt;/p&gt;</t>
  </si>
  <si>
    <t>{"id":"M6-MyM-3d-E-2","stimulus":"&lt;p&gt;Complete estas frases com a unidade de capacidade abreviada correspondente.&lt;/p&gt;","template":"&lt;p&gt;A capacidade de uma lata de leite de coco é {{Q1}} {{response}}.&lt;/p&gt;&lt;p&gt;É recomendável beber {{Q2}} {{response}} de água por dia.&lt;/p&gt;&lt;p&gt;Uma caixa de suco tem capacidade de {{Q3}} {{response}}.&lt;/p&gt;","hint":"&lt;p style=\"text-align:center;\"&gt;1 kl = 1 000 l e 1 l = 1 000 ml&lt;/p&gt;","feedback":"&lt;p&gt;1 kl equivale a 1 000 l e 1 l equivale a 1 000 ml.&lt;/p&gt;","seed":{"parameters":[{"name":"Q1","label":null,"min":40,"max":50,"step":1},{"name":"Q2","label":null,"min":2,"max":3,"step":0.1},{"name":"Q3","label":null,"min":950,"max":1000,"step":1}],"calculated":[{"name":"A1","label":"{{function}}","function":"cl","feedback":"&lt;p&gt;A capacidade de uma lata de leite de coco é cerca de 40 cl e 50 cl.&lt;/p&gt;"},{"name":"A2","label":"{{function}}","function":"l","feedback":"&lt;p&gt;É recomendável beber entre 2 l e 3 l de água em um dia.&lt;/p&gt;"},{"name":"A3","label":"{{function}}","function":"ml","feedback":"&lt;p&gt;A capacidade de uma caixa de suco é cerca de 1 l.&lt;/p&gt;"}],"uniques":true},"algorithm":{"name":"calculateOperation","template":"Cloze with text"}}</t>
  </si>
  <si>
    <t>Para un lavado se necesitan {{Q1}} {{A1}} de suavizante.
Un barreño tiene una capacidad de {{Q2}} {{A2}}.
Una lata de refresco tiene una capacidad de {{Q3}} {{A3}}.</t>
  </si>
  <si>
    <t>Q1 = Min= 20; Max= 50; Step=1
Q2 = Min= 5; Max= 20; Step= 2
Q3 = Min= 33; Max= 50; Step= 1</t>
  </si>
  <si>
    <t xml:space="preserve">A1 = "ml"
A2 = "l"
A3 = "cl"
</t>
  </si>
  <si>
    <t>&lt;p&gt;1 kl equivale a 1 000 l y 1 l equivale a 1 000 ml.&lt;/p&gt;
A1 =&lt;p&gt;La dosis de suavizante para un lavado está entre los 20 ml y 50 ml.&lt;/p&gt;
A2 =&lt;p&gt;La capacidad de un barreño suele estar entre los 5 l y los 20 l.&lt;/p&gt;
A3 =&lt;p&gt;Una lata suele contener entre 33 cl o 50 cl de líquido.&lt;/p&gt;</t>
  </si>
  <si>
    <t>{"id":"M6-MyM-3d-E-3","stimulus":"&lt;p&gt;Complete estas frases com a unidade de capacidade abreviada correspondente.&lt;/p&gt;","template":"&lt;p&gt;Para uma lavagem de roupas na máquina precisa-se de {{Q1}} {{response}} de amaciante.&lt;/p&gt;&lt;p&gt;Uma bacia tem uma capacidade de {{Q2}} {{response}}.&lt;/p&gt;&lt;p&gt;Uma lata de refrigerante tem capacidade de {{Q3}} {{response}}.&lt;/p&gt;","hint":"&lt;p style=\"text-align:center;\"&gt;1 kl = 1 000 l e 1 l = 1 000 ml&lt;/p&gt;","feedback":"&lt;p&gt;1 kl equivale a 1 000 l e 1 l equivale a 1 000 ml.&lt;/p&gt;","seed":{"parameters":[{"name":"Q1","label":null,"min":20,"max":50,"step":1},{"name":"Q2","label":null,"min":5,"max":20,"step":2},{"name":"Q3","label":null,"min":33,"max":50,"step":1}],"calculated":[{"name":"A1","label":"{{function}}","function":"ml","feedback":"&lt;p&gt;A dose de amaciante para uma lavagem é entre 20 ml e 50 ml.&lt;/p&gt;"},{"name":"A2","label":"{{function}}","function":"l","feedback":"&lt;p&gt;A capacidade de uma bacia é geralmente entre 5 l e 20 l.&lt;/p&gt;"},{"name":"A3","label":"{{function}}","function":"cl","feedback":"&lt;p&gt;Uma lata de refrigerante geralmente contém entre 33 cl e 50 cl.&lt;/p&gt;"}],"uniques":true},"algorithm":{"name":"calculateOperation","template":"Cloze with text"}}</t>
  </si>
  <si>
    <t>M6-MyM-4a</t>
  </si>
  <si>
    <t>Suma y resta unidades de capacidad en forma simple</t>
  </si>
  <si>
    <t>Escoge el resultado de la siguiente suma.
{{Q1}} {{Q3}} + {{Q2}} {{Q3}} = ...
{{T1}} {{Q3}}*
{{T1}} {{Q4}}
{{T2}} {{Q3}}
{{T3}} {{Q3}}
{{T4}} {{Q3}}
{{T5}} {{Q3}}
(se ven 3)</t>
  </si>
  <si>
    <t>Q1= Min = 10;Max = 500; Step = 1
Q2= Min = 10;Max = 300; Step = 1
Q3= List= "kl", "hl", "dal", "l", "dl", "cl", "ml"
Q4= List= "kl", "hl", "dal", "l", "dl", "cl", "ml"
Q5 = min = 1; max = 99; step = 1
Q6 = min = 10; max = 90; step = 10
Q7 = min = 1; max = 99; step = 1
Q8 = min = 10; max = 90; step = 10</t>
  </si>
  <si>
    <t>T1= {{Q1}}+{{Q2}}
T2= {{Q1}}+{{Q2}}+{{Q5}}
T3= {{Q1}}+{{Q2}}+{{Q6}}
T4= {{Q1}}+{{Q2}}-{{Q7}}
T5= {{Q1}}+{{Q2}}-{{Q8}}</t>
  </si>
  <si>
    <t>&lt;p&gt;Para realizar sumas con unidades de capacidad, todas las medidas tienen que estar expresadas en la misma unidad.&lt;/p&gt;</t>
  </si>
  <si>
    <t>{"id":"M6-MyM-4a-I-1","stimulus":"&lt;p&gt;Escolha o resultado da seguinte adição.&lt;/p&gt;&lt;p style=\"text-align:center;\"&gt;{{Q1}} {{Q3}} + {{Q2}} {{Q3}} = ...&lt;/p&gt;","hint":"&lt;p&gt;Para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t>
  </si>
  <si>
    <t>Escoge el resultado de la siguiente resta.
{{T1}} {{Q3}} − {{Q2}} {{Q3}} = ...
{{Q1}} {{Q3}}*
{{Q1}} {{Q4}}
{{T2}} {{Q3}}
{{T3}} {{Q3}}
{{T4}} {{Q3}}
{{T5}} {{Q3}}
(se ven 3)</t>
  </si>
  <si>
    <t>Q1= Min = 100;Max = 500; Step = 1
Q2= Min = 100;Max = 500; Step = 1
Q3= List= "kl", "hl", "dal", "l", "dl", "cl", "ml"
Q4= List= "kl", "hl", "dal", "l", "dl", "cl", "ml"
Q5 = min = 1; max = 99; step = 1
Q6 = min = 10; max = 90; step = 10
Q7 = min = 1; max = 99; step = 1
Q8 = min = 10; max = 90; step = 10</t>
  </si>
  <si>
    <t>T1= {{Q1}}+{{Q2}}
T2= {{Q1}}+{{Q5}}
T3= {{Q1}}+{{Q6}}
T4= {{Q1}}-{{Q7}}
T5= {{Q1}}-{{Q8}}</t>
  </si>
  <si>
    <t>&lt;p&gt;Para realizar restas con unidades de capacidad, todas las medidas tienen que estar expresadas en la misma unidad.&lt;/p&gt;</t>
  </si>
  <si>
    <t>{"id":"M6-MyM-4a-I-2","stimulus":"&lt;p&gt;Escolha o resultado da seguinte subtração.&lt;/p&gt;&lt;p style=\"text-align:center;\"&gt;{{T1}} {{Q3}} − {{Q2}} {{Q3}} = ...&lt;/p&gt;","hint":"&lt;p&gt;Para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t>
  </si>
  <si>
    <t>{{Q1}} {{Q3}} + {{Q2}} {{Q3}} = {{A1}} {{Q3}}</t>
  </si>
  <si>
    <t>NO</t>
  </si>
  <si>
    <t>Q1= Min = 100;Max = 500; Step = 1
Q2= Min = 100;Max = 300; Step = 1
Q3= List= "kl", "hl", "dal", "l", "dl", "cl", "ml"</t>
  </si>
  <si>
    <t>{"id":"M6-MyM-4a-E-1","stimulus":"&lt;p&gt;Calcule a seguinte adição.&lt;/p&gt;","template":"&lt;p style=\"text-align:center;\"&gt;{{Q1}} {{Q3}} + {{Q2}} {{Q3}} = {{response}} {{Q3}}&lt;/p&gt;","hint":"&lt;p&gt;Para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100,"max":500,"step":1},{"name":"Q2","label":null,"min":100,"max":300,"step":1},{"name":"Q3","label":null,"list":["kl","hl","dal","l","dl","cl","ml"]}],"calculated":[{"name":"A1","label":"{{function}}","function":"{{Q1}}+{{Q2}}"}],"uniques":true},"algorithm":{"name":"calculateOperation","params":{"method":"equivLiteral","keyboard":"NUMERICAL"}}}</t>
  </si>
  <si>
    <t>{{T1}} {{Q3}} − {{Q2}} {{Q3}} = {{A1}} {{Q3}}</t>
  </si>
  <si>
    <t>T1= {{Q1}}+{{Q2}}
A1= {{Q1}}</t>
  </si>
  <si>
    <t>{"id":"M6-MyM-4a-E-2","stimulus":"&lt;p&gt;Calcule a seguinte subtração.&lt;/p&gt;","template":"&lt;p style=\"text-align:center;\"&gt;{{T1}} {{Q3}} − {{Q2}} {{Q3}} = {{response}} {{Q3}}&lt;/p&gt;","hint":"&lt;p&gt;Para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300,"step":1},{"name":"Q3","label":null,"list":["kl","hl","dal","l","dl","cl","ml"]}],"calculated":[{"name":"T1","label":"{{function}}","function":"{{Q1}}+{{Q2}}","temp":true},{"name":"A1","label":"{{function}}","function":"{{Q1}}"}],"uniques":true},"algorithm":{"name":"calculateOperation","params":{"method":"equivLiteral","keyboard":"NUMERICAL"}}}</t>
  </si>
  <si>
    <t>En un restaurante, Andrea ha pedido un refresco en un vaso de {{Q1}} cl y agua en un vaso de {{Q2}} cl. ¿Cuántos centilitros de bebida ha pedido en total?</t>
  </si>
  <si>
    <t>Andrea ha pedido {{A1}} cl de bebida.</t>
  </si>
  <si>
    <t xml:space="preserve">Q1= Min = 200;Max = 500; Step = 50
Q2= Min = 500;Max = 750; Step = 50
</t>
  </si>
  <si>
    <t>&lt;p&gt;Para realizar sumas con unidades de capacidad, todas las medidas tienen que estar expresadas en la misma unidad.&lt;/p&gt;&lt;p&gt;{{Q1}} cl + {{Q2}} cl = {{A1}} cl&lt;/p&gt;</t>
  </si>
  <si>
    <t>{"id":"M6-MyM-4a-A-1","stimulus":"&lt;p&gt;Em um restaurante, Andreia pediu um refrigerante em um copo de {{Q1}} cl e água em um copo de {{Q2}} cl. Quantos centilitros de bebida ela pediu no total.&lt;/p&gt;","template":"&lt;p&gt;Andreia pediu {{response}} cl de bebida.&lt;/p&gt;","hint":"&lt;p&gt;Para realizar somas com unidades de capacidade, todas as medidas devem ser expressas na mesma unidade.&lt;/p&gt;","feedback":"&lt;p&gt;Para realizar somas com unidades de capacidade, todas as medidas devem ser expressas na mesma unidade.&lt;/p&gt;&lt;p style=\"text-align:center;\"&gt;{{Q1}} cl + {{Q2}} cl = {{A1}} cl&lt;/p&gt;","seed":{"parameters":[{"name":"Q1","label":null,"min":200,"max":500,"step":50},{"name":"Q2","label":null,"min":500,"max":700,"step":50}],"calculated":[{"name":"A1","label":"{{function}}","function":"{{Q1}}+{{Q2}}"}],"uniques":true},"algorithm":{"name":"calculateOperation","params":{"method":"equivLiteral","keyboard":"NUMERICAL"}}}</t>
  </si>
  <si>
    <t>En una piscina de {{Q1}} l de capacidad se han echado {{Q2}} l de agua. ¿Cuántos litros faltan para llenarla?</t>
  </si>
  <si>
    <t>Faltan {{A1}} l.</t>
  </si>
  <si>
    <t>Q1= Min = 25000;Max = 50000; Step = 5000
Q2= Min = 1000;Max = 1500; Step = 50</t>
  </si>
  <si>
    <t>A1= {{Q1}}-{{Q2}}</t>
  </si>
  <si>
    <t>&lt;p&gt;Para realizar restas con unidades de capacidad, todas las medidas tienen que estar expresadas en la misma unidad.&lt;/p&gt;&lt;p&gt;{{Q1}} l − {{Q2}} l = {{A1}} l&lt;/p&gt;</t>
  </si>
  <si>
    <t>{"id":"M6-MyM-4a-A-2","stimulus":"&lt;p&gt;Uma piscina com capacidade de {{Q1}} l foi enchida com {{Q2}} l de água. Quantos litros faltam para encher a piscina?&lt;/p&gt;","template":"&lt;p&gt;Cabem {{response}} l restantes.&lt;/p&gt;","hint":"&lt;p&gt;Para realizar a subtração com unidades de capacidade, todas as medidas devem ser expressas na mesma unidade.&lt;/p&gt;","feedback":"&lt;p&gt;Para realizar a subtração com unidades de capacidade, todas as medidas devem ser expressas na mesma unidade.&lt;/p&gt;&lt;p style=\"text-align:center;\"&gt;{{Q1}} l − {{Q2}} l = {{A1}} l&lt;/p&gt;","seed":{"parameters":[{"name":"Q1","label":null,"min":25000,"max":50000,"step":5000},{"name":"Q2","label":null,"min":1000,"max":1500,"step":50}],"calculated":[{"name":"A1","label":"{{function}}","function":"{{Q1}}-{{Q2}}"}],"uniques":true},"algorithm":{"name":"calculateOperation","params":{"method":"equivLiteral","keyboard":"NUMERICAL"}}}</t>
  </si>
  <si>
    <t>Una empresa de lácteos tiene dos depósitos, uno de {{Q1}} hl y otro de {{Q2}} hl para guardar leche. ¿Cuántos hectolitros almacena la empresa entre los dos depósitos?</t>
  </si>
  <si>
    <t>La empresa almacena {{A1}} hl en total.</t>
  </si>
  <si>
    <t>Ignacio compra su bebida favorita. En el almuerzo bebe {{Q2}} cl, y en la cena {{Q3}} cl de lo que le quedaba. ¿Cuántos cl ha bebido?</t>
  </si>
  <si>
    <t>Q1 = Min= 100; Max= 300; Step= 1
Q2 = Min= 100; Max= 300; Step= 1</t>
  </si>
  <si>
    <t>&lt;p&gt;Para realizar sumas con unidades de capacidad, todas las medidas tienen que estar expresadas en la misma unidad.&lt;/p&gt;&lt;p&gt;{{Q1}} hl + {{Q2}} hl = {{A1}} hl&lt;/p&gt;</t>
  </si>
  <si>
    <t>{"id":"M6-MyM-4a-A-3","stimulus":"&lt;p&gt;Uma empresa que produz leite tem dois tanques para armazenar o produto, um de {{Q1}} hl e outro de {{Q2}} hl. Quantos hectolitros de leite a empresa armazena nesses dois tanques.&lt;/p&gt;","template":"&lt;p&gt;A empresa armazena {{response}} hl no total.&lt;/p&gt;","hint":"&lt;p&gt;Para realizar somas com unidades de capacidade, todas as medidas devem ser expressas na mesma unidade.&lt;/p&gt;","feedback":"&lt;p&gt;Para realizar somas com unidades de capacidade, todas as medidas devem ser expressas na mesma unidade.&lt;/p&gt;&lt;p style=\"text-align:center;\"&gt;{{Q1}} hl + {{Q2}} hl = {{A1}} hl&lt;/p&gt;","seed":{"parameters":[{"name":"Q1","label":null,"min":100,"max":300,"step":1},{"name":"Q2","label":null,"min":100,"max":300,"step":1}],"calculated":[{"name":"A1","label":"{{function}}","function":"{{Q1}}+{{Q2}}"}],"uniques":true},"algorithm":{"name":"calculateOperation","params":{"method":"equivLiteral","keyboard":"NUMERICAL"}}}</t>
  </si>
  <si>
    <t>M6-MyM-4b</t>
  </si>
  <si>
    <t>Multiplica y divide unidades de capacidad en forma simple</t>
  </si>
  <si>
    <t>&lt;p&gt;Arrastra el resultado a su operación correspondiente.&lt;/p&gt;</t>
  </si>
  <si>
    <t>&lt;p&gt;{{Q1}} {{Q11}} × {{Q2}} = {{A1}} {{Q11}}&lt;/p&gt;</t>
  </si>
  <si>
    <t>Q1= Min=100;Max =999; Step= 0.1
Q2= Min =1;Max= 9; Step= 1
Q5= Min =1;Max =99; Step= 0.1
Q11= List= kl, hl, dal, l, dl, cl, ml</t>
  </si>
  <si>
    <t>A1 = {{Q1}}*{{Q2}}*
A3 = {{Q1}}*{{Q2}}+{{Q5}}
A5 = {{Q1}}*{{Q2}}-{{Q5}}</t>
  </si>
  <si>
    <t>&lt;p&gt;Multiplica los números y mantén la misma unidad de capacidad.&lt;/p&gt;</t>
  </si>
  <si>
    <t>&lt;p&gt;Se operan los números y el resultado tiene la misma unidad de capacidad.&lt;/p&gt;&lt;p&gt;{{Q1}} {{Q11}} × {{Q2}} = {{A1}} {{Q11}}&lt;/p&gt;</t>
  </si>
  <si>
    <t>{"id":"M6-MyM-4b-I-1","stimulus":"&lt;p&gt;Arraste o resultado correspondente à operação.&lt;/p&gt;","template":"&lt;p style=\"text-align:center;\"&gt;{{Q1}} {{Q11}} × {{Q2}} = {{response}} {{Q11}}&lt;/p&gt;","hint":"&lt;p&gt;Multiplique os números e mantenha a mesma unidade de capacidade.&lt;/p&gt;","feedback":"&lt;p&gt;Os números são operados e o resultado mantém a mesma unidade de capacidade.&lt;/p&gt;&lt;p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t>
  </si>
  <si>
    <t>&lt;p&gt;{{T1}} {{Q22}} : {{Q3}} = {{A2}} {{Q22}}&lt;/p&gt;</t>
  </si>
  <si>
    <t>Q3= Min =1;Max =9; Step= 1
Q4= Min =100;Max =999; Step= 0.1
Q6= Min =1;Max =10; Step= 0.1
Q22= List= kl, hl, dal, l, dl, cl, ml</t>
  </si>
  <si>
    <t>T1 = {{Q3}}*{{Q4}}
A2 = {{Q4}}*
A4 = {{Q4}}-{{Q6}}
A6 = {{Q4}}+{{Q6}}</t>
  </si>
  <si>
    <t>&lt;p&gt;Divide los números y mantén la misma unidad de capacidad.&lt;/p&gt;</t>
  </si>
  <si>
    <t>&lt;p&gt;Se operan los números y el resultado tiene la misma unidad de capacidad.&lt;/p&gt;&lt;p&gt;{{T1}} {{Q22}} : {{Q3}} = {{A2}} {{Q22}}&lt;/p&gt;</t>
  </si>
  <si>
    <t>{"id":"M6-MyM-4b-I-2","stimulus":"&lt;p&gt;Arraste o resultado correspondente à operação.&lt;/p&gt;","template":"&lt;p style=\"text-align:center;\"&gt;{{T1}} {{Q22}} : {{Q3}} = {{response}} {{Q22}}&lt;/p&gt;","hint":"&lt;p&gt;Divida os números e mantenha a mesma unidade de capacidade.&lt;/p&gt;","feedback":"&lt;p&gt;Os números são operados e o resultado mantém a mesma unidade de capacidade.&lt;/p&gt;&lt;p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t>
  </si>
  <si>
    <t>&lt;p&gt;Realiza las siguientes operaciones.&lt;/p&gt;</t>
  </si>
  <si>
    <t>&lt;p&gt;{{T1}} {{Q11}} : {{Q1}} = {{A1}} {{Q11}}&lt;/p&gt;</t>
  </si>
  <si>
    <t>Q1 = Min= 100; Max= 999; Step= 0.1
Q2 = Min= 1; Max= 9; Step= 1
Q11= List= kl, hl, dal, l, dl, cl, ml</t>
  </si>
  <si>
    <t>T1 = {{Q1}}*{{Q2}}
A1 = {{Q2}}
T11 = {{Q2}}</t>
  </si>
  <si>
    <t>&lt;p&gt;Se operan los números y el resultado tiene la misma unidad de capacidad.&lt;/p&gt;&lt;p&gt;A1 = {{T1}} {{Q11}} : {{Q1}} = {{T11}} {{Q11}}&lt;/p&gt;</t>
  </si>
  <si>
    <t>{"id":"M6-MyM-4b-E-1","stimulus":"&lt;p&gt;Efetue a seguinte operação.&lt;/p&gt;","template":"&lt;p style=\"text-align:center;\"&gt;{{T1}} {{Q11}} : {{Q1}} = {{response}} {{Q11}}&lt;/p&gt;","hint":"&lt;p&gt;Divida os números e mantenha a mesma unidade de capacidade.&lt;/p&gt;","feedback":"&lt;p&gt;Os números são operados e o resultado mantém a mesma unidade de capacidade.&lt;/p&gt;&lt;p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t>
  </si>
  <si>
    <t>&lt;p&gt;{{Q3}} {{Q22}} × {{Q4}} = {{A2}} {{Q22}}&lt;/p&gt;</t>
  </si>
  <si>
    <t>Q3 = Min= 1; Max =9; Step= 1
Q4 = Min= 100; Max =999; Step= 0.1
Q22= List= kl, hl, dal, l, dl, cl, ml</t>
  </si>
  <si>
    <t>A2 = {{Q3}}*{{Q4}}
T21 = {{Q3}}*{{Q4}}</t>
  </si>
  <si>
    <t>&lt;p&gt;Se operan los números y el resultado tiene la misma unidad de capacidad.&lt;/p&gt;&lt;p&gt;A2 = {{Q3}} {{Q22}} × {{Q4}} = {{T21}} {{Q22}}&lt;/p&gt;</t>
  </si>
  <si>
    <t>{"id":"M6-MyM-4b-E-2","stimulus":"&lt;p&gt;Efetue a seguinte operação.&lt;/p&gt;","template":"&lt;p style=\"text-align:center;\"&gt;{{Q3}} {{Q22}} × {{Q4}} = {{response}} {{Q22}}&lt;/p&gt;","hint":"&lt;p&gt;Multiplique os números e mantenha a mesma unidade de capacidade.&lt;/p&gt;","feedback":"&lt;p&gt;Os números são operados e o resultado mantém a mesma unidade de capacidade.&lt;/p&gt;&lt;p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t>
  </si>
  <si>
    <t>&lt;p&gt;Para pintar un aula se necesitan &lt;span class="no-break"&gt;{{Q1}} dl&lt;/span&gt; de pintura. ¿Cuántos decilitros se necesitan para pintar {{Q2}} aulas?&lt;/p&gt;</t>
  </si>
  <si>
    <t>&lt;p&gt;{{A1}} dl&lt;/p&gt;</t>
  </si>
  <si>
    <t>Q1 = Min= 150; Max= 250; Step= 1
Q2= Min= 3; Max= 9; Step= 1</t>
  </si>
  <si>
    <t>&lt;p&gt;Multiplica la cantidad de pintura que se necesita para un aula por el número de aulas que se quieren pintar.&lt;/p&gt;</t>
  </si>
  <si>
    <t>&lt;p&gt;Se multiplica la cantidad de pintura que se necesita para un aula por el número de aulas que se quieren pintar.&lt;/p&gt;&lt;p&gt;{{Q1}} dl por aula × {{Q2}} aulas = {{A1}} dl de pintura.&lt;/p&gt;</t>
  </si>
  <si>
    <t>{"id":"M6-MyM-4b-A-1","stimulus":"&lt;p&gt;Para pintar uma sala de aula são necessários &lt;span class=\"no-break\"&gt;{{Q1}} dl&lt;/span&gt; de tinta. Quantos decilitros são necessários para pintar {{Q2}} salas de aula?&lt;/p&gt;","template":"&lt;p&gt;São necessários {{response}} dl de tinta.&lt;/p&gt;","hint":"&lt;p&gt;Multiplique a quantidade de tinta necessária para uma sala de aula pelo número de salas de aula que se deseja pintar.&lt;/p&gt;","feedback":"&lt;p&gt;Multiplique a quantidade de tinta necessária para uma sala de aula pelo número de salas de aula a serem pintadas.&lt;/p&gt;&lt;p style=\"text-align:center;\"&gt;{{Q1}} dl × {{Q2}} salas de aula = {{A1}} dl de tinta&lt;/p&gt;","seed":{"parameters":[{"name":"Q1","label":null,"min":150,"max":250,"step":1},{"name":"Q2","label":null,"min":3,"max":9,"step":1}],"calculated":[{"name":"A1","label":"{{function}}","function":"{{Q1}}*{{Q2}}"}],"uniques":true},"algorithm":{"name":"calculateOperation","params":{"method":"equivLiteral","keyboard":"NUMERICAL"}}}</t>
  </si>
  <si>
    <t>&lt;p&gt;Una granja ha tenido una producción de &lt;span class="no-break"&gt;{{T1}} l&lt;/span&gt; de leche que se han distribuido en {{Q1}} tanques. ¿Cuántos litros contiene cada tanque?&lt;/p&gt;</t>
  </si>
  <si>
    <t>&lt;p&gt;{{A1}} l&lt;/p&gt;</t>
  </si>
  <si>
    <t>Q1= Min= 3; Max= 9; Step= 1
Q2= Min= 250; Max= 1000; Step= 10</t>
  </si>
  <si>
    <t>&lt;p&gt;Divide la cantidad de litros de leche entre el número de tanques.&lt;/p&gt;</t>
  </si>
  <si>
    <t>&lt;p&gt;Se divide la cantidad de litros de leche producida entre el número de tanques.&lt;/p&gt;&lt;p&gt;{{T1}} l de leche : {{Q1}} tanques = {{Q2}} l de leche en cada tanque.&lt;/p&gt;</t>
  </si>
  <si>
    <t>{"id":"M6-MyM-4b-A-2","stimulus":"&lt;p&gt;Uma fazenda teve uma produção de &lt;span class=\"no-break\"&gt;{{T1}} l&lt;/span&gt; de leite que foi distribuído em {{Q1}} tanques. Quantos litros cada tanque contém?&lt;/p&gt;","template":"&lt;p&gt;Cada tanque contém {{response}} l de leite.&lt;/p&gt;","hint":"&lt;p&gt;Divida o número de litros de leite pelo número de tanques.&lt;/p&gt;","feedback":"&lt;p&gt;Divida o número de litros de leite produzido pelo número de tanques.&lt;/p&gt;&lt;p style=\"text-align:center;\"&gt;{{T1}} l : {{Q1}} tanques = {{Q2}} l de leite&lt;/p&gt;","seed":{"parameters":[{"name":"Q1","label":null,"min":3,"max":9,"step":1},{"name":"Q2","label":null,"min":250,"max":1000,"step":10}],"calculated":[{"name":"T1","label":"{{function}}","function":"{{Q1}}*{{Q2}}","temp":true},{"name":"A1","label":"{{function}}","function":"{{Q2}}"}],"uniques":true},"algorithm":{"name":"calculateOperation","params":{"method":"equivLiteral","keyboard":"NUMERICAL"}}}</t>
  </si>
  <si>
    <r>
      <rPr>
        <rFont val="Calibri"/>
        <color theme="1"/>
        <sz val="12.0"/>
      </rPr>
      <t xml:space="preserve">&lt;p&gt;Una colmena de abejas produce en </t>
    </r>
    <r>
      <rPr>
        <rFont val="Calibri"/>
        <color theme="1"/>
        <sz val="12.0"/>
      </rPr>
      <t xml:space="preserve">un </t>
    </r>
    <r>
      <rPr>
        <rFont val="Calibri"/>
        <color theme="1"/>
        <sz val="12.0"/>
      </rPr>
      <t>año {{Q1}} cl de miel. ¿Cuantos centilitros de miel producirá en {{Q2</t>
    </r>
    <r>
      <rPr>
        <rFont val="Calibri"/>
        <color theme="1"/>
        <sz val="12.0"/>
      </rPr>
      <t>}} a</t>
    </r>
    <r>
      <rPr>
        <rFont val="Calibri"/>
        <color theme="1"/>
        <sz val="12.0"/>
      </rPr>
      <t>ños?&lt;/p&gt;</t>
    </r>
  </si>
  <si>
    <t>&lt;p&gt;Producirá {{A1}} cl de miel.&lt;/p&gt;</t>
  </si>
  <si>
    <t>Q1 = Min= 2800; Max= 7000; Step= 100
Q2 = Min= 2; Max= 5; Step= 1</t>
  </si>
  <si>
    <t>&lt;p&gt;Multiplica la unidad de capacidad con la cantidad de años estipulada.&lt;/p&gt;</t>
  </si>
  <si>
    <t>&lt;p&gt;Multiplica la unidad de capacidad con la cantidad de años. Luego expresa el resultado en la unidad indicada.&lt;/p&gt;&lt;p&gt;{{Q1}} cl × {{Q2}} = {{A1}} cl&lt;/p&gt;</t>
  </si>
  <si>
    <t>{"id":"M6-MyM-4b-A-3","stimulus":"&lt;p&gt;Uma colmeia de abelhas produz {{Q1}} cl de mel em um ano. Quantos centilitros de mel produzirá em {{Q2}} anos?&lt;/p&gt;","template":"&lt;p&gt;Serão produzidos {{response}} cl de mel.&lt;/p&gt;","hint":"&lt;p&gt;Multiplique os centilitros de mel produzidos em um ano pelos anos a serem calculados.&lt;/p&gt;","feedback":"&lt;p&gt;Multiplique os centilitros de mel produzidos em um ano pelos anos a serem calculados.&lt;/p&gt;&lt;p style=\"text-align:center;\"&gt;{{Q1}} cl × {{Q2}} anos = {{A1}} cl de mel&lt;/p&gt;","seed":{"parameters":[{"name":"Q1","label":null,"min":2800,"max":7000,"step":100},{"name":"Q2","label":null,"min":2,"max":5,"step":1}],"calculated":[{"name":"A1","label":"{{function}}","function":"{{Q1}}*{{Q2}}"}],"uniques":true},"algorithm":{"name":"calculateOperation","params":{"method":"equivLiteral","keyboard":"NUMERICAL"}}}</t>
  </si>
  <si>
    <t>M6-MyM-5a</t>
  </si>
  <si>
    <t>Conoce las unidades de medida de masa</t>
  </si>
  <si>
    <t>Selecciona las medidas de masa.</t>
  </si>
  <si>
    <t>Q1-Q4 = Min= 0.1; Max= 100; Step= 0.1
Q5= List= kg, dg, cg, g, mg, dag, hg
Q51=  List= kg, dg, cg, g, mg, dag, hg
Q6= List= cl, m, kl, ml, mm, km
Q61= List= cl, m, kl, ml, mm, km</t>
  </si>
  <si>
    <t>A1={{Q1}} {{Q6}}
A2={{Q2}} {{Q5}}*
A3={{Q3}} {{Q61}}
A4={{Q4}} {{Q51}}*</t>
  </si>
  <si>
    <t>Las unidades de medida de masa son submúltiplos y múltiplos del gramo.</t>
  </si>
  <si>
    <t>Las unidades de medida de masa son submúltiplos y múltiplos del gramo.
(TABLA UNIDADES)</t>
  </si>
  <si>
    <t>{"id":"M6-MyM-5a-I-1","stimulus":"Selecione as medidas de massa.","template":"","hint":"As unidades de medida de massa são submúltiplos e múltiplos do grama.","feedback":"As unidades de medida de massa são submúltiplos e múltiplos do grama.\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t>
  </si>
  <si>
    <t>&lt;p&gt;¿Qué unidad de masa es la más apropiada para esta medida? Escríbela en su forma abreviada.&lt;/p&gt;</t>
  </si>
  <si>
    <t>&lt;p&gt;Una persona pesa {{Q1}} {{A1}}.&lt;/p&gt;</t>
  </si>
  <si>
    <t>Q1= Min = 40; Max = 80; Step = 1</t>
  </si>
  <si>
    <t>A1=kg</t>
  </si>
  <si>
    <t>&lt;p&gt;Las unidades de medida de masa son submúltiplos y múltiplos del gramo.&lt;/p&gt;</t>
  </si>
  <si>
    <t>&lt;p&gt;Las unidades de medida de masa son submúltiplos y múltiplos del gramo. El peso de un adulto se encuentra entre los 40 kg y los 90 kg.&lt;/p&gt;
Table=1x7
0,0= kg,#1ABC9C,#FFFFFF,bold
0,1= hg,#1ABC9C,#FFFFFF,bold
0,2= dag,#1ABC9C,#FFFFFF,bold
0,3= g,#1ABC9C,#FFFFFF,bold
0,4= dg,#1ABC9C,#FFFFFF,bold
0,5= cg,#1ABC9C,#FFFFFF,bold
0,6= mg,#1ABC9C,#FFFFFF,bold</t>
  </si>
  <si>
    <t>{"id":"M6-MyM-5a-E-1","stimulus":"&lt;p&gt;Qual unidade de massa é a mais apropriada para essa medida? Escreva na forma abreviada.&lt;/p&gt;","template":"&lt;p&gt;Uma pessoa pesa {{Q1}} {{response}}.&lt;/p&gt;","hint":"&lt;p&gt;As unidades de medida de massa são submúltiplos e múltiplos do grama.&lt;/p&gt;","feedback":"&lt;p&gt;As unidades de medida de massa são submúltiplos e múltiplos do grama. O peso de um adulto está entre 40 kg e 90 kg.&lt;/p&gt;","seed":{"parameters":[{"name":"Q1","min":40,"max":80,"step":1}],"calculated":[{"name":"A1","label":"kg"}],"uniques":true},"algorithm":{"name":"calculateOperation","template":"Cloze with text"}}</t>
  </si>
  <si>
    <t>&lt;p&gt;Un blíster de embutido pesa {{Q1}} {{A1}}.&lt;/p&gt;</t>
  </si>
  <si>
    <t>Q1= Min = 100; Max = 250; Step = 10</t>
  </si>
  <si>
    <t>A1= g</t>
  </si>
  <si>
    <t>&lt;p&gt;Las unidades de medida de masa son submúltiplos y múltiplos del gramo. El peso de un blíster de embutido se encuentra entre los 100 g y los 250 g.&lt;/p&gt;
Table=1x7
0,0= kg,#ED9B0C,#FFFFFF,bold
0,1= hg,#ED9B0C,#FFFFFF,bold
0,2= dag,#ED9B0C,#FFFFFF,bold
0,3= g,#ED9B0C,#FFFFFF,bold
0,4= dg,#ED9B0C,#FFFFFF,bold
0,5= cg,#ED9B0C,#FFFFFF,bold
0,6= mg,#ED9B0C,#FFFFFF,bold</t>
  </si>
  <si>
    <t>{"id":"M6-MyM-5a-E-2","stimulus":"&lt;p&gt;Qual unidade de massa é a mais apropriada para essa medida? Escreva na sua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t>
  </si>
  <si>
    <t>&lt;p&gt;Una pastilla para el dolor de cabeza pesa {{Q1}} {A1}}.&lt;/p&gt;</t>
  </si>
  <si>
    <t>Q1= Min = 500; Max = 600; Step = 10</t>
  </si>
  <si>
    <t>A1= mg</t>
  </si>
  <si>
    <t>&lt;p&gt;Las unidades de medida de masa son submúltiplos y múltiplos del gramo. El peso de una pastilla para el dolor de cabeza se encuentra entre los 500 mg y los 600 mg.&lt;/p&gt;
Table=1x7
0,0= kg,#04B776,#FFFFFF,bold
0,1= hg,#04B776,#FFFFFF,bold
0,2= dag,#04B776,#FFFFFF,bold
0,3= g,#04B776,#FFFFFF,bold
0,4= dg,#04B776,#FFFFFF,bold
0,5= cg,#04B776,#FFFFFF,bold
0,6= mg,#04B776,#FFFFFF,bold</t>
  </si>
  <si>
    <t>{"id":"M6-MyM-5a-E-3","stimulus":"&lt;p&gt;Qual unidade de massa é a mais apropriada para essa medida? Escreva na sua forma abreviada.&lt;/p&gt;","template":"&lt;p&gt;Uma pílula de dor de cabeça pesa {{Q1}} {{response}}.&lt;/p&gt;","hint":"&lt;p&gt;As unidades de medida de massa são submúltiplos e múltiplos do grama.&lt;/p&gt;","feedback":"&lt;p&gt;As unidades de medida de massa são submúltiplos e múltiplos do grama. O peso de uma pílula para dor de cabeça está entre 500 mg e 600 mg.&lt;/p&gt;","seed":{"parameters":[{"name":"Q1","min":500,"max":600,"step":10}],"calculated":[{"name":"A1","label":"mg"}],"uniques":true},"algorithm":{"name":"calculateOperation","template":"Cloze with text"}}</t>
  </si>
  <si>
    <t>M6-MyM-5b</t>
  </si>
  <si>
    <t>Establece equivalencias entre las distintas unidades de medida de masa</t>
  </si>
  <si>
    <t>{{T1}} kg = {{group1}} g</t>
  </si>
  <si>
    <t>Elige la unidad de masa resultante en gramos de la siguiente operación:
2 kg + 350 g = 
2350 g *
2420 g
2600 g</t>
  </si>
  <si>
    <t>Q1= Min= 1; Max= 99; Step= 1</t>
  </si>
  <si>
    <t>T1 = {{Q1}}/10
grupo1 = {{A1}}* | {{A2}} | {{A3}}
A1 = {{Q1}}*100
A2 = {{Q1}}*10
A3 = {{Q1}}</t>
  </si>
  <si>
    <t>Imagen M6-MyM-5b-1</t>
  </si>
  <si>
    <t>Imagen M6-MyM-5b-1
&lt;p&gt;Esta conversión se calcula de la siguiente forma:&lt;/p&gt;&lt;p&gt;{{T1}} kg = {{T1}} × 1 000 = {{A1}} g&lt;/p&gt;</t>
  </si>
  <si>
    <t>{"id":"M6-MyM-5b-I-1","stimulus":"&lt;p&gt;Selecione a conversão de unidade correta.&lt;/p&gt;","template":"&lt;p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t>
  </si>
  <si>
    <t>{{Q1}} dg = {{group1}} dag</t>
  </si>
  <si>
    <t>Q1 = Min = 100; Max = 900; Step = 10</t>
  </si>
  <si>
    <t>grupo1 = {{A1}}* | {{A2}} | {{A3}}
A1 = {{Q1}}/100
A2 = {{Q1}}/10
A3 = {{Q1}}*10</t>
  </si>
  <si>
    <t>Imagen M6-MyM-5b-1
&lt;p&gt;Esta conversión se calcula de la siguiente manera:&lt;/p&gt;&lt;p&gt;{{Q1}} dg = {{Q1}} : 100 = {{A1}} dag&lt;/p&gt;</t>
  </si>
  <si>
    <t>{"id":"M6-MyM-5b-I-2","stimulus":"&lt;p&gt;Selecione a conversão de unidade correta.&lt;/p&gt;","template":"&lt;p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t>
  </si>
  <si>
    <t>{{T1}} dg = {{group1}} mg</t>
  </si>
  <si>
    <t>Q1 = Min = 1; Max = 99; Step = 1</t>
  </si>
  <si>
    <t>T1 = {{Q1}}/10
grupo1 = {{A1}}* | {{A2}} | {{A3}}
A1 = {{Q1}}*10
A2 = {{Q1}}*100
A3 = {{Q1}}/10</t>
  </si>
  <si>
    <t>Imagen M6-MyM-5b-1
&lt;p&gt;Esta conversión se calcula de la siguiente manera:&lt;/p&gt;&lt;p&gt;{{T1}} dg = {{T1}} × 100 = {{A1}} mg&lt;/p&gt;</t>
  </si>
  <si>
    <t>{"id":"M6-MyM-5b-I-3","stimulus":"&lt;p&gt;Selecione a conversão de unidade correta.&lt;/p&gt;","template":"&lt;p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t>
  </si>
  <si>
    <t>Calcula esta conversión.</t>
  </si>
  <si>
    <t>{{T1}} hg = {{A1}} dag</t>
  </si>
  <si>
    <t>Calcula el resultado de las siguientes operaciones:
10 dag + 10 g = 110 g
55 cg + 30 mg y 2 cg + 20 mg = 620 mg</t>
  </si>
  <si>
    <t>Q1 =  Min= 1; Max= 999; Step= 1</t>
  </si>
  <si>
    <t>T1 = {{Q1}}/10
A1 = {{Q1}}</t>
  </si>
  <si>
    <t>Imagen M6-MyM-5b-1
&lt;p&gt;Esta conversión se calcula de la siguiente forma:&lt;/p&gt;&lt;p&gt;{{T1}} hg = {{T1}} × 10 = {{A1}} dag&lt;/p&gt;</t>
  </si>
  <si>
    <t>{"id":"M6-MyM-5b-E-1","stimulus":"&lt;p&gt;Calcule esta conversão.&lt;/p&gt;","template":"&lt;p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hg = {{T1}} × 10 = {{A1}} dag&lt;/p&gt;","seed":{"parameters":[{"name":"Q1","min":1,"max":999,"step":1}],"calculated":[{"name":"A1","function":"{{Q1}}"},{"name":"T1","function":"{{Q1}}/10","temp":"true"}],"uniques":true},"algorithm":{"name":"calculateOperation","params":{"method":"equivLiteral","keyboard":"NUMERICAL"}}}</t>
  </si>
  <si>
    <t>{{Q1}} mg = {{A1}} g</t>
  </si>
  <si>
    <t>Q1 =  Min= 10; Max= 99; Step= 1</t>
  </si>
  <si>
    <t>T1 = {{Q1}}
A1 = {{Q1}}/1000</t>
  </si>
  <si>
    <t>Imagen M6-MyM-5b-1
&lt;p&gt;Esta conversión se calcula de la siguiente manera:&lt;/p&gt;&lt;p&gt;{{T1}} mg = {{T1}} : 1 000 = {{A1}} g&lt;/p&gt;</t>
  </si>
  <si>
    <t>{"id":"M6-MyM-5b-E-2","stimulus":"&lt;p&gt;Calcule esta conversão.&lt;/p&gt;","template":"&lt;p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mg = {{T1}} : 1 000 = {{A1}} g&lt;/p&gt;","seed":{"parameters":[{"name":"Q1","min":10,"max":99,"step":1}],"calculated":[{"name":"A1","function":"{{Q1}}/1000"},{"name":"T1","function":"{{Q1}}","temp":"true"}],"uniques":true},"algorithm":{"name":"calculateOperation","params":{"method":"equivLiteral","keyboard":"INTERMEDIATE"}}}</t>
  </si>
  <si>
    <t>{{T1}} g = {{A1}} dag</t>
  </si>
  <si>
    <t>T1 = {{Q1}}/10
A1 = {{Q1}}/100</t>
  </si>
  <si>
    <t>Imagen M6-MyM-5b-1
&lt;p&gt;Esta conversión se calcula de la siguiente manera:&lt;/p&gt;&lt;p&gt;{{T1}} g = {{T1}} : 10 = {{A1}} dag&lt;/p&gt;</t>
  </si>
  <si>
    <t>{"id":"M6-MyM-5b-E-3","stimulus":"&lt;p&gt;Calcule esta conversão.&lt;/p&gt;","template":"&lt;p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g = {{T1}} : 10 = {{A1}} dag&lt;/p&gt;","seed":{"parameters":[{"name":"Q1","min":10,"max":99,"step":1}],"calculated":[{"name":"A1","function":"{{Q1}}/100"},{"name":"T1","function":"{{Q1}}/10","temp":"true"}],"uniques":true},"algorithm":{"name":"calculateOperation","params":{"method":"equivLiteral","keyboard":"INTERMEDIATE"}}}</t>
  </si>
  <si>
    <t>Ana ha comprado {{Q1}} dg de coliflor. ¿A cuántos gramos equivalen?</t>
  </si>
  <si>
    <t>Equivalen a {{A1}} g.</t>
  </si>
  <si>
    <t xml:space="preserve">Ana quiere comprar coliflores, pero solo tiene espacio en su mochila para 2 kg. Si cada coliflor pesa 400 g, ¿cuántas podrá comprar?
Ana podrá comprar 5 coliflores. </t>
  </si>
  <si>
    <t>Q1 = Min= 5000; Max= 20000; Step=1000</t>
  </si>
  <si>
    <t>Imagen M6-MyM-5b-1
&lt;p&gt;Esta conversión se calcula de la siguiente forma:&lt;/p&gt;&lt;p&gt;{{Q1}} dg = {{Q1}} : 10 = {{A1}} g&lt;/p&gt;</t>
  </si>
  <si>
    <t>{"id":"M6-MyM-5b-A-1","stimulus":"&lt;p&gt;Ana comprou {{Q1}} dg de couve-flor. A quantos gramas eles equivalem?&lt;/p&gt;","template":"&lt;p&gt;Equivalem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 = {{A1}} g&lt;/p&gt;","seed":{"parameters":[{"name":"Q1","min":5000,"max":20000,"step":1000}],"calculated":[{"name":"A1","function":"{{Q1}}/10"}],"uniques":true},"algorithm":{"name":"calculateOperation","params":{"method":"equivLiteral","keyboard":"NUMERICAL"}}}</t>
  </si>
  <si>
    <t>Un supermercado ha comprado {{Q1}} g de sal. ¿Cuántos hectogramos son?</t>
  </si>
  <si>
    <t>Son {{A1}} hg.</t>
  </si>
  <si>
    <t>Q1 = Min= 1000; Max= 10000; Step= 10</t>
  </si>
  <si>
    <t>A1 = {{Q1}}/100</t>
  </si>
  <si>
    <t>Imagen M6-MyM-5b-1
&lt;p&gt;Esta conversión se calcula de la siguiente forma:&lt;/p&gt;&lt;p&gt;{{Q1}} g = {{Q1}} : 100 = {{A1}} hg&lt;/p&gt;</t>
  </si>
  <si>
    <t>{"id":"M6-MyM-5b-A-2","stimulus":"&lt;p&gt;Um supermercado comprou {{Q1}} g de sal. Quantos hectogramas são?&lt;/p&gt;","template":"&lt;p&gt;São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g = {{Q1}} : 100 = {{A1}} hg&lt;/p&gt;","seed":{"parameters":[{"name":"Q1","min":1000,"max":10000,"step":10}],"calculated":[{"name":"A1","function":"{{Q1}}/100"}],"uniques":true},"algorithm":{"name":"calculateOperation","params":{"method":"equivLiteral","keyboard":"INTERMEDIATE"}}}</t>
  </si>
  <si>
    <t>Una máquina muele {{Q1}} kg de maíz al dia. ¿Cuántos decagramos son?</t>
  </si>
  <si>
    <t>Son {{A1}} dag.</t>
  </si>
  <si>
    <t>Q1 = Min= 10; Max= 100; Step= 1</t>
  </si>
  <si>
    <t>Imagen M6-MyM-5b-1
&lt;p&gt;Esta conversión se calcula de la siguiente forma:&lt;/p&gt;&lt;p&gt;{{Q1}} kg = {{Q1}} × 100 = {{A1}} dag&lt;/p&gt;</t>
  </si>
  <si>
    <t>{"id":"M6-MyM-5b-A-3","stimulus":"&lt;p&gt;Uma máquina mói {{Q1}} kg de milho por dia. Quantos decagramas é isso?&lt;/p&gt;","template":"&lt;p&gt;São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kg = {{Q1}} × 100 = {{A1}} dag&lt;/p&gt;","seed":{"parameters":[{"name":"Q1","min":10,"max":100,"step":1}],"calculated":[{"name":"A1","function":"{{Q1}}*100"}],"uniques":true},"algorithm":{"name":"calculateOperation","params":{"method":"equivLiteral","keyboard":"NUMERICAL"}}}</t>
  </si>
  <si>
    <t>M6-MyM-5d</t>
  </si>
  <si>
    <t>Estima masas eligiendo la unidad adecuada</t>
  </si>
  <si>
    <t>Arrastra la unidad más adecuada para expresar la masa de los siguientes elementos.
{{Q1}}: {{A1}}
{{Q2}}: {{A2}}
{{Q3}}: {{A3}}</t>
  </si>
  <si>
    <t>Q1 = Lista = "Una lata de conservas", "Una tableta de chocolate", "Una bolsa de caramelos"
Q2 = Lista = "Una persona", "Una mesa", "Una leona"
Q3 = Lista = "Una pizca de sal", "Una gota de agua", "La hoja de un árbol"</t>
  </si>
  <si>
    <t>A1 = "g"
A2 = "kg"
A3 = "mg"</t>
  </si>
  <si>
    <t>1 kg = 1 000 g y 1 g = 1 000 mg</t>
  </si>
  <si>
    <t>1 kg = 1 000 g y 1 g = 1 000 mg
- Si falla A2:
&lt;p&gt;Por comparar, el peso de una mesa de comedor suele estar en alrededor de unos 100 kg.&lt;/p&gt;
- Si falla A1:
&lt;p&gt;Por comparar, el peso de una tableta de chocolate suele estar en alrededor de unos 120 g.&lt;/p&gt;
- Si falla A3:
&lt;p&gt;Por comparar, el peso de una gota de agua suele estar en alrededor de unos 50 mg.&lt;/p&gt;</t>
  </si>
  <si>
    <t>{"id":"M6-MyM-5d-I-1","stimulus":"&lt;p&gt;Arraste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lata de conservas","Uma barra de chocolate","Um saco de doces"]},{"name":"Q2","label":null,"list":["Uma pessoa","Uma mesa","Uma leoa"]},{"name":"Q3","label":null,"list":["Uma pitada de sal","Uma gota d'água","A folha de uma árvore"]}],"calculated":[{"name":"A1","label":"g","feedback":"&lt;p&gt;Para efeito de comparação, o peso de uma barra de chocolate costuma ser em torno de 120 g.&lt;/p&gt;"},{"name":"A2","label":"kg","feedback":"&lt;p&gt;Para efeito de comparação, o peso de uma mesa de jantar geralmente gira em torno de 100 kg.&lt;/p&gt;"},{"name":"A3","label":"mg","feedback":"&lt;p&gt;Para comparação, o peso de uma gota de água é geralmente em torno de 50 mg.&lt;/p&gt;"}],"uniques":true},"algorithm":{"name":"calculateOperation","template":"Cloze with drag &amp; drop","params":{"keyboard":"INTERMEDIATE"}}}</t>
  </si>
  <si>
    <t>Q1 = Lista = "Una persona", "Una mesa", "Una leona"
Q2 = Lista = "Una lata de conservas", "Una tableta de chocolate", "Una bolsa de caramelos"
Q3 = Lista = "Una pizca de sal", "Una gota de agua", "La hoja de un árbol"</t>
  </si>
  <si>
    <t>A1 = "kg"
A2 = "g"
A3 = "mg"</t>
  </si>
  <si>
    <t>1 kg = 1 000 g y 1 g = 1 000 mg
- Si falla A1:
&lt;p&gt;Por comparar, el peso de una mesa de comedor suele estar en alrededor de unos 100 kg.&lt;/p&gt;
- Si falla A2:
&lt;p&gt;Por comparar, el peso de una tableta de chocolate suele estar en alrededor de unos 120 g.&lt;/p&gt;
- Si falla A3:
&lt;p&gt;Por comparar, el peso de una gota de agua suele estar en alrededor de unos 50 mg.&lt;/p&gt;</t>
  </si>
  <si>
    <t>{"id":"M6-MyM-5d-I-2","stimulus":"&lt;p&gt;Arraste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pessoa","Uma mesa","Uma leoa"]},{"name":"Q2","label":null,"list":["Uma lata de conservas","Uma barra de chocolate","Um saco de doces"]},{"name":"Q3","label":null,"list":["Uma pitada de sal","Uma gota d'água","A folha de uma árvore"]}],"calculated":[{"name":"A1","label":"kg","feedback":"&lt;p&gt;Para efeito de comparação, o peso de uma mesa de jantar geralmente gira em torno de 100 kg.&lt;/p&gt;"},{"name":"A2","label":"g","feedback":"&lt;p&gt;Para efeito de comparação, o peso de uma barra de chocolate costuma ser em torno de 120 g.&lt;/p&gt;"},{"name":"A3","label":"mg","feedback":"&lt;p&gt;Para comparação, o peso de uma gota de água é geralmente em torno de 50 mg.&lt;/p&gt;"}],"uniques":true},"algorithm":{"name":"calculateOperation","template":"Cloze with drag &amp; drop","params":{"keyboard":"INTERMEDIATE"}}}</t>
  </si>
  <si>
    <t>Escribe, en su forma abreviada, en qué unidad de masa (kilogramos, gramos o miligramos) se expresan mejor las masas de los siguientes objetos.</t>
  </si>
  <si>
    <t>{{Q1}}: {{A1}}
{{Q2}}: {{A2}}
{{Q3}}: {{A3}}</t>
  </si>
  <si>
    <t>Q1 = Lista = "Un grano de arroz", "Una gota de agua"
Q2 = Lista = "Una nevera", "Una bicicleta", "Un coche"
Q3 = Lista = "Una naranja", "Un libro", "Un vaso"</t>
  </si>
  <si>
    <t>A1 = "mg"
A2 = "kg"
A3 = "g"</t>
  </si>
  <si>
    <t>1 kg = 1 000 g y 1 g = 1 000 mg
- Si falla A1:
&lt;p&gt;Por comparar, el peso de un grano de arroz suele estar en alrededor de unos 4 mg.&lt;/p&gt;
- Si falla A2:
&lt;p&gt;Por comparar, el peso de una nevera suele estar en alrededor de unos 100 kg.&lt;/p&gt;
- Si falla A3:
&lt;p&gt;Por comparar, el peso de un libro suele estar en alrededor de unos 500 g.&lt;/p&gt;</t>
  </si>
  <si>
    <t>{"id":"M6-MyM-5d-E-1","stimulus":"&lt;p&gt;Escreva,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 grão de arroz","Uma gota d'água"]},{"name":"Q2","label":null,"list":["Uma geladeira","Uma bicicleta","Um carro"]},{"name":"Q3","label":null,"list":["Uma laranja","Um livro","Um copo"]}],"calculated":[{"name":"A1","label":"mg","feedback":"&lt;p&gt;Para comparação, o peso de um grão de arroz é geralmente em torno de 4 mg.&lt;/p&gt;"},{"name":"A2","label":"kg","feedback":"&lt;p&gt;Para efeito de comparação, o peso de uma geladeira geralmente gira em torno de 100 kg.&lt;/p&gt;"},{"name":"A3","label":"g","feedback":"&lt;p&gt;Para efeito de comparação, o peso de um livro geralmente gira em torno de 500 g.&lt;/p&gt;"}],"uniques":true},"algorithm":{"name":"calculateOperation","template":"Cloze with text"}}</t>
  </si>
  <si>
    <t>Q1 = Lista = "Una naranja", "Un libro", "Un vaso"
Q2 = Lista = "Un grano de arroz", "Una gota de agua"
Q3 = Lista = "Una nevera", "Una bicicleta", "Un coche"</t>
  </si>
  <si>
    <t>A1 = "g"
A2 = "mg"
A3 = "kg"</t>
  </si>
  <si>
    <t>1 kg = 1 000 g y 1 g = 1 000 mg
- Si falla A1:
&lt;p&gt;Por comparar, el peso de un libro suele estar en alrededor de unos 500 g.&lt;/p&gt;
- Si falla A2:
&lt;p&gt;Por comparar, el peso de un grano de arroz suele estar en alrededor de unos 4 mg.&lt;/p&gt;
- Si falla A3:
&lt;p&gt;Por comparar, el peso de una nevera suele estar en alrededor de unos 100 kg.&lt;/p&gt;</t>
  </si>
  <si>
    <t>{"id":"M6-MyM-5d-E-2","stimulus":"&lt;p&gt;Escreva,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laranja","Um livro","Um copo"]},{"name":"Q2","label":null,"list":["Um grão de arroz","Uma gota d'água"]},{"name":"Q3","label":null,"list":["Uma geladeira","Uma bicicleta","Um carro"]}],"calculated":[{"name":"A1","label":"g","feedback":"&lt;p&gt;Para efeito de comparação, o peso de um livro costuma ser em torno de 500 g.&lt;/p&gt;"},{"name":"A2","label":"mg","feedback":"&lt;p&gt;Para comparação, o peso de um grão de arroz é geralmente em torno de 4 mg.&lt;/p&gt;"},{"name":"A3","label":"kg","feedback":"&lt;p&gt;Para efeito de comparação, o peso de uma geladeira geralmente gira em torno de 100 kg.&lt;/p&gt;"}],"uniques":true},"algorithm":{"name":"calculateOperation","template":"Cloze with text"}}</t>
  </si>
  <si>
    <t>M6-MyM-6a</t>
  </si>
  <si>
    <t>Suma y resta unidades de masa en forma simple</t>
  </si>
  <si>
    <t>&lt;p&gt;Indica si los resultados de estas operaciones son correctos.&lt;/p&gt;</t>
  </si>
  <si>
    <t>True or False
*: countCorrect=2
*: countIncorrect=1</t>
  </si>
  <si>
    <t>Q1= Min = 100; Max = 999; Step = 1
Q2= Min = 100; Max = 999; Step = 1
Q3= Min = 100; Max = 500; Step = 1
Q4= Min = 100; Max = 500; Step = 1
Q5= Min = 100; Max = 999; Step = 1
Q6= Min = 100; Max = 999; Step = 1
Q7= Min = 100; Max = 999; Step = 1
Q8= Min = 100; Max = 500; Step = 1
Q9= Min = 100; Max = 500; Step = 1
Q10= Min = 100; Max = 500; Step = 1
Q11= List= kg, hg, dag, g, dg, cg, mg
Q12= List= kg, hg, dag, g, dg, cg, mg
Q13= List= kg, hg, dag, g, dg, cg, mg</t>
  </si>
  <si>
    <t>T1= {{Q1}}+{{Q2}}
T2= {{Q3}}+{{Q4}} 
T3= {{Q5}}+{{Q7}}
T4= {{Q8}}+{{Q9}}
T5 = {{Q5}}+{{Q6}}
A1={{Q1}} {{Q11}} + {{Q2}} {{Q11}} = {{T1}} {{Q11}}#*
A2={{T2}} {{Q12}} − {{Q3}} {{Q12}} = {{Q4}} {{Q12}}#*
A3={{Q5}} {{Q13}} + {{Q6}} {{Q13}} = {{T3}} {{Q13}}#|&lt;p&gt;El resultado correcto es:&lt;/p&gt;{{Q5}} {{Q13}} + {{Q6}} {{Q13}} = {{T5}} {{Q13}}
A4={{T4}} {{Q13}} − {{Q8}} {{Q13}} = {{Q10}} {{Q13}}#|&lt;p&gt;El resultado correcto es:&lt;/p&gt;{{T4}} {{Q13}} − {{Q8}} {{Q13}} = {{Q9}} {{Q13}}</t>
  </si>
  <si>
    <t>&lt;p&gt;Como están expresadas en la misma unidad, hay que sumar o restar como si fuesen números naturales.&lt;/p&gt;</t>
  </si>
  <si>
    <t>{"id":"M6-MyM-6a-I-1","stimulus":"&lt;p&gt;Indica se os resultados dessas operações estão corretos.&lt;/p&gt;","hint":"&lt;p&gt;Como estão expressos na mesma unidade, pode-se somar ou subtrair como se fossem números naturais.&lt;/p&gt;","feedback":"&lt;p&gt;Como estão expressos na mesma unidade, pode-se somar ou subtrair como se fossem números naturai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t>
  </si>
  <si>
    <t>&lt;p&gt;Escribe el resultado de esta suma.&lt;/p&gt;</t>
  </si>
  <si>
    <t>Q1= Min = 100; Max = 9999; Step = 10
Q2= Min = 100; Max = 5999; Step = 10
Q3=  List= "kg", "hg", "dag", "g", "dg", "cg", "mg"</t>
  </si>
  <si>
    <t>&lt;p&gt;Como están expresadas en la misma unidad, tienes que sumar como si fuesen números naturales.&lt;/p&gt;</t>
  </si>
  <si>
    <t>{"id":"M6-MyM-6a-E-1","stimulus":"&lt;p&gt;Escreva o resultado dessa adição.&lt;/p&gt;","template":"&lt;p style=\"text-align:center;\"&gt;{{Q1}} {{Q3}} + {{Q2}} {{Q3}} = {{response}} {{Q3}}&lt;/p&gt;","hint":"&lt;p&gt;Como estão expressos na mesma unidade, podem ser somados como se fossem números naturais.&lt;/p&gt;","feedback":"&lt;p&gt;Como estão expressos na mesma unidade, podem ser somados como se fossem números naturais.&lt;/p&gt;","seed":{"parameters":[{"name":"Q1","label":null,"min":100,"max":9999,"step":10},{"name":"Q2","label":null,"min":100,"max":5999,"step":10},{"name":"Q3","label":null,"list":["kg","hg","dag","g","dg","cg","mg"]}],"calculated":[{"name":"A1","label":"{{function}}","function":"{{Q1}}+{{Q2}}"}],"uniques":true},"algorithm":{"name":"calculateOperation","params":{"method":"equivLiteral","keyboard":"NUMERICAL"}}}</t>
  </si>
  <si>
    <t>&lt;p&gt;Escribe el resultado de esta resta.&lt;/p&gt;</t>
  </si>
  <si>
    <t>Q1= Min = 1000; Max = 5000; Step = 1
Q2= Min = 1000; Max = 5000; Step = 1
Q3=  List= "kg", "hg", "dag", "g", "dg", "cg", "mg"</t>
  </si>
  <si>
    <t>T1 = {{Q1}}+{{Q2}}
A1 = {{Q1}}</t>
  </si>
  <si>
    <t>&lt;p&gt;Como están expresadas en la misma unidad, tienes que restar como si fuesen números naturales.&lt;/p&gt;</t>
  </si>
  <si>
    <t>{"id":"M6-MyM-6a-E-2","stimulus":"&lt;p&gt;Escreva o resultado dessa subtração.&lt;/p&gt;","template":"&lt;p style=\"text-align:center;\"&gt;{{T1}} {{Q3}} − {{Q2}} {{Q3}} = {{response}} {{Q3}}&lt;/p&gt;","hint":"&lt;p&gt;Como estão expressos na mesma unidade, podem ser subtraídos como se fossem números naturais.&lt;/p&gt;","feedback":"&lt;p&gt;Como estão expressos na mesma unidade, podem ser subtraídos como se fossem números naturai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t>
  </si>
  <si>
    <t>Tres amigos se han subido a un ascensor. Cada uno pesa {{Q1}} kg, {{Q2}} kg y {{Q3}} kg respectivamente. ¿Cuánto pesan entre los tres?</t>
  </si>
  <si>
    <t>Datos de referencia
Cachorro 800-1500 g
Adulro 100 a 310 kg</t>
  </si>
  <si>
    <t>Q1-Q3= Min = 45; Max = 65; Step = 1</t>
  </si>
  <si>
    <t>A1= {{Q1}}+{{Q2}}+{{Q3}}</t>
  </si>
  <si>
    <t>Como están expresadas en la misma unidad, tienes que sumar como si fuesen números naturales.</t>
  </si>
  <si>
    <t>&lt;p&gt;Como están expresadas en la misma unidad, tienes que sumar como si fuesen números naturales.&lt;/p&gt;&lt;p&gt;{{Q1}} kg + {{Q2}} kg + {{Q3}} kg = {{A1}} kg&lt;/p&gt;</t>
  </si>
  <si>
    <t>{"id":"M6-MyM-6a-A-1","stimulus":"&lt;p&gt;Três amigos embarcaram em um elevador. Cada um deles pesa {{Q1}} kg, {{Q2}} kg e {{Q3}} kg. Quanto pesam os três?&lt;/p&gt;","template":"&lt;p&gt;Os três amigos pesam {{response}} kg.&lt;/p&gt;","hint":"&lt;p&gt;Como estão expressos na mesma unidade, podem ser somados como se fossem números naturais.&lt;/p&gt;","feedback":"&lt;p&gt;Como estão expressos na mesma unidade, podem ser somados como se fossem números naturais.&lt;/p&gt;&lt;p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t>
  </si>
  <si>
    <t>Cuando la verdulería abrió esta mañana, tenía {{T1}} kg de productos en venta. A lo largo del día le han comprado {{Q1}} kg de frutas y verduras. ¿Cuántos le quedan por vender?</t>
  </si>
  <si>
    <t>En la verdulería disponen de cajones de frutas con {{Q1}} kg, para la venta.  En el día se han vendido {{Q2}} gr de un cajón. ¿Qué cantidad de kg quedan por vender del cajón?</t>
  </si>
  <si>
    <t>Q1= Min = 10; Max = 300; Step = 1
Q2= Min = 10; Max = 300; Step = 1</t>
  </si>
  <si>
    <t>Como están expresadas en la misma unidad, tienes que restar como si fuesen números naturales.</t>
  </si>
  <si>
    <t>&lt;p&gt;Como están expresadas en la misma unidad, tienes que restar como si fuesen números naturales.&lt;/p&gt;&lt;p&gt;{{T1}} kg − {{Q1}} kg = {{Q2}} kg&lt;/p&gt;</t>
  </si>
  <si>
    <t>{"id":"M6-MyM-6a-A-2","stimulus":"&lt;p&gt;Quando a mercearia abriu esta manhã, tinha {{T1}} kg de produtos à venda. Ao longo do dia, eles compraram {{Q1}} kg de frutas e legumes. Quantos quilogramas ainda tem para vender?&lt;/p&gt;","template":"&lt;p&gt;Faltam por vender {{response}} kg.&lt;/p&gt;","hint":"&lt;p&gt;Como estão expressos na mesma unidade, podem ser subtraídos como se fossem números naturais.&lt;/p&gt;","feedback":"&lt;p&gt;Como estão expressos na mesma unidade, podem ser subtraídos como se fossem números naturais.&lt;/p&gt;&lt;p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t>
  </si>
  <si>
    <t>Al volver de sus vacaciones, las maletas de Mariana pesaban {{Q1}} hg y {{Q2}} hg cada una. ¿Cuánto pesaban entre las dos?</t>
  </si>
  <si>
    <t>{{A1}} hg</t>
  </si>
  <si>
    <t>Al regreso de las vacaciones de Mariana, su equipaje pesaba {{Q1}} gr en una valija, y {{Q2}} kg y {{Q3}} gr en la otra.
¿Cuántos kilogramos pesa en total el equipaje de Mariana?</t>
  </si>
  <si>
    <t>Q1= Min = 100; Max = 250; Step = 1
Q2= Min = 100; Max = 250; Step = 1</t>
  </si>
  <si>
    <t>&lt;p&gt;Como están expresadas en la misma unidad, tienes que sumar como si fuesen números naturales.&lt;/p&gt;&lt;p&gt;{{Q1}} kg + {{Q2}} kg = {{A1}} kg&lt;/p&gt;</t>
  </si>
  <si>
    <t>{"id":"M6-MyM-6a-A-3","stimulus":"&lt;p&gt;Quando voltou das férias, as malas de Mariana pesavam {{Q1}} hg e {{Q2}} hg cada. Quanto elas pesavam juntas?&lt;/p&gt;","template":"&lt;p&gt;As duas malas pesavam {{response}} hg.&lt;/p&gt;","hint":"&lt;p&gt;Como estão expressos na mesma unidade, podem ser somados como se fossem números naturais.&lt;/p&gt;","feedback":"&lt;p&gt;Como estão expressos na mesma unidade, podem ser somados como se fossem números naturais.&lt;/p&gt;&lt;p style=\"text-align:center;\"&gt;{{Q1}} kg + {{Q2}} kg = {{A1}} kg&lt;/p&gt;","seed":{"parameters":[{"name":"Q1","label":null,"min":100,"max":250,"step":1},{"name":"Q2","label":null,"min":100,"max":250,"step":1}],"calculated":[{"name":"A1","label":"{{function}}","function":"{{Q2}}+{{Q1}}"}],"uniques":true},"algorithm":{"name":"calculateOperation","params":{"method":"equivLiteral","keyboard":"NUMERICAL"}}}</t>
  </si>
  <si>
    <t>M6-MyM-6b</t>
  </si>
  <si>
    <t>Multiplica y divide unidades de masa en forma simple</t>
  </si>
  <si>
    <t>&lt;p&gt;Arrastra el resultado esta operación.&lt;/p&gt;</t>
  </si>
  <si>
    <t>Q1 = Min= 100; Max= 999; Step= 0.1
Q2 = Min= 2; Max= 9; Step= 1
Q3 = Min= 1; Max= 9; Step= 1
Q4 = Min= 100; Max= 999; Step= 0.1
Q5 = Min= 1; Max= 100; Step= 0.1
Q6 = Min= 1; Max= 10; Step= 0.1
Q11 =  List= kg, hg, dag, g, dg, cg, mg
Q22 =  List= kg, hg, dag, g, dg, cg, mg
Q33 =  List= kg, hg, dag, g, dg, cg, mg</t>
  </si>
  <si>
    <t>T1 = {{Q3}}*{{Q4}}
A1 = {{Q1}}*{{Q2}}*
A2 = {{Q4}}
T2 = {{Q5}}*{{Q6}}
A3 = {{Q6}}
T11 = {{Q1}}*{{Q2}}
T21 = {{Q4}}
T31 = {{Q6}}</t>
  </si>
  <si>
    <t>&lt;p&gt;Como están expresadas en la misma unidad, multiplica como si fuesen números naturales.&lt;/p&gt;</t>
  </si>
  <si>
    <t>{"id":"M6-MyM-6b-I-1","stimulus":"&lt;p&gt;Arraste o resultado desta operação.&lt;/p&gt;","template":"&lt;p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t>
  </si>
  <si>
    <t>&lt;p&gt;Arrastra el resultado de esta operación.&lt;/p&gt;</t>
  </si>
  <si>
    <t>&lt;p&gt;{{T1}} {{Q11}} : {{Q2}} = {{A1}} {{Q11}}&lt;/p&gt;</t>
  </si>
  <si>
    <t>Q1 = Min= 100; Max= 999; Step= 0.1
Q2 = Min= 2; Max= 9; Step= 1
Q11 =  List= kg, hg, dag, g, dg, cg, mg</t>
  </si>
  <si>
    <t>T1 = {{Q1}}*{{Q2}}
A1= {{Q1}}*
A2 = {{Q1}}-10
A3={{Q1}}+10</t>
  </si>
  <si>
    <t>&lt;p&gt;Como están expresadas en la misma unidad, divide como si fuesen números naturales.&lt;/p&gt;</t>
  </si>
  <si>
    <t>{
    "id": "M6-MyM-6b-I-2",
    "stimulus": "&lt;p&gt;Arraste o resultado desta operação.&lt;/p&gt;",
    "template": "&lt;p style=\"text-align:center;\"&gt;{{T1}} {{Q11}} : {{Q2}} = {{response}} {{Q11}}&lt;/p&gt;",
    "hint": "&lt;p&gt;Como são expressas na mesma unidade, dividem-se como se fossem números naturais.&lt;/p&gt;",
    "feedback": "&lt;p&gt;Como são expressas na mesma unidade, dividem-se como se fossem números naturais.&lt;/p&gt;",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t>
  </si>
  <si>
    <t>&lt;p&gt;Calcula esta multiplicación.&lt;/p&gt;</t>
  </si>
  <si>
    <t>Q1 = Min= 100; Max= 999; Step= 0.1
Q2 = Min= 2; Max= 9; Step= 1
Q3 = Min= 1; Max= 9; Step= 1
Q4 = Min= 100; Max= 999; Step= 0.1
Q11 =  List= kg, hg, dag, g, dg, cg, mg
Q22 =  List= kg, hg, dag, g, dg, cg, mg</t>
  </si>
  <si>
    <t>A1 = {{Q1}}*{{Q2}}
T1 = {{Q3}}*{{Q4}}</t>
  </si>
  <si>
    <t>{"id":"M6-MyM-6b-E-1","stimulus":"&lt;p&gt;Calcule esta multiplicação.&lt;/p&gt;","template":"&lt;p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t>
  </si>
  <si>
    <t>&lt;p&gt;Calcula esta división.&lt;/p&gt;</t>
  </si>
  <si>
    <t>T1 = {{Q1}}*{{Q2}}
A1= {{Q1}}</t>
  </si>
  <si>
    <t>{"id":"M6-MyM-6b-E-2","stimulus":"&lt;p&gt;Calcule esta divisão.&lt;/p&gt;","template":"&lt;p style=\"text-align:center;\"&gt;{{T1}} {{Q11}} : {{Q2}} = {{response}} {{Q11}}&lt;/p&gt;","hint":"&lt;p&gt;Como são expressos na mesma unidade, divida como se fossem números naturais.&lt;/p&gt;","feedback":"&lt;p&gt;Como são expressos na mesma unidade, divida como se fossem números naturai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t>
  </si>
  <si>
    <t>&lt;p&gt;Maximiliano ha comido {{Q2}} yogures, cada uno de los cuáles le ha aportado &lt;span class="no-break"&gt;{{Q1}} mg&lt;/span&gt; de calcio. ¿Cuántos miligramos de calcio ha ingerido gracias a estos yogures?&lt;/p&gt;</t>
  </si>
  <si>
    <t>&lt;p&gt;Ha ingerido &lt;span class="no-break"&gt;{{A1}} mg&lt;/span&gt; de calcio.&lt;/p&gt;</t>
  </si>
  <si>
    <t>Q1= Min =150;Max= 200; Step= 0.1
Q2= Min =2;Max =9; Step= 1</t>
  </si>
  <si>
    <t>A1 = {{Q1}}*{{Q2}}
T1 = {{Q1}}*{{Q2}}</t>
  </si>
  <si>
    <t>&lt;p&gt;Multiplica el número de yogures por el calcio que aporta cada uno.&lt;/p&gt;</t>
  </si>
  <si>
    <t>&lt;p&gt;Se multiplica el número de yogures por el calcio que aporta cada uno.&lt;/p&gt;&lt;p&gt;Ha ingerido {{Q2}} yogures × {{Q1}} mg de calcio por yogur = {{T1}} mg de calcio en total.&lt;/p&gt;</t>
  </si>
  <si>
    <t>{"id":"M6-MyM-6b-A-1","stimulus":"&lt;p&gt;Marcos comeu {{Q2}} iogurtes. Cada iogurte tem uma contribuição nutricional de &lt;span class=\"no-break\"&gt;{{Q1}} mg&lt;/span&gt; de cálcio. Quantos miligramas de cálcio Marcos ingeriu ao comer esses iogurtes?&lt;/p&gt;","template":"&lt;p&gt;Ele ingeriu &lt;span class=\"no-break\"&gt;{{response}} mg&lt;/span&gt; de cálcio.&lt;/p&gt;","hint":"&lt;p&gt;Multiplique o número de iogurtes pelos miligramas de cálcio que cada um fornece.&lt;/p&gt;","feedback":"&lt;p&gt;Multiplique o número de iogurtes pelos miligramas de cálcio que cada um fornece.&lt;/p&gt;&lt;p style=\"text-align:center;\"&gt;{{Q2}} × {{Q1}} = {{A1}} mg&lt;/p&gt;","seed":{"parameters":[{"name":"Q1","label":null,"min":150,"max":200,"step":0.1},{"name":"Q2","label":null,"min":2,"max":9,"step":1}],"calculated":[{"name":"A1","label":"{{function}}","function":"Lemonlib.round({{Q1}}*{{Q2}}, 1)"}],"uniques":true},"algorithm":{"name":"calculateOperation","params":{"method":"equivLiteral","keyboard":"INTERMEDIATE"}}}</t>
  </si>
  <si>
    <t>&lt;p&gt;Vera sigue un plan nutricional en el que debe ingerir {{Q1}} gramos de carbohidratos en cada comida. Si en el día tiene {{Q2}} comidas, ¿cuántos gramos de carbohidratos va a ingerir en total?&lt;/p&gt;</t>
  </si>
  <si>
    <t>&lt;p&gt;Vera va a ingerir {{A1}} g de carbohidratos.&lt;/p&gt;</t>
  </si>
  <si>
    <t xml:space="preserve">Vera sigue un plan nutricional, en el que debe ingerir {{Q1}} gramos de carbohidratos en cada comida. Si en el día tiene {{Q2}} comidas, ¿cuántos gramos de carbohidratos va a ingerir, en estas comidas? </t>
  </si>
  <si>
    <t>Q1= Min = 30; Max = 35; Step = 0.1
Q2= Min = 2; Max = 6; Step = 1</t>
  </si>
  <si>
    <t>&lt;p&gt;Multiplica el número de comidas por los gramos de carbohidratos que debe ingerir en cada una de ellas.&lt;/p&gt;</t>
  </si>
  <si>
    <t>&lt;p&gt;Multiplica los gramos de carbohidratos por el número de comidas diarias.&lt;/p&gt;&lt;p&gt;{{Q1}} g × {{Q2}} = {{A1}} g&lt;/p&gt;</t>
  </si>
  <si>
    <t>{"id":"M6-MyM-6b-A-2","stimulus":"&lt;p&gt;Vera segue uma dieta alimentar em que deve ingerir {{Q1}} g de carboidratos em cada refeição. Se ela tem {{Q2}} refeições por dia, quantos gramas de carboidratos ela consome por dia?&lt;/p&gt;","template":"&lt;p&gt;Por dia ela consome {{response}} g de carboidratos.&lt;/p&gt;","hint":"&lt;p&gt;Multiplique os gramas de carboidratos que ela ingere em cada refeição pelo número de refeições.&lt;/p&gt;","feedback":"&lt;p&gt;Multiplique os gramas de carboidratos que ela come em cada refeição pelo número de refeições.&lt;/p&gt;&lt;p style=\"text-align:center;\"&gt;{{Q1}} × {{Q2}} = {{A1}} g&lt;/p&gt;","seed":{"parameters":[{"name":"Q1","label":null,"min":30,"max":35,"step":0.1},{"name":"Q2","label":null,"min":2,"max":6,"step":1}],"calculated":[{"name":"A1","label":"{{function}}","function":"Lemonlib.round({{Q1}}*{{Q2}},1)"}],"uniques":true},"algorithm":{"name":"calculateOperation","params":{"method":"equivLiteral","keyboard":"INTERMEDIATE"}}}</t>
  </si>
  <si>
    <t>&lt;p&gt;Un camión traslada {{Q1}} sacos con {{Q2}} kg de arroz. ¿Cuántos kilogramos de arroz transporta en total?&lt;/p&gt;</t>
  </si>
  <si>
    <t>&lt;p&gt;En total se trasladan {{A1}} kg de arroz.&lt;/p&gt;</t>
  </si>
  <si>
    <t>Un camión traslada {{Q1}} sacos, con {{Q2}} kg y {{Q3}} dag de arroz, que luego se repartirán en recipientes más pequeños. ¿Cuántos kilogramos de arroz transporta en total?</t>
  </si>
  <si>
    <t>Q1= Min = 10; Max = 50; Step = 1
Q2= Min = 25; Max = 50; Step = 1</t>
  </si>
  <si>
    <t>A1 = {{Q1}}*({{Q2}}</t>
  </si>
  <si>
    <t>&lt;p&gt;Multiplica el número de sacos por los kilogramos de arroz que contiene cada uno de ellos.&lt;/p&gt;</t>
  </si>
  <si>
    <t>&lt;p&gt;Multiplica la cantidad de sacos por los kilogramos de arroz que cada uno de ellos contiene.&lt;/p&gt;&lt;p&gt;{{Q1}} × {{Q2}} kg = {{A1}} kg&lt;/p&gt;</t>
  </si>
  <si>
    <t>{"id":"M6-MyM-6b-A-3","stimulus":"&lt;p&gt;Um caminhão transporta {{Q1}} sacos contendo {{Q2}} kg de arroz cada. Quantos quilogramas de arroz o caminhão transporta no total?&lt;/p&gt;","template":"&lt;p&gt;Ele transporta {{response}} kg de arroz.&lt;/p&gt;","hint":"&lt;p&gt;Multiplique o número de sacos pelos quilogramas de arroz que cada um contém.&lt;/p&gt;","feedback":"&lt;p&gt;Multiplique o número de sacos pelos quilogramas de arroz que cada um contém.&lt;/p&gt;&lt;p style=\"text-align:center;\"&gt;{{Q1}} × {{Q2}} = {{A1}} kg&lt;/p&gt;","seed":{"parameters":[{"name":"Q1","label":null,"min":10,"max":50,"step":1},{"name":"Q2","label":null,"min":25,"max":50,"step":1}],"calculated":[{"name":"A1","label":"{{function}}","function":"{{Q1}}*{{Q2}}"}],"uniques":true},"algorithm":{"name":"calculateOperation","params":{"method":"equivLiteral","keyboard":"INTERMEDIATE"}}}</t>
  </si>
  <si>
    <t>&lt;p&gt;Un agricultor ha repartido los {{T1}} kg de aceitunas que ha recogido en {{Q2}} sacos. ¿Cuántos kilogramos pesa cada saco?&lt;/p&gt;</t>
  </si>
  <si>
    <t>&lt;p&gt;Cada saco pesa {{A1}} kg.&lt;/p&gt;</t>
  </si>
  <si>
    <t>Q1= Min = 30; Max = 50; Step = 1
Q2= Min = 25; Max = 50; Step = 1</t>
  </si>
  <si>
    <t>T1 = {{Q1}}*({{Q2}}
A1={{Q1}}</t>
  </si>
  <si>
    <t>&lt;p&gt;Divide los kilos de aceitunas entre el número de sacos.&lt;/p&gt;</t>
  </si>
  <si>
    <t>&lt;p&gt;Divide los kilos de aceitunas entre el número de sacos.&lt;/p&gt;&lt;p&gt;{{T1}} : {{Q2}} = {{A1}} kg&lt;/p&gt;</t>
  </si>
  <si>
    <t>{"id":"M6-MyM-6b-A-4","stimulus":"&lt;p&gt;Um agricultor distribuiu os {{T1}} kg de azeitonas que ele colheu em {{Q2}} sacos. Quantos quilogramas pesa cada saco?&lt;/p&gt;","template":"&lt;p&gt;Cada saco pesa {{response}} kg.&lt;/p&gt;","hint":"&lt;p&gt;Divida os quilogramas de azeitonas pelo número de sacos.&lt;/p&gt;","feedback":"&lt;p&gt;Divida os quilogramas de azeitonas pelo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t>
  </si>
  <si>
    <t>M6-MyM-7a</t>
  </si>
  <si>
    <t>Lee en relojes analógicos y digitales</t>
  </si>
  <si>
    <t>&lt;p&gt;Selecciona los dos relojes que marcan la misma hora.&lt;/p&gt;</t>
  </si>
  <si>
    <t>Si</t>
  </si>
  <si>
    <t>Sí</t>
  </si>
  <si>
    <t>Multiple Choice
*: countCorrect= 2
*: countIncorrect= 4
*: showCheckIcon= false</t>
  </si>
  <si>
    <t>A1=M6-MyM-7a-1*
A2=M6-MyM-7a-2*
A3=M6-MyM-7a-9
A4=M6-MyM-7a-10
A5=M6-MyM-7a-11
A6=M6-MyM-7a-12
A7=M6-MyM-7a-13
A8=M6-MyM-7a-14
A9=M6-MyM-7a-15
A10=M6-MyM-7a-16</t>
  </si>
  <si>
    <t>&lt;p&gt;En los relojes analógicos, la manecilla corta señala la hora y la larga, los minutos. En los digitales, el número antes de los dos puntos marca la hora y el de después, los minutos.&lt;/p&gt;</t>
  </si>
  <si>
    <t>{"id":"M6-MyM-7a-I-1","stimulus":"&lt;p&gt;Selecione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</si>
  <si>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A1=M6-MyM-7a-3*
A2=M6-MyM-7a-4*
A3=M6-MyM-7a-9
A4=M6-MyM-7a-10
A5=M6-MyM-7a-11
A6=M6-MyM-7a-12
A7=M6-MyM-7a-13
A8=M6-MyM-7a-14
A9=M6-MyM-7a-15
A10=M6-MyM-7a-16</t>
  </si>
  <si>
    <t>{"id":"M6-MyM-7a-I-2","stimulus":"&lt;p&gt;Selecione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src=\"https://blueberry-assets.oneclick.es/M6_MyM_7a_3.svg\" width=\"300\"&gt;&lt;/img&gt;&lt;/div&gt;"},{"name":"A2","label":"&lt;div style=\"display:flex; justify-content:center;\"&gt;&lt;img src=\"https://blueberry-assets.oneclick.es/M6_MyM_7a_4.svg\"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</si>
  <si>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A1=M6-MyM-7a-5*
A2=M6-MyM-7a-6*
A3=M6-MyM-7a-9
A4=M6-MyM-7a-10
A5=M6-MyM-7a-11
A6=M6-MyM-7a-12
A7=M6-MyM-7a-13
A8=M6-MyM-7a-14
A9=M6-MyM-7a-15
A10=M6-MyM-7a-16</t>
  </si>
  <si>
    <t>{"id":"M6-MyM-7a-I-3","stimulus":"&lt;p&gt;Selecione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</si>
  <si>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A1=M6-MyM-7a-7*
A2=M6-MyM-7a-8*
A3=M6-MyM-7a-9
A4=M6-MyM-7a-10
A5=M6-MyM-7a-11
A6=M6-MyM-7a-12
A7=M6-MyM-7a-13
A8=M6-MyM-7a-14
A9=M6-MyM-7a-15
A10=M6-MyM-7a-16</t>
  </si>
  <si>
    <t>{"id":"M6-MyM-7a-I-4","stimulus":"&lt;p&gt;Selecione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src=\"https://blueberry-assets.oneclick.es/M6_MyM_7a_7.svg\" width=\"300\"&gt;&lt;/img&gt;&lt;/div&gt;"},{"name":"A2","label":"&lt;div style=\"display:flex; justify-content:center;\"&gt;&lt;img src=\"https://blueberry-assets.oneclick.es/M6_MyM_7a_8.svg\" width=\"300\"&gt;&lt;/img&gt;&lt;/div&gt;"},{"name":"A3","label":"&lt;div style=\"display:flex; justify-content:center;\"&gt;&lt;img src=\"https://blueberry-assets.oneclick.es/M6_MyM_7a_10.svg\"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</si>
  <si>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&lt;p&gt;Mueve las agujas del reloj para que marque las {{T11}} {{T12}}.&lt;/p&gt;</t>
  </si>
  <si>
    <t>Clock</t>
  </si>
  <si>
    <t>Q1 = Min = 2; Max = 11; step = 1
Q1 = Min = 0; Max = 59; step = 1</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</si>
  <si>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</si>
  <si>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analógicos, la manecilla corta señala la hora y la larga, los minutos.&lt;/p&gt;</t>
  </si>
  <si>
    <t>{"id":"M6-MyM-7a-E-1","stimulus":"&lt;p&gt;Ajuste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t>
  </si>
  <si>
    <t>&lt;p&gt;Haz clic en las flechas de este reloj para que marque las {{T11}} {{T12}}.&lt;/p&gt;</t>
  </si>
  <si>
    <t>&lt;p&gt;En los relojes digitales, el número antes de los dos puntos marca la hora y el de después, los minutos.&lt;/p&gt;</t>
  </si>
  <si>
    <t>{"id":"M6-MyM-7a-E-2","stimulus":"&lt;p&gt;Clique nas setas deste relógio para fazê-lo marcar o {{T11}} {{T12}}.&lt;/p&gt;","feedback":"&lt;p&gt;Nos relógios digitais, o número antes dos dois pontos marca a hora e o número depois dos dois pontos marca os minutos.&lt;/p&gt;","hint":"&lt;p&gt;Nos relógios digitais, o número antes dos dois pontos marca a hora e o número depois dos dois pontos marca os minutos.&lt;/p&gt;","seed":{"parameters":[{"name":"Q1","label":null,"min":2,"max":11,"step":1},{"name":"Q2","label":null,"min":0,"max":59,"step":1}],"calculated":[{"name":"T11","function":"if ({{Q2}} &lt; 31) {Lemonlib.numToWords({{Q1}}, 'pt')} else Lemonlib.numToWords({{Q1}}+1, 'pt')","temp":true},{"name":"T12","function":"if ({{Q2}} == 15) {'e quinze' } else if ({{Q2}} == 30) {'e meia'} else if ({{Q2}} == 0) {'em ponto'} else if ({{Q2}} == 45) {'quinze para as'} else if ({{Q2}}&lt;30) {'e '+Lemonlib.numToWords({{Q2}}, 'pt')} else 'para as '+Lemonlib.numToWords(60-{{Q2}}, 'pt')","temp":true},{"name":"A1","label":"{{function}}","function":"{{Q1}}"},{"name":"A2","label":"{{function}}","function":"{{Q2}}"}],"uniques":false},"algorithm":{"name":"clock","params":{"type":"digital"}}}</t>
  </si>
  <si>
    <t>M6-MyM-7b</t>
  </si>
  <si>
    <t>Establece equivalencias entre distintos periodos de tiempo (días, semanas, quincenas, meses, trimestres, años, lustros, décadas, siglos, milenios)</t>
  </si>
  <si>
    <t>&lt;p&gt;Une los periodos de la misma duración.&lt;/p&gt;
{{Q1}} años - {{A1}} meses
{{Q2}} trimestres -  {{A2}} meses
{{Q3}} lustros  - {{A3}} meses</t>
  </si>
  <si>
    <t xml:space="preserve">Une las expresiones que sean 
equivalentes. 
{{Q1}} años :  {{A1}} meses
{{Q2}} quincena :  {{A2}} días
{{Q3}} lustro : {{A3}} años
</t>
  </si>
  <si>
    <t>Q1 = Min = 2; Max = 5; Step = 1
Q2 = Min = 2; Max = 5; Step = 1
Q3 = Min = 2; Max = 5; Step = 1</t>
  </si>
  <si>
    <r>
      <rPr>
        <rFont val="Calibri"/>
        <color theme="1"/>
        <sz val="12.0"/>
      </rPr>
      <t>A1 = {{Q1}}*12
A2 = {{Q2}}*3</t>
    </r>
    <r>
      <rPr>
        <rFont val="Calibri"/>
        <color theme="1"/>
        <sz val="12.0"/>
      </rPr>
      <t xml:space="preserve">
</t>
    </r>
    <r>
      <rPr>
        <rFont val="Calibri"/>
        <color theme="1"/>
        <sz val="12.0"/>
      </rPr>
      <t>A3 = {{Q3}}*60</t>
    </r>
  </si>
  <si>
    <t>&lt;p&gt;Los periodos de tiempo mayores que el día son, de menor a mayor:&lt;/p&gt;&lt;p&gt;semana, quincena, mes, trimestre, año, lustro, década, siglo y milenio.&lt;/p&gt;</t>
  </si>
  <si>
    <t>&lt;p&gt;Los períodos de tiempo mayores que el día son, de menor a mayor:&lt;/p&gt;&lt;p&gt;semana, quincena, mes, trimestre, año, lustro, década, siglo y milenio.&lt;/p&gt;&lt;ul&gt;&lt;li&gt;1 año son 12 meses.&lt;/li&gt;&lt;li&gt;1 trimestre son 3 meses.&lt;/li&gt;&lt;li&gt;1 lustro son 5 años, cada uno de 12 meses.&lt;/li&gt;&lt;/ul&gt;</t>
  </si>
  <si>
    <t>{"id":"M6-MyM-7b-I-1","stimulus":"&lt;p&gt;Arraste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ano são 12 meses.&lt;/li&gt;&lt;li&gt;1 trimestre são 3 meses.&lt;/li&gt;&lt;li&gt;1 quinquênio são 5 anos, cada ano tem 12 meses.&lt;/li&gt;&lt;/ul&gt;","seed":{"parameters":[{"name":"Q1","label":null,"list":[2,3,4,5]},{"name":"Q2","label":null,"list":[2,3,4,5]},{"name":"Q3","label":null,"list":[2,3,4,5]}],"calculated":[{"name":"T1","label":"{{function}}","function":" {{Q1}}*12","temp":true},{"name":"T2","label":"{{function}}","function":" {{Q2}}*3","temp":true},{"name":"T3","label":"{{function}}","function":" {{Q3}}*60","temp":true},{"name":"A1","label":"{{Q1}} anos","function":" {{T1}} meses"},{"name":"A2","label":"{{Q2}} trimestres","function":"{{T2}} meses"},{"name":"A3","label":"{{Q3}} quinquênios","function":"{{T3}} meses"}],"uniques":true},"algorithm":{"name":"linkOperationResult","params":{"invert":true},"template":"Match list"}}</t>
  </si>
  <si>
    <t>&lt;p&gt;Une los periodos de la misma duración.&lt;/p&gt;
{{Q1}} semanas - {{T1}} dias
{{Q2}} meses - {{T2}} días
{{Q3}} quincenas - {{T3}} días</t>
  </si>
  <si>
    <t>Q1 = List = 2, 3, 5, 7
Q2 = List = 2, 3, 5, 7
Q3 = List = 2, 3, 5, 7</t>
  </si>
  <si>
    <r>
      <rPr>
        <rFont val="Calibri"/>
        <color theme="1"/>
        <sz val="12.0"/>
      </rPr>
      <t>A1 = {{Q1}}*7
A2 = {{Q2}}*30</t>
    </r>
    <r>
      <rPr>
        <rFont val="Calibri"/>
        <color theme="1"/>
        <sz val="12.0"/>
      </rPr>
      <t xml:space="preserve">
</t>
    </r>
    <r>
      <rPr>
        <rFont val="Calibri"/>
        <color theme="1"/>
        <sz val="12.0"/>
      </rPr>
      <t>A3 = {{Q3}}*15</t>
    </r>
  </si>
  <si>
    <t>&lt;p&gt;Los periodos de tiempo mayores que el día son, de menor a mayor:&lt;/p&gt;&lt;p&gt;semana, quincena, mes, trimestre, año, lustro, década, siglo y milenio.&lt;/p&gt;&lt;ul&gt;&lt;li&gt;1 semana son 7 días.&lt;/li&gt;&lt;li&gt;1 mes puede ser de 28, 29, 30 o 31 días.&lt;/li&gt;&lt;li&gt;1 quincena son 15 días.&lt;/li&gt;&lt;/ul&gt;</t>
  </si>
  <si>
    <t>{"id":"M6-MyM-7b-I-2","stimulus":"&lt;p&gt;Arraste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semana são 7 dias.&lt;/li&gt;&lt;li&gt;1 mês pode ser de 28, 29, 30 o 31 dias.&lt;/li&gt;&lt;li&gt;1 quinzena são 15 dias.&lt;/li&gt;&lt;/ul&gt;","seed":{"parameters":[{"name":"Q1","label":null,"list":[2,3,7,5]},{"name":"Q2","label":null,"list":[2,3,7,5]},{"name":"Q3","label":null,"list":[2,3,7,5]}],"calculated":[{"name":"T1","label":"{{function}}","function":" {{Q1}}*7","temp":true},{"name":"T2","label":"{{function}}","function":" {{Q2}}*30","temp":true},{"name":"T3","label":"{{function}}","function":" {{Q3}}*15","temp":true},{"name":"A1","label":"{{Q1}} semanas","function":" {{T1}} dias"},{"name":"A2","label":"{{Q2}} meses","function":"{{T2}} dias"},{"name":"A3","label":"{{Q3}} quinzenas","function":"{{T3}} dias"}],"uniques":true},"algorithm":{"name":"linkOperationResult","params":{"invert":true},"template":"Match list"}}</t>
  </si>
  <si>
    <t>&lt;p&gt;Une los periodos de la misma duración.&lt;/p&gt;
{{Q1}} lustros - {{T1}} años
{{Q2}} décadas - {{T2}} años
{{Q3}} siglos - {{T3}} años</t>
  </si>
  <si>
    <t>Q1= Min = 2; Max = 5; Step = 1
Q2= Min = 2; Max = 5; Step = 1
Q3= Min = 2; Max = 5; Step = 1</t>
  </si>
  <si>
    <r>
      <rPr>
        <rFont val="Calibri"/>
        <color theme="1"/>
        <sz val="12.0"/>
      </rPr>
      <t>A1 = {{Q1}}*5
A2 = {{Q2}}*10</t>
    </r>
    <r>
      <rPr>
        <rFont val="Calibri"/>
        <color theme="1"/>
        <sz val="12.0"/>
      </rPr>
      <t xml:space="preserve">
</t>
    </r>
    <r>
      <rPr>
        <rFont val="Calibri"/>
        <color theme="1"/>
        <sz val="12.0"/>
      </rPr>
      <t>A3 = {{Q3}}*100</t>
    </r>
  </si>
  <si>
    <t>&lt;p&gt;Los periodos de tiempo mayores que el día son, de menor a mayor: semana, quincena, mes, trimestre, año, lustro, década, siglo y milenio.&lt;ul&gt;&lt;li&gt;1 lustro son 5 años.&lt;/li&gt;&lt;li&gt;1 década son 10 años.&lt;/li&gt;&lt;li&gt;1 siglo son 100 años.&lt;/li&gt;&lt;/ul&gt;</t>
  </si>
  <si>
    <t>{"id":"M6-MyM-7b-I-3","stimulus":"&lt;p&gt;Arraste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quinquênio são 5 anos.&lt;/li&gt;&lt;li&gt;1 década são 10 anos.&lt;/li&gt;&lt;li&gt;1 século são 100 anos.&lt;/li&gt;&lt;/ul&gt;","seed":{"parameters":[{"name":"Q1","label":null,"list":[2,3,4,5]},{"name":"Q2","label":null,"list":[2,3,4,5]},{"name":"Q3","label":null,"list":[2,3,4,5]}],"calculated":[{"name":"T1","label":"{{function}}","function":" {{Q1}}*5","temp":true},{"name":"T2","label":"{{function}}","function":" {{Q2}}*10","temp":true},{"name":"T3","label":"{{function}}","function":" {{Q3}}*100","temp":true},{"name":"A1","label":"{{Q1}} quinquênios","function":" {{T1}} anos"},{"name":"A2","label":"{{Q2}} décadas","function":"{{T2}} anos"},{"name":"A3","label":"{{Q3}} séculos","function":"{{T3}} anos"}],"uniques":true},"algorithm":{"name":"linkOperationResult","params":{"invert":true},"template":"Match list"}}</t>
  </si>
  <si>
    <t>&lt;p&gt;Completa esta oración.&lt;/p&gt;</t>
  </si>
  <si>
    <t>&lt;p&gt;{{T1}} días equivalen a {{A1}} semanas.&lt;/p&gt;</t>
  </si>
  <si>
    <t xml:space="preserve">Completa la siguiente información.
{{T1}} días equivalen a {{A1}} semanas.
{{Q2}} años son {{A2}} meses.
{{Q3}} siglos equivale a {{A3}} años.
{{Q4}} trimestres equivales a {{A4}} meses.
</t>
  </si>
  <si>
    <t>Q1= Min = 2; Max = 7; Step = 1</t>
  </si>
  <si>
    <t>T1 = {{Q1}}*7
A1 = {{Q1}}</t>
  </si>
  <si>
    <t>&lt;p&gt;Los periodos de tiempo mayores que el día son, de menor a mayor: semana, quincena, mes, trimestre, año, lustro, década, siglo y milenio.&lt;/p&gt;&lt;ul&gt;&lt;li&gt;1 semana son 7 días.&lt;/li&gt;&lt;/ul&gt;</t>
  </si>
  <si>
    <t>{"id":"M6-MyM-7b-E-1","stimulus":"&lt;p&gt;Complete esta frase.&lt;/p&gt;","template":"&lt;p&gt;{{T1}} dias equivalem a {{response}} semanas.&lt;/p&gt;","hint":"&lt;p&gt;Os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semana são 7 dias.&lt;/p&gt;","seed":{"parameters":[{"name":"Q1","label":null,"min":2,"max":7,"step":1}],"calculated":[{"name":"T1","label":"{{function}}","function":"{{Q1}}*7","temp":true},{"name":"A1","label":"{{function}}","function":"{{Q1}}"}],"uniques":true},"algorithm":{"name":"calculateOperation","params":{"method":"equivLiteral","keyboard":"NUMERICAL"}}}</t>
  </si>
  <si>
    <t>&lt;p&gt;{{Q1}} años equivalen a {{A1}} meses.&lt;/p&gt;</t>
  </si>
  <si>
    <t>A1 = {{Q1}}*12</t>
  </si>
  <si>
    <t>&lt;p&gt;Los periodos de tiempo mayores que el día son, de menor a mayor: semana, quincena, mes, trimestre, año, lustro, década, siglo y milenio.&lt;/p&gt;&lt;ul&gt;&lt;li&gt;1 año son 12 meses.&lt;/li&gt;&lt;/ul&gt;</t>
  </si>
  <si>
    <t>{"id":"M6-MyM-7b-E-2","stimulus":"&lt;p&gt;Complete esta frase.&lt;/p&gt;","template":"&lt;p&gt;{{Q1}} anos equivalem a {{response}}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ano são 12 meses.&lt;/p&gt;","seed":{"parameters":[{"name":"Q1","label":null,"min":2,"max":7,"step":1}],"calculated":[{"name":"A1","label":"{{function}}","function":"{{Q1}}*12"}],"uniques":true},"algorithm":{"name":"calculateOperation","params":{"method":"equivLiteral","keyboard":"NUMERICAL"}}}</t>
  </si>
  <si>
    <t>&lt;p&gt;{{Q1}} lustros equivalen a {{A1}} años.&lt;/p&gt;</t>
  </si>
  <si>
    <t>A1 = {{Q1}}*5</t>
  </si>
  <si>
    <t>&lt;p&gt;Los periodos de tiempo mayores que el día son, de menor a mayor: semana, quincena, mes, trimestre, año, lustro, década, siglo y milenio.&lt;/p&gt;&lt;ul&gt;&lt;li&gt;1 lustro son 5 años.&lt;/li&gt;&lt;/ul&gt;</t>
  </si>
  <si>
    <t>{"id":"M6-MyM-7b-E-3","stimulus":"&lt;p&gt;Complete esta frase.&lt;/p&gt;","template":"&lt;p&gt;{{Q1}} quinquênios equivalem a {{response}} anos.&lt;/p&gt;","hint":"&lt;p&gt;Os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7,"step":1}],"calculated":[{"name":"A1","label":"{{function}}","function":"{{Q1}}*5"}],"uniques":true},"algorithm":{"name":"calculateOperation","params":{"method":"equivLiteral","keyboard":"NUMERICAL"}}}</t>
  </si>
  <si>
    <t>&lt;p&gt;El ayuntamiento de una ciudad se edificó hace {{T1}} años. ¿Cuántos siglos han pasado desde entonces?&lt;/p&gt;</t>
  </si>
  <si>
    <t>&lt;p&gt;{{A1}} siglos.&lt;/p&gt;</t>
  </si>
  <si>
    <t>Una famosa obra de arte fue creada hace aproximadamente {{Q1}} años. ¿Cuántos siglos han pasado desde su creación?</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</si>
  <si>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xml:space="preserve"> Step = 1</t>
    </r>
  </si>
  <si>
    <t>T1 = {{Q1}}*100
A1 = {{Q1}}</t>
  </si>
  <si>
    <t>&lt;p&gt;Los periodos de tiempo mayores que el día son, de menor a mayor: semana, quincena, mes, trimestre, año, lustro, década, siglo y milenio.&lt;/p&gt;&lt;ul&gt;&lt;li&gt;1 siglo son 100 años.&lt;/li&gt;&lt;/ul&gt;</t>
  </si>
  <si>
    <t>{"id":"M6-MyM-7b-A-1","stimulus":"&lt;p&gt;Uma prefeitura foi construída {{T1}} anos atrás. Quantos séculos se passaram desde então?&lt;/p&gt;","template":"&lt;p&gt;{{response}} séculos.&lt;/p&gt;","hint":"&lt;p&gt;Os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século são 100 anos.&lt;/p&gt;","seed":{"parameters":[{"name":"Q1","label":null,"min":2,"max":8,"step":1}],"calculated":[{"name":"T1","label":"{{function}}","function":"{{Q1}}*100","temp":true},{"name":"A1","label":"{{function}}","function":"{{Q1}}"}],"uniques":true},"algorithm":{"name":"calculateOperation","params":{"method":"equivLiteral","keyboard":"NUMERICAL"}}}</t>
  </si>
  <si>
    <t>&lt;p&gt;Joaquín lleva trabajando {{T1}} años. ¿A cuántos lustros equivalen?&lt;/p&gt;</t>
  </si>
  <si>
    <t>&lt;p&gt;{{A1}} lustros.&lt;/p&gt;</t>
  </si>
  <si>
    <t>Joaquín tiene una antiguedad laboral de {{Q1}} lustros y {{T1}} meses. ¿Cuántos años hace que trabaja Joaquín?</t>
  </si>
  <si>
    <r>
      <rPr>
        <rFont val="Calibri"/>
        <color theme="1"/>
        <sz val="12.0"/>
      </rPr>
      <t xml:space="preserve">Q1= Min = </t>
    </r>
    <r>
      <rPr>
        <rFont val="Calibri"/>
        <color theme="1"/>
        <sz val="12.0"/>
      </rPr>
      <t>2</t>
    </r>
    <r>
      <rPr>
        <rFont val="Calibri"/>
        <color theme="1"/>
        <sz val="12.0"/>
      </rPr>
      <t>; Max = 5; Step = 1</t>
    </r>
  </si>
  <si>
    <t>T1 = {{Q1}}*5
A1 = {{Q1}}</t>
  </si>
  <si>
    <t>{"id":"M6-MyM-7b-A-2","stimulus":"&lt;p&gt;Jonas trabalha há {{T1}} anos. A quantos lustros eles são equivalentes?&lt;/p&gt;","template":"&lt;p&gt;{{response}} quinquênios.&lt;/p&gt;","hint":"&lt;p&gt;Os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5,"step":1}],"calculated":[{"name":"T1","label":"{{function}}","function":"{{Q1}}*5","temp":true},{"name":"A1","label":"{{function}}","function":"{{Q1}}"}],"uniques":true},"algorithm":{"name":"calculateOperation","params":{"method":"equivLiteral","keyboard":"NUMERICAL"}}}</t>
  </si>
  <si>
    <t>&lt;p&gt;Isabel ha comprado un vuelo para ir a Egipto con {{Q1}} trimestres de antelación. ¿Cuántos meses faltan para el viaje?&lt;/p&gt;</t>
  </si>
  <si>
    <t>&lt;p&gt;{{A1}} meses.&lt;/p&gt;</t>
  </si>
  <si>
    <t>Felipe ha comprado anticipadamente pasajes, para visitar las Pirámides de Egipto, durante sus vacaciones. Para este viaje faltan {{Q1}} trimestres. ¿Cuántos meses faltan para el viaje?</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</si>
  <si>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Step = 1</t>
    </r>
  </si>
  <si>
    <t>A1 = {{Q1}}*3</t>
  </si>
  <si>
    <t>&lt;p&gt;Los periodos de tiempo mayores que el día son, de menor a mayor: semana, quincena, mes, trimestre, año, lustro, década, siglo y milenio.&lt;/p&gt;&lt;ul&gt;&lt;li&gt;1 trimestre son 3 meses.&lt;/li&gt;&lt;/ul&gt;</t>
  </si>
  <si>
    <t>{"id":"M6-MyM-7b-A-3","stimulus":"&lt;p&gt;Isabel comprou uma passagem para o Egito com {{Q1}} trimestres de antecedência. Quantos meses até a viagem?&lt;/p&gt;","template":"&lt;p&gt;{{response}}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trimestre são 3 meses.&lt;/p&gt;","seed":{"parameters":[{"name":"Q1","label":null,"min":2,"max":8,"step":1}],"calculated":[{"name":"A1","label":"{{function}}","function":"{{Q1}}*3"}],"uniques":true},"algorithm":{"name":"calculateOperation","params":{"method":"equivLiteral","keyboard":"NUMERICAL"}}}</t>
  </si>
  <si>
    <t>M6-MyM-7c</t>
  </si>
  <si>
    <t>Identifica el siglo en números romanos que le corresponde un año</t>
  </si>
  <si>
    <t>&lt;p&gt;¿Cuáles de estas oraciones son correctas?&lt;/p&gt;</t>
  </si>
  <si>
    <t xml:space="preserve">Indica cuáles de estas afirmaciones son correctas.
El año {{Q1}} corresponde al siglo {{T1}}. *
El año {{Q2}} corresponde al siglo {{T2}}.*
El año {{Q3}} corresponde al siglo {{T3}}.*
El año {{Q4}} corresponde al siglo {{T4}}.
El año {{Q5}} corresponde al siglo {{T5}}.
El año {{Q6}} corresponde al siglo {{T6}}.
(Se ven 3 opciones, 2 correctas)
</t>
  </si>
  <si>
    <t>Q1= Min=1000; Max=2022; Step=1
Q2= Min=1000; Max=2000; Step=100
Q3= Min=1000; Max=2022; Step=1
Q4= Min=1000; Max=2000; Step=100</t>
  </si>
  <si>
    <t>T1= Lemonlib.numToRoman(math.ceil({{Q1}}/100))
T2= Lemonlib.numToRoman({{Q2}}/100)
T3= Lemonlib.numToRoman(math.floor(({{Q3}}-1)/100))
T4= Lemonlib.numToRoman(({{Q4}})/100+1)
A1=El año {{Q1}} pertenece al siglo {{T1}}.#*
A2=El año {{Q2}} pertenece al siglo {{T2}}.#*
A3=El año {{Q3}} pertenece al siglo {{T3}}.#
A4=El año {{Q4}} pertenece al siglo {{T4}}.#</t>
  </si>
  <si>
    <t>&lt;p&gt;El siglo I empieza en el año 1 y acaba en el año 100.&lt;/p&gt;&lt;p&gt;El siglo II empieza en el año 101 y acaba en el año 200.&lt;/p&gt;&lt;p&gt;El siglo III empieza en el año 201 y acaba en el año 300.&lt;/p&gt;&lt;p&gt;Y así sucesivamente.&lt;/p&gt;</t>
  </si>
  <si>
    <t>{"id":"M6-MyM-7c-I-1","stimulus":"&lt;p&gt;Quais dessas frases estão corretas?&lt;/p&gt;","hint":"&lt;p&gt;O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O ano {{Q1}} pertence ao século {{T1}}.","function":""},{"name":"A2","label":"O ano {{Q2}} pertence ao século {{T2}}.","function":""},{"name":"A3","label":"O ano {{Q3}} pertence ao século {{T3}}.","function":"","incorrect":true},{"name":"A4","label":"O ano {{Q4}} pertence ao século {{T4}}.","function":"","incorrect":true}],"uniques":true},"algorithm":{"name":"trueFalse","template":"Multiple choice – multiple response","params":{"countCorrect":2,"countIncorrect":1}}}</t>
  </si>
  <si>
    <t>&lt;p&gt;Escribe el siglo del año {{Q1}}.&lt;/p&gt;</t>
  </si>
  <si>
    <t>{{A1}}</t>
  </si>
  <si>
    <t>Escribe el siglo al que corresponde este año.
{{Q1}} = {{A1}}</t>
  </si>
  <si>
    <t>Q1= Min=1500; Max=2022; Step=1</t>
  </si>
  <si>
    <t>A1= Lemonlib.numToRoman(math.ceil({{Q1}}/100))</t>
  </si>
  <si>
    <t>{"id":"M6-MyM-7c-E-1","stimulus":"&lt;p&gt;Escreva o século do ano {{Q1}}.&lt;/p&gt;","template":"{{response}}","hint":"&lt;p&gt;O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1500,"max":2022,"step":1}],"calculated":[{"name":"A1","label":"{{function}}","function":"Lemonlib.numToRoman(math.ceil({{Q1}}/100))"}],"uniques":true},"algorithm":{"name":"calculateOperation","template":"Cloze with text"}}</t>
  </si>
  <si>
    <t>Q1= Min=1000; Max=2000; Step=100</t>
  </si>
  <si>
    <t>{"id":"M6-MyM-7c-E-2","stimulus":"&lt;p&gt;Escreva o século do ano {{Q1}}.&lt;/p&gt;","template":"&lt;p&gt;{{response}}&lt;/p&gt;","hint":"&lt;p&gt;O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2000,"step":100}],"calculated":[{"name":"A1","label":"{{function}}","function":"Lemonlib.numToRoman(math.ceil({{Q1}}/100))"}],"uniques":true},"algorithm":{"name":"calculateOperation","template":"Cloze with text"}}</t>
  </si>
  <si>
    <t>&lt;p&gt;Un cuadro de un museo de arte se pintó en el año {{Q1}}. ¿A qué siglo pertenece?&lt;/p&gt;</t>
  </si>
  <si>
    <t>&lt;p&gt;Pertenece al siglo {{A1}}.&lt;/p&gt;</t>
  </si>
  <si>
    <t>En el museo de arte se exponen cuadros, en ellos figuran los años en que fueron realizados. Uno de los más populares fue del año {{Q1}}. ¿A qué siglo pertenece este cuadro?
Este cuadro pertenece al siglo {{A1}}.</t>
  </si>
  <si>
    <t>Q1= Min=1400; Max=2000; Step=1</t>
  </si>
  <si>
    <t>{"id":"M6-MyM-7c-A-1","stimulus":"&lt;p&gt;Um quadro em um museu de arte foi pintado no ano {{T1}}. A que século pertence?&lt;/p&gt;","template":"&lt;p&gt;Pertence 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t>
  </si>
  <si>
    <t>&lt;p&gt;En una escultura se ha tallado el año {{Q1}}. ¿A qué siglo hace referencia?&lt;/p&gt;</t>
  </si>
  <si>
    <t>&lt;p&gt;Al siglo {{A1}}.&lt;/p&gt;</t>
  </si>
  <si>
    <t xml:space="preserve">Sobre una escultura se ha tallado el año {{Q1}}. ¿A qué siglo pertenece este año?
El año pertenece al siglo {{A1}}.
</t>
  </si>
  <si>
    <t>{"id":"M6-MyM-7c-A-2","stimulus":"&lt;p&gt;O ano {{Q1}} foi esculpido em uma escultura. A que século você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t>
  </si>
  <si>
    <t>&lt;p&gt;Un libro antiguo tiene escrito el año {{Q1}}. ¿A qué siglo hace referencia?&lt;/p&gt;</t>
  </si>
  <si>
    <t>En un antiguo papiro se ha escrito el año {{Q1}}. ¿A qué siglo pertence el año escrito en este papiro?
El año del papiro pertenece al siglo {{A1}}.</t>
  </si>
  <si>
    <t>Q1= Min=100; Max=1000; Step=100</t>
  </si>
  <si>
    <t>A1= Lemonlib.numToRoman({{Q1}}/100)</t>
  </si>
  <si>
    <t>{"id":"M6-MyM-7c-A-3","stimulus":"&lt;p&gt;Um livro antigo tem o ano {{Q1}} escrito nele. A que século esse ano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diante.&lt;/p&gt;","seed":{"parameters":[{"name":"Q1","label":null,"min":100,"max":1000,"step":100}],"calculated":[{"name":"A1","label":"{{function}}","function":"Lemonlib.numToRoman({{Q1}}/100)"}],"uniques":true},"algorithm":{"name":"calculateOperation","template":"Cloze with text"}}</t>
  </si>
  <si>
    <t>M6-MyM-8a</t>
  </si>
  <si>
    <t>Conoce las unidades de medida de tiempo</t>
  </si>
  <si>
    <t>&lt;p&gt;¿Cuál de las siguientes unidades son de tiempo? Seleccíonalas.&lt;/p&gt;</t>
  </si>
  <si>
    <t>Single Choice
*: countCorrect=2
*: countIncorrect=2</t>
  </si>
  <si>
    <t>A1=Hora*
A2=Minuto*
A3=Segundo*
A4=Gramo
A5=Metro
A6=Litro
A7=Grado</t>
  </si>
  <si>
    <t>&lt;p&gt;Las unidades de tiempo más pequeñas que el día son las horas, los minutos y los segundos.&lt;/p&gt;</t>
  </si>
  <si>
    <t>{"id":"M6-MyM-8a-I-1","stimulus":"&lt;p&gt;Qual das seguintes unidades é de tempo? Selecione-a.&lt;/p&gt;","hint":"&lt;p&gt;As unidades de tempo menores que o dia são horas, minutos e segundos.&lt;/p&gt;","feedback":"&lt;p&gt;As unidades de tempo menores que o dia são horas, minutos e segundos.&lt;/p&gt;","seed":{"parameters":[],"calculated":[{"name":"A1","label":"{{function}}","function":"Hora"},{"name":"A2","label":"{{function}}","function":"Minuto"},{"name":"A3","label":"{{function}}","function":"Segundo"},{"name":"A4","label":"{{function}}","function":"Grama","incorrect":true},{"name":"A5","label":"{{function}}","function":"Metro","incorrect":true},{"name":"A6","label":"{{function}}","function":"Litro","incorrect":true},{"name":"A7","label":"{{function}}","function":"Grau","incorrect":true}],"uniques":true},"algorithm":{"name":"trueFalse","template":"Multiple choice – standard","params":{"countCorrect":2,"countIncorrect":2,"showCheckIcon":false,
            "columns": 4
        }
    }
}</t>
  </si>
  <si>
    <t>M6-MyM-8b</t>
  </si>
  <si>
    <t>Establece equivalencias entre las distintas unidades de medida de tiempo</t>
  </si>
  <si>
    <t>&lt;p&gt;Señala si las siguientes equivalencias son correctas o no.&lt;/p&gt;</t>
  </si>
  <si>
    <t>Q1 = Min= 1; Max= 20; Step= 1
Q2 = Min= 1; Max= 20; Step= 1
Q3 = Min= 1; Max= 20; Step= 1
Q4 = Min= 1; Max= 20; Step= 1
Q5 = Min= 1; Max= 20; Step= 1
Q6 = Min= 1; Max= 20; Step= 1</t>
  </si>
  <si>
    <t>T1 = {{Q1}}*60 
T2 = {{Q2}}*60 
T3 = {{Q3}}*60
T4 = {{Q4}}*100
T5 = {{Q5}}*3600
T6 = {{Q5}}*60
T7 = {{Q4}}*60
T8 = {{Q6}}*3600
T9 = {{Q6}}*60
A1=&lt;p&gt;&lt;span class="no-break"&gt;{{Q1}} h&lt;/span&gt; = &lt;span class="no-break"&gt;{{T1}} min&lt;/span&gt;&lt;/p&gt;#*
A2=&lt;p&gt;&lt;span class="no-break"&gt;{{Q2}} min&lt;/span&gt; = &lt;span class="no-break"&gt;{{T2}} s&lt;/span&gt;&lt;/p&gt;#*
A3=&lt;p&gt;&lt;span class="no-break"&gt;{{T3}} s&lt;/span&gt; = &lt;span class="no-break"&gt;{{Q3}} min&lt;/span&gt;&lt;/p&gt;#*
A4=&lt;p&gt;&lt;span class="no-break"&gt;{{Q4}} h&lt;/span&gt; = &lt;span class="no-break"&gt;{{T4}} min&lt;/span&gt;&lt;/p&gt;#|&lt;p&gt;El cálculo correcto es:&lt;/p&gt;&lt;p&gt;{{Q4}} h = {{Q4}} × 60 = {{T7}} min&lt;/p&gt;
A5=&lt;p&gt;&lt;span class="no-break"&gt;{{T5}} s&lt;/span&gt; = &lt;span class="no-break"&gt;{{T6}} h&lt;/span&gt;&lt;/p&gt;#|&lt;p&gt;El cálculo correcto es:&lt;/p&gt;{{T5}} s = {{T5}} : 3 600 = {{Q5}} h&lt;/p&gt;
A6=&lt;p&gt;&lt;span class="no-break"&gt;{{T8}} min&lt;/span&gt; = &lt;span class="no-break"&gt;{{Q6}} h&lt;/span&gt;&lt;/p&gt;#|&lt;p&gt;El cálculo correcto es:&lt;/p&gt;{{T6}} min = {{T6}} : 60 = {{T9}} h&lt;/p&gt;</t>
  </si>
  <si>
    <t>&lt;p&gt;1 h = 60 min&lt;/p&gt;&lt;p&gt;1 min = 60 s&lt;/p&gt;</t>
  </si>
  <si>
    <t>{"id":"M6-MyM-8b-I-1","stimulus":"&lt;p&gt;Indique se as seguintes equivalências estão corretas ou incorretas.&lt;/p&gt;","hint":"&lt;p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min&lt;/span&gt;&lt;/p&gt;","function":"","incorrect":true,"feedback":"&lt;p&gt;O cálculo correto é:&lt;/p&gt;&lt;p&gt;{{Q4}} h = {{Q4}} × 60 = {{T7}} min&lt;/p&gt;"},{"name":"A5","label":"&lt;p&gt;&lt;span class=\"no-break\"&gt;{{T5}} s&lt;/span&gt; = &lt;span class=\"no-break\"&gt;{{T6}} h&lt;/span&gt;&lt;/p&gt;","function":"","incorrect":true,"feedback":"&lt;p&gt;O cálculo correto é:&lt;/p&gt;{{T5}} s = {{T5}} : 3 600 = {{Q5}} h&lt;/p&gt;"},{"name":"A6","label":"&lt;p&gt;&lt;span class=\"no-break\"&gt;{{T8}} min&lt;/span&gt; = &lt;span class=\"no-break\"&gt;{{Q6}} h&lt;/span&gt;&lt;/p&gt;","function":"","incorrect":true,"feedback":"&lt;p&gt;O cálculo correto é:&lt;/p&gt;{{T8}} min = {{T8}} : 60 = {{T9}} h&lt;/p&gt;"}],"uniques":true},"algorithm":{"name":"trueFalse","template":"Choice matrix – inline","params":{"countCorrect":2,"countIncorrect":1,"showCheckIcon":false,"options":["Correto","Incorreto"]}}}</t>
  </si>
  <si>
    <t>&lt;p&gt;Calcula esta igualdad.&lt;/p&gt;</t>
  </si>
  <si>
    <t>&lt;span class=\"no-break\"&gt;{{T1}} min&lt;/span&gt; = &lt;span class=\"no-break\"&gt;{{A1}} h&lt;/span&gt;</t>
  </si>
  <si>
    <t>Q1 = Min= 1; Max= 20; Step= 1</t>
  </si>
  <si>
    <t>T1 = {{Q1}}*60
A1 = {{Q1}}</t>
  </si>
  <si>
    <t>&lt;p&gt;1 h = 60 min&lt;/p&gt;&lt;p&gt;1 min = 60 s&lt;/p&gt;&lt;p&gt;En este caso, significa que:&lt;/p&gt;&lt;p&gt;{{T1}} min = {{T1}} : 60 = {{A1}} h&lt;/p&gt;</t>
  </si>
  <si>
    <t>{"id":"M6-MyM-8b-E-1","stimulus":"&lt;p&gt;Calcule esta igualdade.&lt;/p&gt;","template":"&lt;p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min = {{T1}} : 60 = {{A1}} h&lt;/p&gt;","seed":{"parameters":[{"name":"Q1","label":null,"min":1,"max":20,"step":1}],"calculated":[{"name":"T1","label":"{{function}}","function":"{{Q1}}*60","temp":true},{"name":"A1","label":"{{function}}","function":"{{Q1}}"}],"uniques":true},"algorithm":{"name":"calculateOperation","params":{"method":"equivLiteral","keyboard":"NUMERICAL"}}}</t>
  </si>
  <si>
    <t>&lt;span class=\"no-break\"&gt;{{Q1}} min&lt;/span&gt; = &lt;span class=\"no-break\"&gt;{{A1}} s&lt;/span&gt;</t>
  </si>
  <si>
    <t>Q1 = Min= 1; Max= 100; Step= 1</t>
  </si>
  <si>
    <t>A1 = {{Q1}}*60</t>
  </si>
  <si>
    <t>&lt;p&gt;1 h = 60 min&lt;/p&gt;&lt;p&gt;1 min = 60 s&lt;/p&gt;&lt;p&gt;En este caso, significa que:&lt;/p&gt;&lt;p&gt;{{Q1}} min = {{Q1}} × 60 = {{A1}} s&lt;/p&gt;</t>
  </si>
  <si>
    <t>{"id":"M6-MyM-8b-E-2","stimulus":"&lt;p&gt;Calcule esta igualdade.&lt;/p&gt;","template":"&lt;p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s&lt;/p&gt;&lt;p&gt;Neste caso:&lt;/p&gt;&lt;p style=\"text-align:center;\"&gt;{{Q1}} min = {{Q1}} × 60 = {{A1}} s&lt;/p&gt;","seed":{"parameters":[{"name":"Q1","label":null,"min":1,"max":100,"step":1}],"calculated":[{"name":"A1","label":"{{function}}","function":"{{Q1}}*60"}],"uniques":true},"algorithm":{"name":"calculateOperation","params":{"method":"equivLiteral","keyboard":"NUMERICAL"}}}</t>
  </si>
  <si>
    <t>&lt;span class=\"no-break\"&gt;{{T1}} s&lt;/span&gt; = &lt;span class=\"no-break\"&gt;{{A1}} h&lt;/span&gt;</t>
  </si>
  <si>
    <t>Q1 = Min= 1; Max= 5; Step= 1</t>
  </si>
  <si>
    <t>A1 = {{Q1}}
T1 = {{Q1}}*3600</t>
  </si>
  <si>
    <t>&lt;p&gt;1 h = 60 min&lt;/p&gt;&lt;p&gt;1 min = 60 s&lt;/p&gt;&lt;p&gt;En este caso, significa que:&lt;/p&gt;&lt;p&gt;{{T1}} s = {{T1}} : 3 600 = {{Q1}} h&lt;/p&gt;</t>
  </si>
  <si>
    <t>{"id":"M6-MyM-8b-E-3","stimulus":"&lt;p&gt;Calcule esta igualdade.&lt;/p&gt;","template":"&lt;p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s = {{T1}} : 3 600 = {{Q1}} h&lt;/p&gt;","seed":{"parameters":[{"name":"Q1","label":null,"min":1,"max":5,"step":1}],"calculated":[{"name":"T1","label":"{{function}}","function":"{{Q1}}*3600","temp":true},{"name":"A1","label":"{{function}}","function":"{{Q1}}"}],"uniques":true},"algorithm":{"name":"calculateOperation","params":{"method":"equivLiteral","keyboard":"NUMERICAL"}}}</t>
  </si>
  <si>
    <t>&lt;p&gt;Un avión ha tardado &lt;span class=\"no-break\"&gt;{{T1}} s&lt;/span&gt; en llegar a Sídney. Calcula las horas de vuelo.&lt;/p&gt;</t>
  </si>
  <si>
    <t>&lt;p&gt;{{A1}} h&lt;/p&gt;</t>
  </si>
  <si>
    <t>Q1 = Min= 3; Max= 26; Step= 1</t>
  </si>
  <si>
    <t>A1 = {{Q1}}
T1= {{Q1}}*3600</t>
  </si>
  <si>
    <t>¿Cuánto ha durado el vuelo?
La duración del vuelo fue de {{A1}} s.
#Cloze Math#
A2= {{Q1}}*3600</t>
  </si>
  <si>
    <t>¿Qué pide el enunciado?
Convertir los segundos en horas.*
Convertir las horas en segundos.
Convertir los segundos en minutos.</t>
  </si>
  <si>
    <t>¿En qué tabla están las conversiones de unidades correctas?
M6-MyM-8b-1*
M6-MyM-8b-2
M6-MyM-8b-3</t>
  </si>
  <si>
    <t>Sabiendo esto, calcula cuántas horas hay en {{T1}} s.
{{T1}} s = {{T1}} : 3 600 = {{A1}} h
#Cloze Math#
T1 = {{Q1}}*3600
A1 = {{Q1}}</t>
  </si>
  <si>
    <t>{"id":"M6-MyM-8b-A-1","seed":{"parameters":[{"name":"Q1","label":null,"min":3,"max":26,"step":1}],"uniques":true},"scaffolding":[{"id":"step-0","stimulus":"&lt;p&gt;Um avião levou &lt;span class=\"no-break\"&gt;{{T1}} s&lt;/span&gt; para chegar em Sydney, na Austrália. Calcule as horas de voo.&lt;/p&gt;","template":"&lt;p&gt;Foram {{response}} h de voo.&lt;/p&gt;","seed":{"calculated":[{"name":"T1","label":"{{function}}","function":"{{Q1}}*3600","temp":true},{"name":"A3","label":"{{function}}","function":"{{Q1}}"}]},"algorithm":{"name":"calculateOperation","params":{"method":"equivLiteral","keyboard":"NUMERICAL"}}},{"id":"step-1","stimulus":"&lt;p&gt;Quanto tempo durou o voo?&lt;/p&gt;","template":"&lt;p&gt;A duração do voo foi de {{response}} s.&lt;/p&gt;","seed":{"calculated":[{"name":"A5","label":"{{function}}","function":"{{Q1}}*3600"}]},"algorithm":{"name":"calculateOperation","params":{"method":"equivLiteral","keyboard":"NUMERICAL"}}},{"id":"step-2","stimulus":"&lt;p&gt;O que pede o enunciado?&lt;/p&gt;","seed":{"calculated":[{"name":"1-A1","label":"&lt;p&gt;Converter segundos em horas.&lt;/p&gt;","incorrect":false},{"name":"1-A2","label":"&lt;p&gt;Converter horas em segundos.&lt;/p&gt;","incorrect":true},{"name":"1-A3","label":"&lt;p&gt;Converter segundos em minutos.&lt;/p&gt;","incorrect":true}]},"algorithm":{"name":"trueFalse","template":"Multiple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s.&lt;/p&gt;","template":"&lt;p style=\"text-align:center;\"&gt;{{T1}} s = {{T1}} : 3 600 = {{response}} h&lt;/p&gt;","seed":{"calculated":[{"name":"T1","label":"{{function}}","function":" {{Q1}}*3600","temp":true},{"name":"A1","label":"{{function}}","function":"{{Q1}}"}]},"algorithm":{"name":"calculateOperation","params":{"method":"equivLiteral","keyboard":"NUMERICAL"}}}]}</t>
  </si>
  <si>
    <t>&lt;p&gt;Jorge ha estado esperando &lt;span class=\"no-break\"&gt;{{Q1}} min&lt;/span&gt; a que la grúa recogiera su coche. ¿Cuántos segundos son?&lt;/p&gt;</t>
  </si>
  <si>
    <t>&lt;p&gt;{{A1}} s&lt;/p&gt;</t>
  </si>
  <si>
    <t>Q1 = Min= 45; Max= 120; Step= 1</t>
  </si>
  <si>
    <t>¿Cuánto ha tardado la grúa en llegar?
Ha tardado {{A1}} min.
#Cloze Math#
A1 = {{Q1}}</t>
  </si>
  <si>
    <t>¿Qué pide el enunciado?
Convertir los minutos en segundos.*
Convertir los segundos en minutos.
Convertir los minutos en horas.</t>
  </si>
  <si>
    <t>Sabiendo esto, calcula a cuántos segundos equivalen {{Q1}} min.
{{Q1}} min = {{Q1}} × 60 = {{A1}} s
#cloze math#
A1 = {{Q1}}*60</t>
  </si>
  <si>
    <t>{"id":"M6-MyM-8b-A-2","seed":{"parameters":[{"name":"Q1","label":null,"min":45,"max":120,"step":1}],"uniques":true},"scaffolding":[{"id":"step-0","stimulus":"&lt;p&gt;Jorge esperou &lt;span class=\"no-break\"&gt;{{Q1}} min&lt;/span&gt; pelo caminhão de guincho para rebocar o carro dele. Esse tempo equivale a quantos segundos?&lt;/p&gt;","template":"&lt;p&gt;O tempo foi de {{response}} s.&lt;/p&gt;","seed":{"calculated":[{"name":"A1","label":"{{function}}","function":"{{Q1}}*60"}]},"algorithm":{"name":"calculateOperation","params":{"method":"equivLiteral","keyboard":"NUMERICAL"}}},{"id":"step-1","stimulus":"&lt;p&gt;Quanto tempo demorou para o guincho chegar?&lt;/p&gt;","template":"&lt;p&gt;Demorou {{response}} min.&lt;/p&gt;","seed":{"calculated":[{"name":"A1","label":"{{function}}","function":"{{Q1}}"}]},"algorithm":{"name":"calculateOperation","params":{"method":"equivLiteral","keyboard":"NUMERICAL"}}},{"id":"step-2","stimulus":"&lt;p&gt;O que pede o enunciado?&lt;/p&gt;","seed":{"calculated":[{"name":"1-A1","label":"&lt;p&gt;Converter minutos em segundos.&lt;/p&gt;","incorrect":false},{"name":"1-A2","label":"&lt;p&gt;Converter segundos em minutos.&lt;/p&gt;","incorrect":true},{"name":"1-A3","label":"&lt;p&gt;Converter minutos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quantos segundos há em {{Q1}} min.&lt;/p&gt;","template":"&lt;p style=\"text-align:center;\"&gt;{{Q1}} min = {{Q1}} × 60 = {{response}} s&lt;/p&gt;","seed":{"calculated":[{"name":"A1","label":"{{function}}","function":"{{Q1}}*60"}]},"algorithm":{"name":"calculateOperation","params":{"method":"equivLiteral","keyboard":"NUMERICAL"}}}]}</t>
  </si>
  <si>
    <t>&lt;p&gt;Claudia ha dedicado &lt;span class=\"no-break\"&gt;{{T1}} min&lt;/span&gt; a componer uno de los &lt;i&gt;singles&lt;/i&gt; de su disco. ¿A cuántas horas equivalen?&lt;/p&gt;</t>
  </si>
  <si>
    <t xml:space="preserve">       </t>
  </si>
  <si>
    <t>Q1 = Min= 3; Max= 12; Step= 1</t>
  </si>
  <si>
    <t>&lt;p&gt;1 h = 60 min&lt;/p&gt;&lt;p&gt;1 min = 60 s&lt;/p&gt;&lt;p&gt;En este caso, significa que:&lt;/p&gt;&lt;p&gt;{{T1}} min = {{T1}} : 60 = {{Q1}} h&lt;/p&gt;</t>
  </si>
  <si>
    <t>¿Cuánto tiempo ha necesitado para componer?
Ha necesitado {{A1}} min.
A1 = {{Q1}}*60</t>
  </si>
  <si>
    <t>¿Qué pide el enunciado?
Convertir los minutos en horas*
Convertir las horas en minutos.
Convertir los segundos en horas.</t>
  </si>
  <si>
    <t>Sabiendo esto, calcula cuántas horas hay en {{T1}} min.
{{T1}} min = {{T1}} : 60 = {{A2}} h
#cloze math#
T1 = {{Q1}}*60
A1 = {{Q1}}</t>
  </si>
  <si>
    <t>{"id":"M6-MyM-8b-A-3","seed":{"parameters":[{"name":"Q1","label":null,"min":3,"max":12,"step":1}],"uniques":true},"scaffolding":[{"id":"step-0","stimulus":"&lt;p&gt;Cláudia dedicou &lt;span class=\"no-break\"&gt;{{T1}} min&lt;/span&gt; para compor um dos &lt;i&gt;singles&lt;/i&gt; do seu novo álbum. A quantas horas equivale esse tempo?&lt;/p&gt;","template":"&lt;p&gt;Equivale a {{response}} h.&lt;/p&gt;","seed":{"calculated":[{"name":"T1","label":"{{function}}","function":"{{Q1}}*60","temp":true},{"name":"A1","label":"{{function}}","function":"{{Q1}}"}]},"algorithm":{"name":"calculateOperation","params":{"method":"equivLiteral","keyboard":"NUMERICAL"}}},{"id":"step-1","stimulus":"&lt;p&gt;De quanto tempo ela precisou para compor o &lt;i&gt;single&lt;/i&gt;?&lt;/p&gt;","template":"&lt;p&gt;Ela precisou de {{response}} min.&lt;/p&gt;","seed":{"calculated":[{"name":"A1","label":"{{function}}","function":"{{Q1}}*60"}]},"algorithm":{"name":"calculateOperation","params":{"method":"equivLiteral","keyboard":"NUMERICAL"}}},{"id":"step-2","stimulus":"&lt;p&gt;O que pede o enunciado?&lt;/p&gt;","seed":{"calculated":[{"name":"1-A1","label":"&lt;p&gt;Converter minutos em horas.&lt;/p&gt;","incorrect":false},{"name":"1-A2","label":"&lt;p&gt;Converter horas em minutos.&lt;/p&gt;","incorrect":true},{"name":"1-A3","label":"&lt;p&gt;Converter segundos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min.&lt;/p&gt;","template":"&lt;p style=\"text-align:center;\"&gt;{{T1}} min = {{T1}} : 60 = {{response}} h&lt;/p&gt;","seed":{"calculated":[{"name":"T1","label":"{{function}}","function":"{{Q1}}*60","temp":true},{"name":"A1","label":"{{function}}","function":"{{Q1}}"}]},"algorithm":{"name":"calculateOperation","params":{"method":"equivLiteral","keyboard":"NUMERICAL"}}}]}</t>
  </si>
  <si>
    <t>M6-MyM-9a</t>
  </si>
  <si>
    <t>Suma y resta unidades de tiempo en forma simple</t>
  </si>
  <si>
    <t>Arrastra el resultado correcto de esta suma.</t>
  </si>
  <si>
    <t>{{Q1}} h y {{Q2}} min + {{Q3}} h y {{Q4}} min = {{A1}}</t>
  </si>
  <si>
    <t>Q1,Q3= Min= 1; Max= 100; Step= 1
Q2,Q4= Min= 30; Max= 59; Step= 1</t>
  </si>
  <si>
    <t>T1 = {{Q1}}+{{Q3}}+1
T2 = {{Q2}}+{{Q4}}-60
T3 = {{Q2}}+{{Q4}}
T6 = {{T1}} + 1
A1 = {{T1}} h {{T2}} min
A2 = {{T1}} h {{T3}} min
A3 = {{T6}} h {{T2}} min</t>
  </si>
  <si>
    <t>Suma horas con horas y minutos con minutos como si fueran números naturales. Si los minutos son más de 59, se convierten 60 minutos en una hora y se añade a la suma de las horas.</t>
  </si>
  <si>
    <t>&lt;p&gt;Suma horas con horas y minutos con minutos como si fueran números naturales. Si los minutos son más de 59, se convierten 60 minutos en una hora y se añade a la suma de las horas.&lt;/p&gt;&lt;p&gt;{{Q2}} min + {{Q4}} min = {{T3}} min = 1 h y {{T2}} min&lt;/p&gt;&lt;p&gt;{{Q1}} h + {{Q3}} h + 1 h y {{T2}} min = {{T1}} h y {{T2}} min&lt;/p&gt;</t>
  </si>
  <si>
    <t>{"id":"M6-MyM-9a-I-1","stimulus":"&lt;p&gt;Arraste o resultado correto desta adição.&lt;/p&gt;","template":"&lt;p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horas.&lt;/p&gt;","feedback":"&lt;p&gt;Adicione horas a horas e minutos a minutos como se fossem números inteiros. Se os minutos forem superiores a 59, 60 minutos são convertidos em uma hora e adicionados à soma das horas.&lt;/p&gt;&lt;p style=\"text-align:center;\"&gt;{{Q2}} min + {{Q4}} min = {{T3}} min = 1 h e {{T2}} min&lt;/p&gt;&lt;p style=\"text-align:center;\"&gt;{{Q1}} h + {{Q3}} h + 1 h e {{T2}} min = {{T1}} h e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t>
  </si>
  <si>
    <t>Arrastra el resultado correcto de esta resta.</t>
  </si>
  <si>
    <t>{{Q6}} min y {{Q7}} s − {{Q8}} min y {{Q9}} s = {{A1}}</t>
  </si>
  <si>
    <t>Q6,Q9= Min= 30; Max= 59; Step= 1
Q7= Min= 1; Max= 29; Step= 1
Q8= Min= 1; Max= 20; Step= 1</t>
  </si>
  <si>
    <t>T1 = {{Q6}}-{{Q8}}-1
T2 = 60+{{Q7}}-{{Q9}}
T3 = {{Q6}}-{{Q8}}
T4 = {{Q9}}-{{Q7}}
A1 = {{T1}} min {{T2}} s
A2 = {{T3}} min {{T2}} s
A3 = {{T1}} min {{T4}} s</t>
  </si>
  <si>
    <t>Como {{Q7}} s es menor que {{Q9}} s, hay que transformar 1 min en 60 s para calcular la resta.</t>
  </si>
  <si>
    <t>&lt;p&gt;Como {{Q7}} s es menor que {{Q9}} s, se transforma 1 min en 60 s para calcular la resta.&lt;/p&gt;&lt;p&gt;({{Q6}} − 1) min y ({{Q7}} + 60) s − {{Q8}} min y {{Q9}} s =&lt;/p&gt;&lt;p&gt;{{T5}} min y {{T6}} s − {{Q8}} min y {{Q9}} s = {{T1}} min y {{T2}} s&lt;/p&gt;</t>
  </si>
  <si>
    <t>T5 = {{Q6}}-1
T6 = {{Q7}}+60</t>
  </si>
  <si>
    <t>{"id":"M6-MyM-9a-I-2","stimulus":"&lt;p&gt;Arraste o resultado correto desta subtração.&lt;/p&gt;","template":"&lt;p style=\"text-align:center;\"&gt;{{Q6}} min e {{Q7}} s − {{Q8}} min e {{Q9}} s = {{response}}&lt;/p&gt;","hint":"&lt;p&gt;Como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style=\"text-align:center;\"&gt;{{T5}} min e {{T6}} s − {{Q8}} min e {{Q9}} s = {{T1}} min e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t>
  </si>
  <si>
    <t>Arrastra el resultado de esta operación.</t>
  </si>
  <si>
    <t>Q1,Q3= Min= 1; Max= 100; Step= 1
Q2,Q4=  Min= 1; Max= 29; Step= 1</t>
  </si>
  <si>
    <t>T1 = {{Q1}}+{{Q3}}
T2 = {{Q2}}+{{Q4}}
T3 = {{Q1}}+{{Q3}}-1
T4 = {{Q2}}+{{Q4}}+60
A1 = {{T1}} h {{T2}} min
A2 = {{T3}} h {{T2}} min
A3 = {{T3}} h {{T4}} min</t>
  </si>
  <si>
    <t>Se suman horas con horas y minutos con minutos como si fueran números naturales. Si los minutos son más de 59, se convierten 60 minutos en una hora y se añade a la suma de las horas. En este caso no se da esa situación.</t>
  </si>
  <si>
    <t>{"id":"M6-MyM-9a-I-3","stimulus":"&lt;p&gt;Arraste o resultado correto desta operação.&lt;/p&gt;","template":"&lt;p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horas.&lt;/p&gt;","feedback":"&lt;p&gt;Horas são somadas a horas e minutos a minutos como se fossem números naturais. Se os minutos forem superiores a 59, 60 minutos serão convertidos em uma hora e adicionados à soma das horas. Nesse caso, essa situação não ocorre.&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t>
  </si>
  <si>
    <t>Q6,Q7= Min= 30; Max= 59; Step= 1
Q8,Q9= Min= 1; Max= 29; Step= 1</t>
  </si>
  <si>
    <t>T1 = {{Q6}}-{{Q8}}
T2 = {{Q7}}-{{Q9}}
T3 = {{Q6}}-{{Q8}}-1
T4 = {{Q9}}-{{Q7}}+60
A1 = {{T1}} min {{T2}} s
A2 = {{T3}} min {{T2}} s
A3 = {{T1}} min {{T4}} s</t>
  </si>
  <si>
    <t>Resta los minutos y los segundos como si fueran números naturales.</t>
  </si>
  <si>
    <t>{"id":"M6-MyM-9a-I-4","stimulus":"&lt;p&gt;Arraste o resultado correto desta operação.&lt;/p&gt;","template":"&lt;p style=\"text-align:center;\"&gt;{{Q6}} min e {{Q7}} s − {{Q8}} min e {{Q9}} s = {{response}}&lt;/p&gt;","hint":"&lt;p&gt;Subtraia os minutos e os segundos como se fossem números naturais.&lt;/p&gt;","feedback":"&lt;p&gt;Subtraia os minutos e os segundos como se fossem números naturai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t>
  </si>
  <si>
    <t>&lt;p&gt;Calcula esta suma con unidades de tiempo.&lt;/p&gt;</t>
  </si>
  <si>
    <t>&lt;p&gt;{{Q1}} min y {{Q2}} s + {{Q3}} min y {{Q4}} s = {{A1}} min y {{A2}} s&lt;/p&gt;</t>
  </si>
  <si>
    <t>Calcule:
a) 3 h 65 min – 1 h 10 min = ____ h ____ min
b) 10 h 20 min 43 s – 7 h 15 min 20 s = ____ h ____ min ____ s
c) 5 h 30 min – 200 min = ___ h ___ min
d) 2 h 45 min 30 s + 3 h 15 min 25 s =
e) 5 min 30 s + 2 min 20 s = ___ min + ___ s</t>
  </si>
  <si>
    <t>Q1-Q4= Min= 1; Max= 29; Step= 1</t>
  </si>
  <si>
    <t>A1= {{Q1}}+{{Q3}}
A2= {{Q2}}+{{Q4}}</t>
  </si>
  <si>
    <t>&lt;p&gt;Suma minutos con minutos y segundos con segundos como si fueran números naturales. Si los segundos son más de 59, convierte 60 segundos en un minuto y añádelo a la suma de los minutos.&lt;/p&gt;</t>
  </si>
  <si>
    <t>&lt;p&gt;Se suman minutos con minutos y segundos con segundos como si fueran números naturales. Si los segundos son más de 59, se convierten 60 segundos en un minuto y se añade a la suma de los minutos.&lt;/p&gt;</t>
  </si>
  <si>
    <t>{"id":"M6-MyM-9a-E-1","stimulus":"&lt;p&gt;Calcule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minutos.&lt;/p&gt;","feedback":"&lt;p&gt;Minutos são adicionados a minutos e segundos a segundos como se fossem números naturais. Se os segundos forem maiores que 59, 60 segundos serão convertidos em um minuto e adicionados à soma dos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t>
  </si>
  <si>
    <t>&lt;p&gt;Calcula esta resta con unidades de tiempo.&lt;/p&gt;</t>
  </si>
  <si>
    <t>&lt;p&gt;{{Q6}} min y {{Q7}} s − {{Q9}} min y {{Q10}} s = {{A4}} min {{A5}} s&lt;/p&gt;</t>
  </si>
  <si>
    <t>Q6= Min= 30; Max= 59; Step= 1
Q7= Min= 30; Max= 59; Step= 1
Q9= Min= 1; Max= 29; Step= 1
Q10= Min= 1; Max= 29; Step= 1</t>
  </si>
  <si>
    <t>A4= {{Q6}}-{{Q9}}
A5= {{Q7}}-{{Q10}}</t>
  </si>
  <si>
    <t>&lt;p&gt;Resta los minutos y los segundos como si fueran números naturales.&lt;/p&gt;</t>
  </si>
  <si>
    <t>{"id":"M6-MyM-9a-E-2","stimulus":"&lt;p&gt;Calcule esta subtração com unidades de tempo.&lt;/p&gt;","template":"&lt;p style=\"text-align:center;\"&gt;{{Q6}} min e {{Q7}} s − {{Q9}} min e {{Q10}} s = {{response}} min {{response}} s&lt;/p&gt;","hint":"&lt;p&gt;Subtrair minutos e segundos como se fossem números naturais.&lt;/p&gt;","feedback":"&lt;p&gt;Subtraia minutos e segundos como se fossem números naturai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t>
  </si>
  <si>
    <t>Q1= Min= 1; Max= 29; Step= 1
Q2=  Min= 30; Max= 59; Step= 1
Q3= Min= 1; Max= 29; Step= 1
Q4=  Min= 30; Max= 59; Step= 1</t>
  </si>
  <si>
    <t>A1= {{Q1}}+{{Q3}}+1
A2= {{Q2}}+{{Q4}}-60
T3={{Q2}}+{{Q4}}
T2 = {{T3}}-60
T1={{Q1}}+{{Q3}}+1</t>
  </si>
  <si>
    <t>&lt;p&gt;Se suman minutos con minutos y segundos con segundos como si fueran números naturales. Si los segundos son más de 59, se convierten 60 segundos en un minuto y se añade a la suma de los minutos.&lt;/p&gt;&lt;p&gt;{{Q2}} s + {{Q4}} s = {{T3}} s = 1 min y {{T2}} s&lt;/p&gt;&lt;p&gt;{{Q1}} min + {{Q3}} min + 1 min y {{T2}} s = {{T1}} min y {{T2}} s&lt;/p&gt;</t>
  </si>
  <si>
    <t>{"id":"M6-MyM-9a-E-3","stimulus":"&lt;p&gt;Calcule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minutos.&lt;/p&gt;","feedback":"&lt;p&gt;Adicione minutos a minutos e segundos a segundos como se fossem números inteiros. Se os segundos forem maiores que 59, converta 60 segundos em um minuto e adicione-o à soma dos minutos.&lt;/p&gt;&lt;p style=\"text-align:center;\"&gt;{{Q2}} s + {{Q4}} s = {{T3}} s = 1 min e {{T2}} s&lt;/p&gt;&lt;p style=\"text-align:center;\"&gt;{{Q1}} min + {{Q3}} min + 1 min e {{T2}} s = {{T1}} min e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t>
  </si>
  <si>
    <t>&lt;p&gt;{{Q6}} min y {{Q7}} s − {{Q8}} min y {{Q9}} s = {{A4}} min {{A5}} s&lt;/p&gt;</t>
  </si>
  <si>
    <t>Q6= Min= 30; Max= 59; Step= 1
Q7= Min= 1; Max= 29; Step= 1
Q8= Min= 1; Max= 28; Step= 1
Q9= Min= 30; Max= 59; Step= 1</t>
  </si>
  <si>
    <t>A4= {{Q6}}-{{Q8}}-1
A5= {{Q7}}-{{Q9}}+60
T5 = {{Q6}}-1
T6 = {{Q7}}+60
T7={{Q6}}-{{Q8}}-1
T8={{Q7}}-{{Q9}}+60</t>
  </si>
  <si>
    <t>&lt;p&gt;Como {{Q7}} s es menor que {{Q9}} s, hay que transformar 1 min en 60 s para calcular la resta.&lt;/p&gt;</t>
  </si>
  <si>
    <t>&lt;p&gt;Como {{Q7}} s es menor que {{Q9}} s, se convierte 1 min en 60 s para calcular la resta.&lt;/p&gt;&lt;p&gt;({{Q6}} − 1) min y ({{Q7}} + 60) s − {{Q8}} min y {{Q9}} s =&lt;/p&gt;&lt;p&gt;= {{T5}} min y {{T6}} s − {{Q8}} min y {{Q9}} s = {{T7}} min y {{T8}} s&lt;/p&gt;</t>
  </si>
  <si>
    <t>{"id":"M6-MyM-9a-E-4","stimulus":"&lt;p&gt;Calcule esta subtração com unidades de tempo.&lt;/p&gt;","template":"&lt;p style=\"text-align:center;\"&gt;{{Q6}} min e {{Q7}} s − {{Q8}} min e {{Q9}} s = {{response}} min {{response}} s&lt;/p&gt;","hint":"&lt;p&gt;Como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 {{T5}} min e {{T6}} s − {{Q8}} min e {{Q9}} s = {{T7}} min e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t>
  </si>
  <si>
    <t>&lt;p&gt;En una carrera de atletismo, Mateo hizo el recorrido en {{Q1}} h, {{Q2}} min y {{Q3}} s, mientras que Antonio tardó {{Q1}} h, {{Q4}} min y {{Q5}} s. ¿Cuál fue la diferencia de tiempo entre ambos?&lt;/p&gt;</t>
  </si>
  <si>
    <t>&lt;p&gt;La diferencia de tiempo fue de {{A1}} min y {{A2}} s.&lt;/p&gt;</t>
  </si>
  <si>
    <t>Q1= Min= 1; Max= 2; Step= 1
Q2= Min= 30; Max= 59; Step= 1
Q3= Min= 1; Max= 29; Step= 1
Q4= Min= 1; Max= 29; Step= 1
Q5= Min= 30; Max= 59; Step= 1</t>
  </si>
  <si>
    <t>A1 = {{Q2}}-{{Q4}}-1
A2 = {{Q3}}-{{Q5}}+60
T1 = {{Q2}}-1
T2 = {{Q3}}+60
T3 = {{Q2}}-{{Q4}}-1
T4 = {{Q3}}-{{Q5}}+60</t>
  </si>
  <si>
    <t>&lt;p&gt;Como {{Q3}} s es menor que {{Q5}} s, hay que transformar 1 min en 60 s para calcular la resta.&lt;/p&gt;</t>
  </si>
  <si>
    <t>&lt;p&gt;Como {{Q3}} s es menor que {{Q5}} s, se convierte 1 min en 60 s:&lt;/p&gt;&lt;p&gt;{{Q1}} h {{Q2}} min y {{Q3}} s = {{Q1}} h {{T1}} min y {{T2}} s&lt;/p&gt;&lt;p&gt;Después, se restan las cantidades con las mismas unidades:&lt;/p&gt;&lt;p&gt;{{Q1}} h {{T1}} min y {{T2}} s − {{Q1}} h {{Q4}} min y {{Q5}} s = {{T3}} min y {{T4}} s&lt;/p&gt;</t>
  </si>
  <si>
    <t>{
    "id": "M6-MyM-9a-A-1",
    "stimulus": "&lt;p&gt;Em uma corrida de atletismo, Mateo completou o percurso em {{Q1}} h, {{Q2}} min e {{Q3}} s, enquanto Antônio levou {{Q1}} h, {{Q4}} min e {{Q5}} s. Qual foi a diferença de tempo entre os dois?&lt;/p&gt;",
    "template": "&lt;p&gt;A diferença de tempo foi de {{response}} min e {{response}} s.&lt;/p&gt;",
    "hint": "&lt;p&gt;Como {{Q3}} s é menor que {{Q5}} s, é preciso transformar 1 min em 60 s para calcular a subtração.&lt;/p&gt;",
    "feedback": "&lt;p&gt;Como {{Q3}} s é menor que {{Q5}} s, 1 min se converte em 60 s:&lt;/p&gt;&lt;p style=\"text-align:center;\"&gt;{{Q1}} h {{Q2}} min y {{Q3}} s = {{Q1}} h {{T1}} min y {{T2}} s&lt;/p&gt;&lt;p&gt;Então, as quantidades com as mesmas unidades são subtraídas:&lt;/p&gt;&lt;p style=\"text-align:center;\"&gt;{{Q1}} h {{T1}} min e {{T2}} s − {{Q1}} h {{Q4}} min e {{Q5}} s = {{T3}} min e {{T4}} s&lt;/p&gt;",
    "seed": {
        "parameters": [
            {
                "name": "Q1",
                "label": null,
                "min": 1,
                "max": 2,
                "step": 1
            },
            {
                "name": "Q2",
                "label": null,
                "min": 30,
                "max": 59,
                "step": 1
            },
            {
                "name": "Q3",
                "label": null,
                "min": 1,
                "max": 29,
                "step": 1
            },
            {
                "name": "Q4",
                "label": null,
                "min": 1,
                "max": 29,
                "step": 1
            },
            {
                "name": "Q5",
                "label": null,
                "min": 30,
                "max": 59,
                "step": 1
            }
        ],
        "calculated": [
            {
                "name": "A1",
                "label": "{{function}}",
                "function": "{{Q2}}-{{Q4}}-1"
            },
            {
                "name": "A2",
                "label": "{{function}}",
                "function": "{{Q3}}-{{Q5}}+60"
            },
            {
                "name": "T1",
                "label": "{{function}}",
                "function": "{{Q2}}-1",
                "temp": true
            },
            {
                "name": "T2",
                "label": "{{function}}",
                "function": "{{Q3}}+60",
                "temp": true
            },
            {
                "name": "T3",
                "label": "{{function}}",
                "function": "{{Q2}}-{{Q4}}-1",
                "temp": true
            },
            {
                "name": "T4",
                "label": "{{function}}",
                "function": "{{Q3}}-{{Q5}}+60",
                "temp": true
            }
        ],
        "uniques": true
    },
    "algorithm": {
        "name": "calculateOperation",
        "params": {
            "method": "equivLiteral",
            "keyboard": "NUMERICAL"
        }
    }
}</t>
  </si>
  <si>
    <t>&lt;p&gt;Bruna va a nadar todos los días a las {{Q1}} h y {{Q2}} min. Si la clase dura {{Q3}} min, ¿a qué hora termina de nadar?&lt;/p&gt;</t>
  </si>
  <si>
    <t>&lt;p&gt;La clase de natación termina a las {{A1}} h y {{A2}} min.&lt;/p&gt;</t>
  </si>
  <si>
    <t>Bruna faz natação todos os dias. Sabendo que sua aula começa às 9 h 35 min e tem duração de 50 min, a que horas termina a aula de Bruna?</t>
  </si>
  <si>
    <t>Q1= Min= 8; Max= 20; Step= 1
Q2= Min= 0; Max= 59; Step= 1
Q3= Min= 60; Max= 90; Step= 1</t>
  </si>
  <si>
    <t>A1 = math.floor({{T1}}) 
A2 = Lemonlib.round(({{T1}}-math.floor({{T1}}))*60)
T1 = ({{Q1}}*60+{{Q2}}+{Q3}})/60
T2= {{Q2}}+{{Q3}}
T3= math.floor({{T1}}) 
T4= Lemonlib.round(({{T1}}-math.floor({{T1}}))*60)</t>
  </si>
  <si>
    <t>&lt;p&gt;Suma los minutos y ten en cuenta que no pueden tener un valor mayor que 59.&lt;/p&gt;</t>
  </si>
  <si>
    <t>&lt;p&gt;En primer lugar, se suman las cantidades con las mismas unidades:&lt;/p&gt;&lt;p&gt;{{Q1}} h y {{Q2}} min + {{Q3}} min = {{Q1}} h {{T2}} min&lt;/p&gt;&lt;p&gt;Sin embargo, como los minutos no pueden tener valores mayores que 59, se convierten los minutos de más en horas:&lt;/p&gt;&lt;p&gt;{{Q1}} h {{T2}} min = {{T3}} h {{T4}} min&lt;/p&gt;</t>
  </si>
  <si>
    <t>{
    "id": "M6-MyM-9a-A-2",
    "stimulus": "&lt;p&gt;Bruna vai nadar todos os dias às {{Q1}} h e {{Q2}} min. Se a aula dura {{Q3}} min, a que horas ela termina de nadar?&lt;/p&gt;",
    "template": "&lt;p&gt;A aula de natação termina às {{response}} e {{response}} min.&lt;/p&gt;",
    "hint": "&lt;p&gt;Some os minutos e observe que eles não podem ter um valor maior que 59.&lt;/p&gt;",
    "feedback": "&lt;p&gt;Primeiro, adicione as quantidades com as mesmas unidades:&lt;/p&gt;&lt;p style=\"text-align:center;\"&gt;{{Q1}} h e {{Q2}} min + {{Q3}} min = {{Q1}} h {{T2}} min&lt;/p&gt;&lt;p&gt;Porém, como os minutos não podem ter valores maiores que 59, os minutos extras são convertidos em horas:&lt;/p&gt;&lt;p style=\"text-align:center;\"&gt;{{Q1}} h {{T2}} min = {{T3}} h {{T4}} min&lt;/p&gt;",
    "seed": {
        "parameters": [
            {
                "name": "Q1",
                "label": null,
                "min": 8,
                "max": 20,
                "step": 1
            },
            {
                "name": "Q2",
                "label": null,
                "min": 0,
                "max": 59,
                "step": 1
            },
            {
                "name": "Q3",
                "label": null,
                "min": 60,
                "max": 90,
                "step": 1
            }
        ],
        "calculated": [
            {
                "name": "A1",
                "label": "{{function}}",
                "function": "math.floor({{T1}})"
            },
            {
                "name": "A2",
                "label": "{{function}}",
                "function": "Lemonlib.round(({{T1}}-math.floor({{T1}}))*60,1)"
            },
            {
                "name": "T1",
                "label": "{{function}}",
                "function": "({{Q1}}*60+{{Q2}}+{{Q3}})/60",
                "temp": true
            },
            {
                "name": "T2",
                "label": "{{function}}",
                "function": "{{Q2}}+{{Q3}}",
                "temp": true
            },
            {
                "name": "T3",
                "label": "{{function}}",
                "function": "math.floor({{T1}})",
                "temp": true
            },
            {
                "name": "T4",
                "label": "{{function}}",
                "function": "Lemonlib.round(({{T1}}-math.floor({{T1}}))*60,1)",
                "temp": true
            }
        ],
        "uniques": true
    },
    "algorithm": {
        "name": "calculateOperation",
        "params": {
            "method": "equivLiteral",
            "keyboard": "NUMERICAL"
        }
    }
}</t>
  </si>
  <si>
    <t>&lt;p&gt;Un viaje de Málaga a Madrid en autobús dura {{Q1}} h y {{Q2}} min. Si el autobús sale de la terminal a las {{Q3}} h y {{Q4}} min, ¿a qué hora llega a Madrid?&lt;/p&gt;</t>
  </si>
  <si>
    <t>&lt;p&gt;El autobús llega a Madrid a las {{A1}} h y {{A2}} min.&lt;/p&gt;</t>
  </si>
  <si>
    <t>Un viaje de Málaga a Madrid, en autobus dura {{Q1}} h y {{Q2}} min. El autobus sale de la terminal a las {{Q3}} h y {{Q4}} min, ¿a qué hora llega a Madrid?</t>
  </si>
  <si>
    <t>Q1 = List=6,7
Q2 = Min= 00; Max= 29; Step= 1
Q3 = Min= 1; Max= 17; Step= 1
Q4 = Min= 00; Max= 29; Step= 1</t>
  </si>
  <si>
    <t>A1 = {{Q1}}+{{Q3}}
A2 = {{Q2}}+{{Q4}}
T1 = {{Q1}}+{{Q3}}
T2 = {{Q2}}+{{Q4}}</t>
  </si>
  <si>
    <t>&lt;p&gt;Suma y resta las mismas unidades de tiempo.&lt;/p&gt;</t>
  </si>
  <si>
    <t>&lt;p&gt;Suma las mismas unidades de tiempo y opera al igual que con los números naturales. El autobús llega a Madrid a las {{T1}} h {{T2}} min.&lt;/p&gt;</t>
  </si>
  <si>
    <t>{"id":"M6-MyM-9a-A-3","stimulus":"&lt;p&gt;Uma viagem de ônibus de São Paulo até Curitiba leva {{Q1}} h e {{Q2}} min. Se o ônibus sai do terminal às {{Q3}} h e {{Q4}} min, a que horas ele chega em Curitiba?&lt;/p&gt;","template":"&lt;p&gt;O ônibus chega em Madri às {{response}} h e {{response}} min.&lt;/p&gt;","hint":"&lt;p&gt;Some e subtraia as mesmas unidades de tempo.&lt;/p&gt;","feedback":"&lt;p&gt;Adicione as mesmas unidades de tempo e opere da mesma forma que com os números naturais. O ônibus chega em Curitiba às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t>
  </si>
  <si>
    <t>M6-MyM-9b</t>
  </si>
  <si>
    <t>Multiplica y divide unidades de tiempo en forma simple</t>
  </si>
  <si>
    <t>&lt;p&gt;Determina si las siguientes operaciones son correctas o incorrectas.&lt;/p&gt;</t>
  </si>
  <si>
    <t>Q1= Min= 1; Max= 9; Step= 1
Q2= Min= 1; Max= 59; Step= 1
Q3= Min= 2; Max= 9; Step= 1
Q4= Min= 2; Max= 9; Step= 1
Q5= Min= 1; Max= 9; Step= 1
Q6= Min= 1; Max= 59; Step= 1
Q7= Min= 1; Max= 9; Step= 1
Q8= Min= 30; Max= 59; Step= 1
Q9= Min= 2; Max= 9; Step= 1
Q10= Min= 2; Max= 9; Step= 1
Q11= Min= 1; Max= 9; Step= 1
Q12= Min= 1; Max= 59; Step= 1</t>
  </si>
  <si>
    <t>T1 = {{Q1}}*{{Q3}}+math.floor({{Q2}}*{{Q3}}/60)
T2 = {{Q2}}*{{Q3}}-math.floor({{Q2}}*{{Q3}}/60)*60
T3 = {{Q5}}*{{Q4}}+math.floor({{Q6}}*{{Q4}}/60)
T4 = {{Q6}}*{{Q4}}-math.floor({{Q6}}*{{Q4}}/60)*60
T5 = {{Q7}}*{{Q9}}
T6 = {{Q8}}*{{Q9}}-math.floor({{Q8}}*{{Q9}}/60)*60
T7 = {{Q10}}*{{Q11}}+math.floor({{Q12}}*{{Q10}}/60)
T8 = {{Q12}}*{{Q10}}-math.floor({{Q12}}*{{Q10}}/60)*60
T9 = {{Q11}}+1
A1={{Q1}} h y {{Q2}} min × {{Q3}} = {{T1}} h y {{T2}} min#*
A2={{T3}} h y {{T4}} min : {{Q4}} = {{Q5}} h y {{Q6}} min#*
A3={{Q7}} h y {{Q8}} min × {{Q9}} = {{T5}} h y {{T6}} min#|&lt;p&gt;El resultado de la multiplicación es incorrecto ya que:&lt;/p&gt;&lt;p&gt;{{Q7}} h y {{Q8}} min × {{Q9}} = {{T10}} h y {{T11}} min&lt;/p&gt;
A4={{T7}} h y {{T8}} min : {{Q10}} = {{T9}} h y {{Q12}} min|&lt;p&gt;El resultado de la división es incorrecto ya que:&lt;/p&gt;&lt;p&gt;{{T7}} h y {{T8}} min : {{Q10}} = {{Q11}} h y {{Q12}} min&lt;/p&gt;
T10 = {{Q7}}*{{Q9}}+math.floor({{Q8}}*{{Q9}}/60)
T11 = {{Q8}}*{{Q9}}-math.floor({{Q8}}*{{Q9}}/60)*60</t>
  </si>
  <si>
    <t>&lt;p&gt;Multiplica o divide como si se tratase de números naturales.&lt;/p&gt;</t>
  </si>
  <si>
    <t>{"id":"M6-MyM-9b-I-1","stimulus":"&lt;p&gt;Determine se as seguintes operações estão corretas ou incorretas.&lt;/p&gt;","hint":"&lt;p&gt;Multiplique ou divida como se fossem números naturais. Observe que se o número de minutos for maior que 59, cada 60 minutos deve ser convertido em uma hora.&lt;/p&gt;","feedback":"&lt;p&gt;É multiplicado ou dividido como se fossem números naturai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e {{Q2}} min × {{Q3}} = {{T1}} h e {{T2}} min","function":""},{"name":"A2","label":"{{T3}} h e {{T4}} min : {{Q4}} = {{Q5}} h y {{Q6}} min","function":""},{"name":"A3","label":"{{Q7}} h e {{Q8}} min × {{Q9}} = {{T5}} h e {{T6}} min","function":"","incorrect":true,"feedback":"&lt;p&gt;O resultado da multiplicação está incorreto, pois:&lt;/p&gt;&lt;p style=\"text-align:center;\"&gt;{{Q7}} h e {{Q8}} min × {{Q9}} = {{T10}} h e {{T11}} min&lt;/p&gt;"},{"name":"A4","label":"{{function}}","function":"{{T7}} h e {{T8}} min : {{Q10}} = {{T9}} h e {{Q12}} min","incorrect":true,"feedback":"&lt;p&gt;O resultado da divisão está incorreto, pois:&lt;/p&gt;&lt;p style=\"text-align:center;\"&gt;{{T7}} h e {{T8}} min : {{Q10}} = {{Q11}} h e {{Q12}} min&lt;/p&gt;"},{"name":"T10","label":"{{function}}","function":"{{Q7}}*{{Q9}}+math.floor({{Q8}}*{{Q9}}/60)","temp":true},{"name":"T11","label":"{{function}}","function":"{{Q8}}*{{Q9}}-math.floor({{Q8}}*{{Q9}}/60)*60","temp":true}],"uniques":true},"algorithm":{"name":"trueFalse","template":"Choice matrix – inline","params":{"countCorrect":2,"countIncorrect":1,"showCheckIcon":false,"options":["Correto","Incorreto"]}}}</t>
  </si>
  <si>
    <t>&lt;p&gt;Calcula esta multiplicación con unidades de tiempo.&lt;/p&gt;</t>
  </si>
  <si>
    <t>&lt;p&gt;{{Q1}} h y {{Q2}} min × {{Q3}} = {{A1}} h y {{A2}} min&lt;/p&gt;</t>
  </si>
  <si>
    <t>Q1= Min= 2; Max= 9; Step= 1
Q2= Min= 31; Max= 59; Step= 1
Q3= Min= 2; Max= 4; Step=1</t>
  </si>
  <si>
    <t>A1 = {{Q1}}*{{Q3}}+math.floor({{Q2}}*{{Q3}}/60)
A2 = ({{Q2}}*{{Q3}}/60-math.floor({{Q2}}*{{Q3}}/60))*60
T1 = {{Q1}}*{{Q3}}
T2 = {{Q2}}*{{Q3}}
T3 = Lemonlib.round({{Q2}}*{{Q3}}/60, 2)
T4 = math.floor({{Q2}}*{{Q3}}/60)
T11 = {{Q1}}*{{Q3}}+math.floor({{Q2}}*{{Q3}}/60)
T22 = ({{Q2}}*{{Q3}}/60-math.floor({{Q2}}*{{Q3}}/60))*60</t>
  </si>
  <si>
    <t>&lt;p&gt;Multiplica como si se tratase de números naturales.&lt;/p&gt;</t>
  </si>
  <si>
    <t>&lt;p&gt;Se multiplica como si se tratase de números naturales y si los minutos son más de 59, cada 60 minutos son una hora.&lt;/p&gt;&lt;p&gt;{{Q1}}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{{T11}} h y {{T22}} min&lt;/p&gt;</t>
  </si>
  <si>
    <t>{"id":"M6-MyM-9b-E-1","stimulus":"&lt;p&gt;Calcule esta multiplicação com unidades de tempo.&lt;/p&gt;","template":"&lt;p style=\"text-align:center;\"&gt;{{Q1}} h e {{Q2}} min × {{Q3}} = {{response}} h e {{response}} min&lt;/p&gt;","hint":"&lt;p&gt;Multiplique como se fossem números naturais e lembre-se que se os minutos forem maiores que 59, cada 60 minutos é uma hora.&lt;/p&gt;","feedback":"&lt;p&gt;Multiplica-se como se fossem números naturais e se os minutos forem superiores a 59, cada 60 minutos é uma hora.&lt;/p&gt;&lt;p style=\"text-align:center;\"&gt;{{Q1}} h e {{Q2}} min × {{Q3}} = {{T1}} h e {{T2}} min&lt;/p&gt;&lt;p&gt;Como minutos e segundos não podem ter valores maiores que 59, verifique quantas horas exatas existem {{T2}} min:&lt;/p&gt;&lt;p style=\"text-align:center;\"&gt;{{T2}} min : 60 = {{T3}} h&lt;/p&gt;&lt;p&gt;Ou seja, deve-se adicionar {{T4}} às horas e subtrair dos minutos:&lt;/p&gt;&lt;p style=\"text-align:center;\"&gt;{{T1}} h e {{T2}} min = {{T11}} h e {{T22}} min&lt;/p&gt;","seed":{"parameters":[{"name":"Q1","label":null,"min":2,"max":9,"step":1},{"name":"Q2","label":null,"min":31,"max":59,"step":1},{"name":"Q3","label":null,"min":2,"max":4,"step":1}],"calculated":[{"name":"A1","label":"{{function}}","function":"{{Q1}}*{{Q3}}+math.floor({{Q2}}*{{Q3}}/60)"},{"name":"A2","label":"{{function}}","function":"Lemonlib.round(({{Q2}}*{{Q3}}/60-math.floor({{Q2}}*{{Q3}}/60))*60,1)"},{"name":"T1","label":"{{function}}","function":"{{Q1}}*{{Q3}}","temp":true},{"name":"T2","label":"{{function}}","function":"{{Q2}}*{{Q3}}","temp":true},{"name":"T3","label":"{{function}}","function":"Lemonlib.round({{Q2}}*{{Q3}}/60, 2)","temp":true},{"name":"T4","label":"{{function}}","function":"math.floor({{Q2}}*{{Q3}}/60)","temp":true},{"name":"T11","label":"{{function}}","function":"{{Q1}}*{{Q3}}+math.floor({{Q2}}*{{Q3}}/60)","temp":true},{"name":"T22","label":"{{function}}","function":"Lemonlib.round(({{Q2}}*{{Q3}}/60-math.floor({{Q2}}*{{Q3}}/60))*60,1)","temp":true}],"uniques":true},"algorithm":{"name":"calculateOperation","params":{"method":"equivLiteral","keyboard":"NUMERICAL"}}}</t>
  </si>
  <si>
    <t>&lt;p&gt;Calcula esta división con unidades de tiempo.&lt;/p&gt;</t>
  </si>
  <si>
    <t>&lt;p&gt;{{T1}} {{Q0}} : {{Q4}} = {{A3}} {{Q0}}&lt;/p&gt;</t>
  </si>
  <si>
    <t>Q4= Min= 100; Max= 999; Step= 1
Q5= Min= 2; Max= 9; Step= 1
Q0= List=h, min, s</t>
  </si>
  <si>
    <t>T1 = {{Q4}}*{{Q5}}
A3 = {{Q5}}</t>
  </si>
  <si>
    <t>&lt;p&gt;Divide como si se tratase de números naturales.&lt;/p&gt;</t>
  </si>
  <si>
    <t>{"id":"M6-MyM-9b-E-2","stimulus":"&lt;p&gt;Calcule esta divisão com unidades de tempo.&lt;/p&gt;","template":"&lt;p style=\"text-align:center;\"&gt;{{T1}} {{Q0}} : {{Q4}} = {{response}} {{Q0}}&lt;/p&gt;","hint":"&lt;p&gt;Divida como se fossem números naturais.&lt;/p&gt;","feedback":"&lt;p&gt;Divida como se fossem números naturais.&lt;/p&gt;","seed":{"parameters":[{"name":"Q4","label":null,"min":100,"max":999,"step":1},{"name":"Q5","label":null,"min":2,"max":9,"step":1},{"name":"Q0","label":null,"list":["h","Min","s"]}],"calculated":[{"name":"T1","label":"{{function}}","function":"{{Q4}}*{{Q5}}","temp":true},{"name":"A3","label":"{{function}}","function":"{{Q5}}"}],"uniques":true},"algorithm":{"name":"calculateOperation","params":{"method":"equivLiteral","keyboard":"NUMERICAL"}}}</t>
  </si>
  <si>
    <t>&lt;p&gt;{{T1}} h y {{T2}} min : {{Q1}} = {{A1}} h y {{A2}} min&lt;/p&gt;</t>
  </si>
  <si>
    <t>Q1= Min = 2; Max = 9; Step = 1
Q2= Min = 1; Max = 59; Step = 1
Q3= Min = 1; Max = 59; Step = 1</t>
  </si>
  <si>
    <t>T1 = {{Q1}}*{{Q2}}+math.floor({{Q1}}*{{Q3}}/60)
T2 = {{Q1}}*{{Q3}}-math.floor({{Q1}}*{{Q3}}/60)*60
A1 = {{Q2}}
A2 = {{Q3}}
T3 = {{T1}}*60+{{T2}}
T4 = {{T3}}/{{Q1}}</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</si>
  <si>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</si>
  <si>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{"id":"M6-MyM-9b-E-3","stimulus":"&lt;p&gt;Calcule esta divisão com unidades de tempo.&lt;/p&gt;","template":"&lt;p style=\"text-align:center;\"&gt;{{T1}} h e {{T2}} min : {{Q1}} = {{response}} h e {{response}} min&lt;/p&gt;","hint":"&lt;p&gt;Divida como se fossem números naturais.&lt;/p&gt;","feedback":"&lt;p&gt;Converter horas em minutos e dividir como se fossem números naturais:&lt;/p&gt;&lt;p style=\"text-align:center;\"&gt;{{T1}} h e {{T2}} min = {{T3}} min&lt;/p&gt;&lt;p&gt;{{T3}} min : {{Q1}} = {{T4}} min&lt;/p&gt;&lt;p&gt;Como os minutos não podem ter um valor maior que 59, eles devem ser transformados em horas e minutos:&lt;/p&gt;&lt;p style=\"text-align:center;\"&gt;{{T4}} min = {{A1}} h e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</si>
  <si>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&lt;p&gt;{{Q5}} {{Q6}} × {{Q7}} = {{A4}} {{Q6}}&lt;/p&gt;</t>
  </si>
  <si>
    <t>Q5= Min= 100; Max= 999; Step= 1
Q6=List=h, min, s
Q7= Min= 2; Max= 9; Step= 1</t>
  </si>
  <si>
    <t>A4 = {{Q5}}*{{Q7}}</t>
  </si>
  <si>
    <t>{"id":"M6-MyM-9b-E-4","stimulus":"&lt;p&gt;Calcule esta multiplicação com unidades de tempo.&lt;/p&gt;","template":"&lt;p style=\"text-align:center;\"&gt;{{Q5}} {{Q6}} × {{Q7}} = {{response}} {{Q6}}&lt;/p&gt;","hint":"&lt;p&gt;Multiplique como se fossem números naturais.&lt;/p&gt;","feedback":"&lt;p&gt;Multiplique como se fossem números naturais.&lt;/p&gt;","seed":{"parameters":[{"name":"Q5","label":null,"min":100,"max":999,"step":1},{"name":"Q6","label":null,"list":["h","min","s"]},{"name":"Q7","label":null,"min":2,"max":9,"step":1}],"calculated":[{"name":"A4","label":"{{function}}","function":"{{Q5}}*{{Q7}}"}],"uniques":true},"algorithm":{"name":"calculateOperation","params":{"method":"equivLiteral","keyboard":"NUMERICAL"}}}</t>
  </si>
  <si>
    <t>Una &lt;i&gt;youtuber&lt;/i&gt; dedica &lt;span class=\"no-break\"&gt;{{Q1}} h&lt;/span&gt; y &lt;span class=\"no-break\"&gt;{{Q2}} min&lt;/span&gt; a grabar un vídeo. ¿Cuántas horas y minutos necesitará para grabar {{Q3}}?</t>
  </si>
  <si>
    <t>Necesitará {{A1}} h y {{A2}} min.</t>
  </si>
  <si>
    <t>Fernanda é youtuber. Em um dia ela passa um total de {{Q1}} h {{Q2}} min gravando vídeos. Sabendo que ela consegue fazer {{Q3}} vídeos em um dia, quanto tempo, em média, ela leva para fazer um vídeo?
Ela faz um vídeo em {{A1}} h {{A2}} min.</t>
  </si>
  <si>
    <t>Q1= List=1,2
Q2= Min=1; Max=59; Step=1
Q3= List=2,3,4,5</t>
  </si>
  <si>
    <t>T1 = {{Q1}}*{{Q3}}
T2 = {{Q2}}*{{Q3}}
A1 = {{T1}}+math.floor({{T2}}/60) 
A2 = {{T2}}-(math.floor({{T2}}/60))*60</t>
  </si>
  <si>
    <t>&lt;p&gt;Multiplica como si se tratase de números naturales.&lt;/p&gt;&lt;p&gt;{{Q1}} h y {{Q2}} min × {{Q3}} = {{A1}} h y {{A2}} min&lt;/p&gt;</t>
  </si>
  <si>
    <t>¿Qué pide el ejercicio?
Calcular el tiempo que tarda Eva en preparar {{Q3}} vídeos, expresado en horas y minutos.*
Calcular el tiempo que tarda Eva en preparar {{Q3}} vídeos, expresado horas.
Calcular el tiempo que tarda Eva en preparar {{Q3}} vídeos, expresado en minutos.</t>
  </si>
  <si>
    <t>Completa la siguiente frase:
Eva necesita {{A3}} h y {{A4}} min para preparar un vídeo.
#Cloze math#
#Cloze math#
A1={{Q1}}
A2={{Q2}}</t>
  </si>
  <si>
    <t>Multiplica ahora el tiempo que tarda en preparar un vídeo por el total de vídeos:
{{Q1}} h y {{Q2}} min × {{Q3}} = {{T1}} h y {{T2}} min
#Cloze math#
T1 = {{Q1}}*{{Q3}}
T2 = {{Q2}}*{{Q3}}</t>
  </si>
  <si>
    <t>Como hay que expresar el resultado en horas y minutos, no puede haber más de 60 minutos. Calcula el número de horas que hay en {{T2}} min. Divide, sin sacar decimales, {{T2}} min : 60 min por hora = {{A3}} h y de resto {{A4}} min.
#Cloze math#
T2 = {{Q2}}*{{Q3}}
A3=math.floor({{T2}}/60)
A4={{T2}}-math.floor({{T2}}/60)*60</t>
  </si>
  <si>
    <t xml:space="preserve"> {En total habrá necesitado para los {{Q3}} videos {{T1}} h + {{T3}} h y {{T4}} min = {{A5}} h y {{A6}} min.
#Cloze math#
T1={{Q1}}*{{Q3}}
T2={{Q2}}*{{Q3}}
T3=math.floor({{T2}}/60)
T4={{T2}}-math.floor({{T2}}/60)*60
A5={{T1}}+{{T3}}
A6={{T4}}</t>
  </si>
  <si>
    <t>{"id":"M6-MyM-9b-A-1","seed":{"parameters":[{"name":"Q2","label":null,"min":1,"max":59,"step":1},{"name":"Q3","label":null,"list":[2,3,4,5]},{"name":"Q1","label":null,"list":[1,2]}],"uniques":true},"scaffolding":[{"id":"step-0","stimulus":"&lt;p&gt;Uma youtuber dedica &lt;span class=\"no-break\"&gt;{{Q1}} h&lt;/span&gt; e &lt;span class=\"no-break\"&gt;{{Q2}} min&lt;/span&gt; para gravar um vídeo. Quantas horas e minutos serão necessários para gravar {{Q3}} vídeos?&lt;/p&gt;","template":"&lt;p&gt;São necessárias {{response}} h e {{response}} min.&lt;/span&gt;&lt;/p&gt;","seed":{"calculated":[{"name":"T1","label":"{{function}}","function":"{{Q1}}*{{Q3}}","temp":true},{"name":"T2","label":"{{function}}","function":"{{Q2}}*{{Q3}}","temp":true},{"name":"A1","label":"{{function}}","function":"{{T1}}+math.floor({{T2}}/60)"},{"name":"A2","label":"{{function}}","function":"{{T2}}-(math.floor({{T2}}/60))*60"}]},"algorithm":{"name":"calculateOperation","params":{"method":"equivLiteral","keyboard":"NUMERICAL"}}},{"id":"step-1","stimulus":"&lt;p&gt;O que o exercício pede?&lt;/p&gt;","seed":{"calculated":[{"name":"A1","label":"&lt;p&gt;Calcular o tempo, em horas e minutos, que a youtuber leva para preparar {{Q3}} vídeos.&lt;/p&gt;"},{"nome":"A2","label":"&lt;p&gt;Calcular o tempo, em horas, que a youtuber leva para preparar {{Q3}} vídeos.&lt;/p&gt;","incorrect":true},{"nome":"A3","label":"&lt;p&gt;Calcular o tempo, em minutos, que a youtuber leva para preparar {{Q3}} vídeos.&lt;/p&gt;","incorrect":true}]},"algorithm":{"name":"trueFalse","template":"Multiple choice – standard","params":{"countCorrect":1,"countIncorrect":2}}},{"id":"step-2","stimulus":"&lt;p&gt;Complete a seguinte frase.&lt;/p&gt;","template":"&lt;p&gt;A youtuber precisa de {{response}} h e {{response}} min para preparar um vídeo.&lt;/p&gt;","seed":{"calculated":[{"name":"A1","label":"{{function}}","function":"{{Q1}}"},{"name":"A2","label":"{{function}}","function":"{{Q2}}"}]},"algorithm":{"name":"calculateOperation","params":{"method":"equivLiteral","keyboard":"NUMERICAL"}}},{"id":"step-3","stimulus":"&lt;p&gt;Agora multiplique o tempo que leva para preparar um vídeo pelo número total de vídeos.&lt;/p&gt;","template":"&lt;p&gt;{{Q1}} h e {{Q2}} min × {{Q3}} = {{response}} h e {{response}} min&lt;/p&gt;","seed":{"calculated":[{"name":"A1","label":"{{function}}","function":"{{Q1}}*{{Q3}}"},{"name":"A2","label":"{{function}}","function":"{{Q2}}*{{Q3}}"}]},"algorithm":{"name":"calculateOperation","params":{"method":"equivSymbolic","keyboard":"NUMERICAL"}}},{"id":"step-4","stimulus":"&lt;p&gt;Como o resultado deve ser expresso em horas e minutos, não pode haver mais de 60 minutos. Encontre o número de horas em {{T2}} min.&lt;/p&gt;","template":"&lt;p&gt;{{T2}} min : 60 = {{response}} h com resto {{response}} min&lt;/p&gt;","seed":{"calculated":[{"name":"T2","label":"{{function}}","function":"{{Q2}}*{{Q3}}","temp":true},{"name":"A3","label":"{{function}}","function":"math.floor({{T2}}/60)"},{"name":"A4","label":"{{function}}","function":"{{T2}}-math.floor({{T2}}/60)*60"}]},"algorithm":{"name":"calculateOperation","params":{"method":"equivSymbolic","keyboard":"NUMERICAL"}}},{"id":"step-5","stimulus":"&lt;p&gt;Portanto, o tempo necessário para gravar vídeos {{Q3}} será o seguinte.&lt;/p&gt;","template":"&lt;p&gt;{{T1}} h + {{T3}} h e {{T4}} min = {{response}} h e {{response}} min.","seed":{"calculated":[{"name":"T2","label":"{{function}}","function":"{{Q2}}*{{Q3}}","temp":true},{"name":"T1","label":"{{function}}","function":"{{Q1}}*{{Q3}}","temp":true},{"name":"T3","label":"{{function}}","function":"math.floor({{T2}}/60)","temp":true},{"name":"T4","label":"{{function}}","function":"{{T2}}-math.floor({{T2}}/60)*60","temp":true},{"name":"A5","label":"{{function}}","function":"{{T1}}+{{T3}}"},{"name":"A6","label":"{{function}}","function":"{{T4}}"}]},"algorithm":{"name":"calculateOperation","params":{"method":"equivSymbolic","keyboard":"NUMERICAL"}}}]}</t>
  </si>
  <si>
    <t>Cada semana, Daniel entrena en el gimnasio durante {{T1}} h y {{T2}} min. Si va {{Q1}} días a la semana, ¿cuánto tiempo pasa en el gimnasio cada día?</t>
  </si>
  <si>
    <t>{{A1}} h y {{A2}} min</t>
  </si>
  <si>
    <t>Daniel va al gimnasio {{Q1}} días a la semana. Entrena durante el día {{T1}} h y {{T2}} min. ¿Cuánto tiempo entrena durante la semana?</t>
  </si>
  <si>
    <t>Q1 = List = 2, 3, 4, 5, 6, 7
Q2 = List = 1, 2, 3
Q3 = Min= 30; Max= 59; Step= 1</t>
  </si>
  <si>
    <t>T1 = {{Q2}}*{{Q1}}+math.floor({{Q1}}*{{Q3}}/60)
T2 = {{Q3}}*{{Q1}}-math.floor({{Q1}}*{{Q3}}/60)*60
A1 = {{Q2}}
A2 = ({{Q3}}</t>
  </si>
  <si>
    <t>&lt;p&gt;Divide como si se tratase de números naturales:&lt;/p&gt;&lt;p&gt;{{T1}} h y {{T2}} min : {{Q1}} = {{A1}} h y {{A2}} min&lt;/p&gt;</t>
  </si>
  <si>
    <t>¿Cuánto tiempo entrena Daniel por semana?
Daniel entrena {{A4}} h {{A5}} min durante la semana.
#Cloze math#
A4 = {{Q2}}
A5 = {{Q3}}</t>
  </si>
  <si>
    <t>¿Qué pide el ejercicio?
Calcular el tiempo que entrena Daniel durante la semana, expresado en horas y minutos.*
Calcular el tiempo que entrena Daniel por día, expresado en horas y minutos.
Calcular el tiempo que entrena Daniel durante la semana en horas.
#Single choice#</t>
  </si>
  <si>
    <t>Multiplica ahora el tiempo que entrena por la cantidad de días que lo hace en la semana.
{{Q2}} h y {{Q3}} min × {{Q1}} = {{T1}} h y {{T2}} min
#Cloze math#
T1 = {{Q1}}*{{Q2}}
T2 = {{Q1}}*{{Q3}}</t>
  </si>
  <si>
    <t>Daniel entrena durante los {{Q3}} días, {{A5}} h y {{A6}} min.
#Cloze math#
T1 = {{Q2}}*{{Q1}}
T2 = {{Q3}}*{{Q1}}
A5 = {{Q1}}*{{Q2}}+math.floor({{Q1}}*{{Q3}}/60
A6 = ({{Q1}}*{{Q3}}/60-math.floor({{Q1}}*{{Q3}}/60))*60"</t>
  </si>
  <si>
    <t>{"id":"M6-MyM-9b-A-2","stimulus":"&lt;p&gt;Toda semana, Daniel treina na academia por {{T1}} horas e {{T2}} minutos. Se ele vai {{Q1}} dias por semana, quanto tempo ele passa na academia por dia?&lt;/p&gt;","template":"&lt;p&gt;Ele passa {{response}} h e {{response}} min na academia todos os dias.&lt;/p&gt;","hint":"&lt;p&gt;Divida como se fossem números naturais.&lt;/p&gt;","feedback":"&lt;p&gt;Divida como se fossem números naturais:&lt;/p&gt;&lt;p style=\"text-align:center;\"&gt;{{T1}} h e {{T2}} min : {{Q1}} = {{A1}} h e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</si>
  <si>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María ha necesitado {{T1}} min y {{T2}} s para resolver las {{Q1}} actividades de Ciencias que les han puesto en clase. Imaginemos que en cada una de ellas hubiese empleado el mismo tiempo. ¿Cuánto ha necesitado para hacer cada actividad?</t>
  </si>
  <si>
    <t>&lt;p&gt;Ha empleado {{response}} min y {{response}} s en cada una.&lt;/p&gt;</t>
  </si>
  <si>
    <t>María emplea {{Q1}} h y {{Q2}} min para realizar las {{Q3}} actividades que le han asignado en la escuela. Si para cada una de estas actividades emplea la misma cantidad de tiempo, ¿cuánto tiempo emplea para realizar cada actividad?</t>
  </si>
  <si>
    <t>Q1 = List = 2, 3, 4, 5
Q2 = List = 4, 5, 6, 7
Q3 = Min= 30; Max= 59; Step= 1</t>
  </si>
  <si>
    <t>¿Cuánto tiempo emplea María para realizar las actividades asignadas?
María emplea {{A4}} h {{A5}} min para realizar las actividades.
#Cloze math#
A4 = {{Q1}}
A5 = {{Q2}}</t>
  </si>
  <si>
    <t>¿Qué pide el ejercicio?
Calcular el tiempo que emplea María para realizar cada una de las actividades, expresado en horas y minutos.*
Calcular el tiempo que emplea María para realizar todas las actividades, expresado en horas y minutos.
Calcular el tiempo que emplea María por día para realizar las actividades, expresado en horas y minutos.
#Single choice#</t>
  </si>
  <si>
    <t>Divide ahora el tiempo que emplea para realizar las actividades entre la cantidad de actividades asignadas.
{{Q1}} h y {{Q2}} min : {{Q3}} = {{T1}} h y {{T2}} min
#Cloze math#
T1 = {{Q1}}/{{Q3}}
T2 = {{Q2}}/{{Q3}}</t>
  </si>
  <si>
    <t>María emplea para realizar cada actividad, {{A5}} h y {{A6}} min.
#Cloze math#
T1 = {{Q1}}/{{Q3}}
T2 = {{Q2}}/{{Q3}}
A5 = {{T1}}+math.floor({{T2}}/60) 
A6 = {{T2}}-(math.floor({{T2}}/60))*60</t>
  </si>
  <si>
    <t>{"id":"M6-MyM-9b-A-3","stimulus":"&lt;p&gt;Maria precisou de {{T1}} min e {{T2}} s para resolver as {{Q1}} atividades de Ciências dadas em sala de aula. Se ela gastou o mesmo tempo em cada atividade, quanto tempo precisou para fazer cada uma?&lt;/p&gt;","template":"&lt;p&gt;Ela gastou {{response}} min e {{response}} s em cada atividade.&lt;/p&gt;","hint":"&lt;p&gt;Divida como se fossem números naturais.&lt;/p&gt;","feedback":"&lt;p&gt;Divida como se fossem números naturais:&lt;/p&gt;&lt;p style=\"text-align:center;\"&gt;{{T1}} h e {{T2}} min : {{Q1}} = {{A1}} h e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</si>
  <si>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M6-MyM-11a</t>
  </si>
  <si>
    <t>Conoce la unidad de medida de temperatura</t>
  </si>
  <si>
    <t>&lt;p&gt;¿Cuál es la unidad de medida de temperatura?&lt;/p&gt;</t>
  </si>
  <si>
    <t xml:space="preserve">Escoge la opción correcta de la unidad de medida que se utiliza para la temperatura.
La unidad de medida de la temperatura es {{grupo 1}}.
</t>
  </si>
  <si>
    <t>Q1 = List = °, kg, g, mg, km, m, cm, l, cl, s, min, h
Q2 = List = °, kg, g, mg, km, m, cm, l, cl, s, min, h</t>
  </si>
  <si>
    <t>A1 = {{Q1}}
A2 = {{Q2}}
A3 = °C*</t>
  </si>
  <si>
    <t>&lt;p&gt;La unidad de medida de la temperatura son los grados Celsius.&lt;/p&gt;</t>
  </si>
  <si>
    <t>&lt;p&gt;La unidad de medida de la temperatura son los grados Celsius (°C).&lt;/p&gt;</t>
  </si>
  <si>
    <t>{"id":"M6-MyM-11a-I-1","stimulus":"&lt;p&gt;Qual é a unidade de medida da temperatura?&lt;/p&gt;","hint":"&lt;p&gt;A unidade de medida de temperatura é graus Celsius..&lt;/p&gt;","feedback":"&lt;p&gt;A unidade de medida de temperatura é graus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t>
  </si>
  <si>
    <t>&lt;p&gt;Selecciona la afirmación correcta.&lt;/p&gt;</t>
  </si>
  <si>
    <t>A1=La temperatura de una persona se mide en °C.*
A2=La temperatura que hace en el día se mide en °C.*
A3=La temperatura de una olla a presión se mide en °C.*
A4=La temperatura de una persona se mide en {{Q1}}. | La temperatura se mide en °C.
A5=La temperatura que hace en un día se mide en {{Q2}}. | La temperatura se mide en °C.
A6=La duración de una película se mide en °C. | Una duración se mide en horas, minutos o segundos.
A7=La capacidad de un vaso de agua se mide en °C. | La capacidad se mide en litros.
A8=La distancia entre dos pueblos se mide en °C. | La longitud se mide en metros.
A9=La masa de un saco de manzanas se mide en °C. | La masa se mide en gramos.</t>
  </si>
  <si>
    <t>{"id":"M6-MyM-11a-E-1","stimulus":"&lt;p&gt;Selecione a afirmação correta.&lt;/p&gt;","hint":"&lt;p&gt;A unidade de medida de temperatura é graus Celsius.&lt;/p&gt;","feedback":"&lt;p&gt;A unidade de medida de temperatura é graus Celsius (°C).&lt;/p&gt;","seed":{"parameters":[{"name":"Q1","list":["°","kg","g","mg","km","m","cm","l","cl","s","min","h"]},{"name":"Q2","list":["°","kg","g","mg","km","m","cm","l","cl","s","min","h"]}],"calculated":[{"name":"A1","label":"A temperatura de uma pessoa é medida em °C."},{"name":"A2","label":"A temperatura do dia é medida em °C."},{"name":"A3","label":"A temperatura de uma panela de pressão é medida em °C."},{"name":"A4","label":"A temperatura de uma pessoa é medida em {{Q1}}.","incorrect":true,"feedback":"A temperatura é medida em °C."},{"name":"A5","label":"A temperatura que faz em um dia é medida em {{Q2}}.","incorrect":true,"feedback":"A temperatura é medida em °C."},{"name":"A6","label":"A duração de um filme é medida em °C.","incorrect":true,"feedback":"A duração é medida em horas, minutos ou segundos."},{"name":"A7","label":"A capacidade de um copo de água é medida em °C.","incorrect":true,"feedback":"A capacidade é medida em litros."},{"name":"A8","label":"A distância entre duas cidades é medida em °C.","incorrect":true,"feedback":"O comprimento é medido em metros."},{"name":"A9","label":"A massa de um saco de maçãs é medida em °C.","incorrect":true,"feedback":"A massa é medida em gramas."}],"uniques":true},"algorithm":{"name":"trueFalse","template":"Multiple choice – standard","params":{"countCorrect":1,"countIncorrect":2}}}</t>
  </si>
  <si>
    <t>M6-MyM-11b</t>
  </si>
  <si>
    <t>Suma y resta medidas de temperatura</t>
  </si>
  <si>
    <t>&lt;p&gt;Escoge el resultado de esta suma.&lt;/p&gt;</t>
  </si>
  <si>
    <t>&lt;p&gt;{{Q1}} °C + {{Q2}} °C = {{A1}} °C&lt;/p&gt;</t>
  </si>
  <si>
    <t>Q1 = Min= 10; Max= 30; Step= 0.1 
Q2 = Min= 0.1; Max= 5; Step= 0.1
Q3 = Min= 0.1; Max= 5; Step= 0.1
Q4 = Min= 0.1; Max= 5; Step= 0.1</t>
  </si>
  <si>
    <t>group1=
A1= {{Q1}}+{{Q2}}*
A2= {{Q1}}+{{Q3}}
A3= {{Q1}}+{{Q4}}</t>
  </si>
  <si>
    <t>&lt;p&gt;Suma los valores numéricos de las dos temperaturas.&lt;/p&gt;</t>
  </si>
  <si>
    <t>&lt;p&gt;Para sumar dos temperaturas hay que sumar sus valores numéricos.&lt;/p&gt;</t>
  </si>
  <si>
    <t>{"id":"M6-MyM-11b-I-1","stimulus":"&lt;p&gt;Escolha o resultado deste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t>
  </si>
  <si>
    <t>&lt;p&gt;Escoge el resultado de esta resta.&lt;/p&gt;</t>
  </si>
  <si>
    <t>&lt;p&gt;{{T1}} °C − {{Q1}} °C = {{A1}} °C&lt;/p&gt;</t>
  </si>
  <si>
    <t>Q1 = Min= 0.1; Max= 5; Step= 0.1
Q2= Min= 10; Max= 30; Step= 0.1
Q3= Min= 10; Max= 30; Step= 0.1
Q4= Min= 10; Max= 30; Step= 0.1</t>
  </si>
  <si>
    <t>T1 = {{Q1}}+{{Q2}}
group1=
A1= {{Q2}}*
A2= {{Q3}}
A3= {{Q4}}</t>
  </si>
  <si>
    <t>&lt;p&gt;Resta los valores numéricos de las dos temperaturas.&lt;/p&gt;</t>
  </si>
  <si>
    <t>&lt;p&gt;Para restar dos temperaturas hay que restar sus valores numéricos.&lt;/p&gt;</t>
  </si>
  <si>
    <t>{"id":"M6-MyM-11b-I-2","stimulus":"&lt;p&gt;Escolha o resultado desta subtração.&lt;/p&gt;","template":"&lt;p style=\"text-align:center;\"&gt;{{T1}} °C − {{Q1}} °C = {{response}} °C&lt;/p&gt;","hint":"&lt;p&gt;Subtraia os valores numéricos das duas temperaturas.&lt;/p&gt;","feedback":"&lt;p&gt;Para subtrair duas temperaturas, basta subtrair seus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t>
  </si>
  <si>
    <t>&lt;p&gt;Calcula esta suma.&lt;/p&gt;</t>
  </si>
  <si>
    <t>Q1 = Min= 10; Max= 30; Step= 0.1 
Q2 = Min= 0.1; Max= 5; Step= 0.1</t>
  </si>
  <si>
    <t>{"id":"M6-MyM-11b-E-1","stimulus":"&lt;p&gt;Calcule esta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calculated":[{"name":"A1","label":"{{function}}","function":"Lemonlib.round({{Q1}}+{{Q2}},1)"}],"uniques":true},"algorithm":{"name":"calculateOperation","params":{"method":"equivLiteral","keyboard":"INTERMEDIATE"}}}</t>
  </si>
  <si>
    <t>&lt;p&gt;Resuelve esta resta.&lt;/p&gt;</t>
  </si>
  <si>
    <t>Q1 = Min= 0.1; Max= 5; Step= 0.1
Q2= Min= 10; Max= 30; Step= 0.1</t>
  </si>
  <si>
    <t>T1 = {{Q1}}+{{Q2}}
A1= {{Q2}}</t>
  </si>
  <si>
    <t>{"id":"M6-MyM-11b-E-2","stimulus":"&lt;p&gt;Resolva esta subtração.&lt;/p&gt;","template":"&lt;p style=\"text-align:center;\"&gt;{{T1}} °C − {{Q1}} °C = {{response}} °C&lt;/p&gt;","hint":"&lt;p&gt;Subtraia os valores numéricos das duas temperaturas.&lt;/p&gt;","feedback":"&lt;p&gt;Para subtrair duas temperaturas, basta subtrair seus valores numéricos.&lt;/p&gt;","seed":{"parameters":[{"name":"Q1","min":0.1,"max":5,"step":0.1},{"name":"Q2","min":10,"max":30,"step":0.1}],"calculated":[{"name":"T1","function":"Lemonlib.round({{Q1}}+{{Q2}}, 1)","temp":true},{"name":"A1","function":"{{Q2}}"}],"uniques":true},"algorithm":{"name":"calculateOperation","params":{"method":"equivLiteral","keyboard":"INTERMEDIATE"}}}</t>
  </si>
  <si>
    <t>&lt;p&gt;Hace un rato, el aire acondicionado de una oficina estaba a {{Q2}} °C, pero se ha subido a {{T1}} °C. ¿Cuántos grados ha aumentado la temperatura?&lt;/p&gt;</t>
  </si>
  <si>
    <t>&lt;p&gt;Ha aumentado {{A1}} °C.&lt;/p&gt;</t>
  </si>
  <si>
    <r>
      <rPr>
        <rFont val="Calibri"/>
        <color theme="1"/>
        <sz val="12.0"/>
      </rPr>
      <t xml:space="preserve">Q1= Min= </t>
    </r>
    <r>
      <rPr>
        <rFont val="Calibri"/>
        <color theme="1"/>
        <sz val="12.0"/>
      </rPr>
      <t>2</t>
    </r>
    <r>
      <rPr>
        <rFont val="Calibri"/>
        <color theme="1"/>
        <sz val="12.0"/>
      </rPr>
      <t>; Max= 5; Step= 0.1
Q2= Min= 18; Max= 22; Step= 0.1</t>
    </r>
  </si>
  <si>
    <t>&lt;p&gt;Para restar dos temperaturas hay que restar sus valores numéricos.&lt;/p&gt;&lt;p&gt;{{T1}} °C − {{Q2}} °C = {{Q1}} °C&lt;/p&gt;</t>
  </si>
  <si>
    <t>{"id":"M6-MyM-11b-A-1","stimulus":"&lt;p&gt;O ar condicionado de um escritório estava em {{Q2}} °C, mas foi aumentado para {{T1}} °C. Em quantos graus a temperatura aumentou?&lt;/p&gt;","template":"&lt;p&gt;Aumentou em {{response}} °C.&lt;/p&gt;","hint":"&lt;p&gt;Subtraia os valores numéricos das duas temperaturas.&lt;/p&gt;","feedback":"&lt;p&gt;Para subtrair duas temperaturas, basta subtrair seus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t>
  </si>
  <si>
    <t>&lt;p&gt;Para cocinar un pastel hay que poner el horno a {{T1}} °C y luego bajarla {{Q2}} °C. ¿A qué temperatura se termina de hacer el pastel?&lt;/p&gt;</t>
  </si>
  <si>
    <t>&lt;p&gt;El pastel se termina de cocinar a los {{A1}} °C.&lt;/p&gt;</t>
  </si>
  <si>
    <t>Para la cocción de un pastel se coloca el horno a una temperatura de {{Q1}} °C. Luego, se baja {{Q2}} °C dicha temperatura. ¿A qué temperatura se terminó de cocinar el pastel?
El pastel se terminó de cocinar a los {{A1}} ° C</t>
  </si>
  <si>
    <r>
      <rPr>
        <rFont val="Calibri"/>
        <color theme="1"/>
        <sz val="12.0"/>
      </rPr>
      <t xml:space="preserve">Q1= Min = </t>
    </r>
    <r>
      <rPr>
        <rFont val="Calibri"/>
        <color theme="1"/>
        <sz val="12.0"/>
      </rPr>
      <t>70</t>
    </r>
    <r>
      <rPr>
        <rFont val="Calibri"/>
        <color theme="1"/>
        <sz val="12.0"/>
      </rPr>
      <t xml:space="preserve">; Max = </t>
    </r>
    <r>
      <rPr>
        <rFont val="Calibri"/>
        <color theme="1"/>
        <sz val="12.0"/>
      </rPr>
      <t>90</t>
    </r>
    <r>
      <rPr>
        <rFont val="Calibri"/>
        <color theme="1"/>
        <sz val="12.0"/>
      </rPr>
      <t xml:space="preserve">; Step = 1 
Q2= Min = </t>
    </r>
    <r>
      <rPr>
        <rFont val="Calibri"/>
        <color theme="1"/>
        <sz val="12.0"/>
      </rPr>
      <t>60</t>
    </r>
    <r>
      <rPr>
        <rFont val="Calibri"/>
        <color theme="1"/>
        <sz val="12.0"/>
      </rPr>
      <t xml:space="preserve">; Max = </t>
    </r>
    <r>
      <rPr>
        <rFont val="Calibri"/>
        <color theme="1"/>
        <sz val="12.0"/>
      </rPr>
      <t>90</t>
    </r>
    <r>
      <rPr>
        <rFont val="Calibri"/>
        <color theme="1"/>
        <sz val="12.0"/>
      </rPr>
      <t>; Step = 1</t>
    </r>
  </si>
  <si>
    <t>&lt;p&gt;Para sumar dos temperaturas hay que sumar sus valores numéricos.&lt;/p&gt;&lt;p&gt;{{T1}} °C − {{Q2}} °C = {{Q1}} °C&lt;/p&gt;</t>
  </si>
  <si>
    <t>{"id":"M6-MyM-11b-A-2","stimulus":"&lt;p&gt;Para assar um bolo é necessário que se coloque o forno em {{T1}} °C para aquecê-lo e, em seguida, reduza a temperatura em {{Q2}} °C. A que temperatura o bolo será assado?&lt;/p&gt;","template":"&lt;p&gt;O bolo está pronto para ser cozido em {{response}} °C.&lt;/p&gt;","hint":"&lt;p&gt;Subtraia os valores numéricos das duas temperaturas.&lt;/p&gt;","feedback":"&lt;p&gt;Para somar duas temperaturas, basta somar seus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t>
  </si>
  <si>
    <t>&lt;p&gt;Cecilia se ha tomado la temperatura porque se sentía mal. Al principio el termómetro marcaba {{Q1}} °C, pero al cabo de un rato ha aumentado {{Q2}} °C. ¿Qué temperatura tiene Cecilia?&lt;/p&gt;</t>
  </si>
  <si>
    <t>&lt;p&gt;La temperatura de Cecilia es de {{A1}} °C.&lt;/p&gt;</t>
  </si>
  <si>
    <t>Cecilia llegó a su casa y se tomó la temperatura porque se sentía mal. En ese momento, el termómetro le marcó {{Q1}} °C. Al rato, la temperatura  aumentó {{Q2}} °C. ¿Cuántos grados de temperatura tiene ahora, Cecilia?</t>
  </si>
  <si>
    <r>
      <rPr>
        <rFont val="Calibri"/>
        <color theme="1"/>
        <sz val="12.0"/>
      </rPr>
      <t xml:space="preserve">Q1= Min = </t>
    </r>
    <r>
      <rPr>
        <rFont val="Calibri"/>
        <color theme="1"/>
        <sz val="12.0"/>
      </rPr>
      <t>35</t>
    </r>
    <r>
      <rPr>
        <rFont val="Calibri"/>
        <color theme="1"/>
        <sz val="12.0"/>
      </rPr>
      <t xml:space="preserve">; Max = </t>
    </r>
    <r>
      <rPr>
        <rFont val="Calibri"/>
        <color theme="1"/>
        <sz val="12.0"/>
      </rPr>
      <t>36.5</t>
    </r>
    <r>
      <rPr>
        <rFont val="Calibri"/>
        <color theme="1"/>
        <sz val="12.0"/>
      </rPr>
      <t xml:space="preserve">; Step = 0.1
Q2= Min = 0.5; Max = </t>
    </r>
    <r>
      <rPr>
        <rFont val="Calibri"/>
        <color theme="1"/>
        <sz val="12.0"/>
      </rPr>
      <t>1.5</t>
    </r>
    <r>
      <rPr>
        <rFont val="Calibri"/>
        <color theme="1"/>
        <sz val="12.0"/>
      </rPr>
      <t>; Step = 0.1</t>
    </r>
  </si>
  <si>
    <t>&lt;p&gt;Para sumar dos temperaturas hay que sumar sus valores numéricos.&lt;/p&gt;&lt;p&gt;{{Q1}} °C + {{Q2}} °C = {{A1}} °C&lt;/p&gt;</t>
  </si>
  <si>
    <t>{"id":"M6-MyM-11b-A-3","stimulus":"&lt;p&gt;Cecília mediu sua temperatura porque se sentia mal. A princípio, o termômetro marcava {{Q1}} °C, mas depois de um tempo subiu em {{Q2}} °C. Qual é a temperatura de Cecília?&lt;/p&gt;","template":"&lt;p&gt;A temperatura de Cecília é {{response}} °C.&lt;/p&gt;","hint":"&lt;p&gt;Some os valores numéricos das duas temperaturas.&lt;/p&gt;","feedback":"&lt;p&gt;Para somar duas temperaturas, basta somar seus seus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t>
  </si>
  <si>
    <t>M6-MyM-12a</t>
  </si>
  <si>
    <t>Conoce las unidades de medida de superficie</t>
  </si>
  <si>
    <t>&lt;p&gt;Selecciona cuál de las siguientes opciones es una medida de superficie.&lt;/p&gt;</t>
  </si>
  <si>
    <t>Q1 = Min= 100; Max= 999; Step= 1
Q2 = Min= 100; Max= 999; Step= 1
Q3 = Min= 100; Max= 999; Step= 1
Q4 = Min= 100; Max= 999; Step= 1
Q5 = List = km&lt;sup&gt;2&lt;/sup&gt;, hm&lt;sup&gt;2&lt;/sup&gt;, dam&lt;sup&gt;2&lt;/sup&gt;, m&lt;sup&gt;2&lt;/sup&gt;, dm&lt;sup&gt;2&lt;/sup&gt;, cm&lt;sup&gt;2&lt;/sup&gt;, mm&lt;sup&gt;2&lt;/sup&gt;
Q6 = List= km, hm, dam, m, dm, cm, mm
Q7 = List= kl, hl, dal, l, dl, cl, ml
Q8 = List= kg, hg, dag, g, dg, cg, mg</t>
  </si>
  <si>
    <t>A1={{Q1}} {{Q5}}*
A2={{Q2}} {{Q6}} | Los metros son la unidad principal de longitud.
A3={{Q3}} {{Q7}} | Los litros son la unidad principal de capacidad.
A4={{Q4}} {{Q8}} | Los gramos son la unidad principal de masa.</t>
  </si>
  <si>
    <t>&lt;p&gt;El m&lt;sup&gt;2&lt;/sup&gt; es la unidad principal de superficie.&lt;/p&gt;</t>
  </si>
  <si>
    <t>&lt;p&gt;La unidad principal de superficie es el m&lt;sup&gt;2&lt;/sup&gt;.&lt;/p&gt;
Table=1x7
0,0=km&lt;sup&gt;2&lt;/sup&gt;,#ED9B0C,#FFFFFF,bold
0,1=hm&lt;sup&gt;2&lt;/sup&gt;,#ED9B0C,#FFFFFF,bold
0,2=dam&lt;sup&gt;2&lt;/sup&gt;,#ED9B0C,#FFFFFF,bold
0,3=m&lt;sup&gt;2&lt;/sup&gt;,#ED9B0C,#FFFFFF,bold
0,4=dm&lt;sup&gt;2&lt;/sup&gt;,#ED9B0C,#FFFFFF,bold
0,5=cm&lt;sup&gt;2&lt;/sup&gt;,#ED9B0C,#FFFFFF,bold
0,6=mm&lt;sup&gt;2&lt;/sup&gt;,#ED9B0C,#FFFFFF,bold</t>
  </si>
  <si>
    <t>{"id":"M6-MyM-12a-I-1","stimulus":"&lt;p&gt;Selecione qual das opções a seguir é uma medida de área.&lt;/p&gt;","hint":"&lt;p&gt;O m&lt;sup&gt;2&lt;/sup&gt; é a principal unidade de área.&lt;/p&gt;","feedback":"&lt;p&gt;A principal unidade de área é o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abel":null,"min":100,"max":999,"step":1},{"name":"Q2","label":null,"min":100,"max":999,"step":1},{"name":"Q3","label":null,"min":100,"max":999,"step":1},{"name":"Q4","label":null,"min":100,"max":999,"step":1},{"name":"Q5","list":["km&lt;sup&gt;2&lt;/sup&gt;","hm&lt;sup&gt;2&lt;/sup&gt;","dam&lt;sup&gt;2&lt;/sup&gt;","m&lt;sup&gt;2&lt;/sup&gt;","dm&lt;sup&gt;2&lt;/sup&gt;","cm&lt;sup&gt;2&lt;/sup&gt;","mm&lt;sup&gt;2&lt;/sup&gt;"]},{"name":"Q6","list":["km","hm","dam","m","dm","cm","mm"]},{"name":"Q7","list":["kl","hl","dal","l","dl","cl","ml"]},{"name":"Q8","list":["kg","hg","dag","g","dg","cg","mg"]}],"calculated":[{"name":"A1","label":"{{Q1}} {{Q5}}"},{"name":"A2","label":"{{Q2}} {{Q6}}","incorrect":true,"feedback":"O metro é a principal unidade de comprimento."},{"name":"A3","label":"{{Q3}} {{Q7}}","incorrect":true,"feedback":"O litro é a principal unidade de capacidade."},{"name":"A4","label":"{{Q4}} {{Q8}}","incorrect":true,"feedback":"O grama é a principal unidade de massa."}],"uniques":true},"algorithm":{"name":"trueFalse","template":"Multiple choice – standard","params":{"countCorrect":1,"countIncorrect":2,"showCheckIcon":false,
            "columns": true
        }
    }
}</t>
  </si>
  <si>
    <t>&lt;p&gt;Selecciona las afirmaciones que sean verdaderas.&lt;/p&gt;</t>
  </si>
  <si>
    <t>Q1=List= km&lt;sup&gt;2&lt;/sup&gt;, hm&lt;sup&gt;2&lt;/sup&gt;
Q2=List= dam&lt;sup&gt;2&lt;/sup&gt;, m&lt;sup&gt;2&lt;/sup&gt;
Q3=List= m&lt;sup&gt;2&lt;/sup&gt;, dm&lt;sup&gt;2&lt;/sup&gt;
Q4=List= m&lt;sup&gt;2&lt;/sup&gt;, dam&lt;sup&gt;2&lt;/sup&gt;
Q5=List= kg, litros, minutos, km
Q6=List= hg, cl, minutos, mm
Q7=List= g, hl, segundos, m
Q8=List= kg, cl, segundos, cm
Q9=List= m&lt;sup&gt;2&lt;/sup&gt;, dm&lt;sup&gt;2&lt;/sup&gt;, cm&lt;sup&gt;2&lt;/sup&gt;
Q10=List= m&lt;sup&gt;2&lt;/sup&gt;, dm&lt;sup&gt;2&lt;/sup&gt;, cm&lt;sup&gt;2&lt;/sup&gt;
Q11=List= m&lt;sup&gt;2&lt;/sup&gt;, dm&lt;sup&gt;2&lt;/sup&gt;, cm&lt;sup&gt;2&lt;/sup&gt;
Q12=List= hm&lt;sup&gt;2&lt;/sup&gt;, dam&lt;sup&gt;2&lt;/sup&gt;, m&lt;sup&gt;2&lt;/sup&gt;</t>
  </si>
  <si>
    <t>A1=El área de un país se puede medir en {{Q1}}.*
A2=El área de una habitación se puede medir en {{Q2}}.*
A3=La superficie de un póster se puede medir en {{Q3}}.*
A4=La superficie del patio de un colegio se puede medir en {{Q4}}.*
A5=El área de un país se mide puede medir en {{Q5}}. | &lt;p&gt;Los {{Q5}} no son una unidad para medir áreas.&lt;/p&gt;
A6=El área de una habitación se puede medir en {{Q6}}. | &lt;p&gt;Los {{Q6}} no son una unidad para medir áreas.&lt;/p&gt;
A7=La superficie de un póster se puede medir en {{Q7}}. | &lt;p&gt;Los {{Q7}} no son una unidad para medir áreas.&lt;/p&gt;
A8=La superficie del patio de un colegio se puede medir en {{Q8}}. | &lt;p&gt;Los {{Q8}} no son una unidad para medir áreas.&lt;/p&gt;
A9=El volumen de una botella se puede medir en {{Q9}}. | &lt;p&gt;Los {{Q9}} se usan en medidas de superficie, no de volúmen.&lt;/p&gt;
A10=La capacidad de un cubo se puede medir en {{Q10}}. | &lt;p&gt;Los {{Q10}} se usan en medidas de superficie, no de volúmen.&lt;/p&gt;
A11=La longitud de un hilo se puede medir en {{Q11}}. | &lt;p&gt;Los {{Q11}} se usan en medidas de superficie, no de longitud.&lt;/p&gt;
A12=La distancia entre dos canastas se puede medir en {{Q12}}. | &lt;p&gt;Los {{Q12}} se usan en medidas de superficie, no de longitud.&lt;/p&gt;</t>
  </si>
  <si>
    <t>{"id":"M6-MyM-12a-E-1","stimulus":"&lt;p&gt;Selecione as afirmações que são verdadeiras.&lt;/p&gt;","hint":"&lt;p&gt;O m&lt;sup&gt;2&lt;/sup&gt; é a principal unidade de área.&lt;/p&gt;","feedback":"&lt;p&gt;A unidade principal de área é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ist":["km&lt;sup&gt;2&lt;/sup&gt;","hm&lt;sup&gt;2&lt;/sup&gt;"]},{"name":"Q2","list":["represa&lt;sup&gt;2&lt;/sup&gt;","m&lt;sup&gt;2&lt;/sup&gt;"]},{"name":"Q3","list":["m&lt;sup&gt;2&lt;/sup&gt;","dm&lt;sup&gt;2&lt;/sup&gt;"]},{"name":"Q4","list":["m&lt;sup&gt;2&lt;/sup&gt;","represa&lt;sup&gt;2&lt;/sup&gt;"]},{"name":"Q5","list":["kg","litros","minutos","km"]},{"name":"Q6","list":["hg","cl","minutos","milímetros"]},{"name":"Q7","list":["g","hl","segundos","m"]},{"name":"Q8","list":["kg","cl","segundos","cm"]},{"name":"Q9","list":["m&lt;sup&gt;2&lt;/sup&gt;","dm&lt;sup&gt;2&lt;/sup&gt;","cm&lt;sup&gt;2&lt;/sup&gt;"]},{"name":"Q10","list":["m&lt;sup&gt;2&lt;/sup&gt;","dm&lt;sup&gt;2&lt;/sup&gt;","cm&lt;sup&gt;2&lt;/sup&gt;"]},{"name":"Q11","list":["m&lt;sup&gt;2&lt;/sup&gt;","dm&lt;sup&gt;2&lt;/sup&gt;","cm&lt;sup&gt;2&lt;/sup&gt;"]},{"name":"Q12","list":["hm&lt;sup&gt;2&lt;/sup&gt;","dam&lt;sup&gt;2&lt;/sup&gt;","m&lt;sup&gt;2&lt;/sup&gt;"]}],"calculated":[{"name":"A1","label":"A área de um país pode ser medida em {{Q1}}."},{"name":"A2","label":"A área de uma sala pode ser medida em {{Q2}}."},{"name":"A3","label":"A área da superfície de um pôster pode ser medida em {{Q3}}."},{"name":"A4","label":"A área de superfície de um playground escolar pode ser medida em {{Q4}}."},{"name":"A5","label":"A área de um país pode ser medida em {{Q5}}.","incorrect":true,"feedback":"&lt;p&gt;{{Q5}}s não é uma unidade para medir áreas.&lt;/p&gt;"},{"name":"A6","label":"A área de uma sala pode ser medida em {{Q6}}.","incorrect":true,"feedback":"&lt;p&gt;{{Q6}} não são uma unidade para medir áreas.&lt;/p&gt;"},{"name":"A7","label":"A área de superfície de um pôster pode ser medida em {{Q7}}.","incorrect":true,"feedback":"&lt;p&gt;{{Q7}}s não são uma unidade para medir áreas.&lt;/p&gt;"},{"name":"A8","label":"A área de superfície de um playground escolar pode ser medida em {{Q8}}.","incorrect":true,"feedback":"&lt;p&gt;{{Q8}} não são uma unidade para medir áreas.&lt;/p&gt;"},{"name":"A9","label":"O volume de uma garrafa pode ser medido em {{Q9}}.","incorrect":true,"feedback":"&lt;p&gt;Os {{Q9}} são usados ​​em medições de superfície, não de volume.&lt;/p&gt;"},{"name":"A10","label":"A capacidade de um cubo pode ser medida em {{Q10}}.","incorrect":true,"feedback":"&lt;p&gt;Os {{Q10}} são usados ​​em medições de superfície, não de volume.&lt;/p&gt;"},{"name":"A11","label":"O comprimento de um thread pode ser medido em {{Q11}}.","incorrect":true,"feedback":"&lt;p&gt;Os {{Q11}} são usados ​​em medições de superfície, não de comprimento.&lt;/p&gt;"},{"name":"A12","label":"A distância entre duas cestas pode ser medida em {{Q12}}.","incorrect":true,"feedback":"&lt;p&gt;Os {{Q12}} são usados ​​em medições de superfície, não de comprimento.&lt;/p&gt;"}],"uniques":true},"algorithm":{"name":"trueFalse","template":"Multiple choice – multiple response","params":{"countCorrect":2,"countIncorrect":1
        }
    }
}</t>
  </si>
  <si>
    <t>M6-MyM-12b</t>
  </si>
  <si>
    <t>Establece equivalencias entre las distintas unidades de medida de superficie</t>
  </si>
  <si>
    <t>&lt;p&gt;Une las áreas iguales.&lt;/p&gt;</t>
  </si>
  <si>
    <t>Une las siguientes medidas con su equivalente:
5,34 m2                    534 dm2
28,3  mm2                   0,00283 dm2
0,071  hm2                 7,1 dam2
5096 dm2                   50,96 m2</t>
  </si>
  <si>
    <t>Q1= Min=1; Max = 99; Step = 1
Q2= Min=1; Max = 99; Step = 1
Q3= Min=1; Max = 99; Step = 1
Q4= Min=1; Max = 99; Step = 1</t>
  </si>
  <si>
    <t>T1 = {{Q1}}*100
T2 = {{Q2}}*1000000
T3 = {{Q3}}/100
T4 = {{Q4}}*10000
A1={{Q1}} m&lt;sup&gt;2&lt;/sup&gt;#{{T1}} dm&lt;sup&gt;2&lt;/sup&gt;|&lt;p&gt;{{Q1}} m&lt;sup&gt;2&lt;/sup&gt; =  {{Q1}} × 100 = {{A1}} dm&lt;sup&gt;2&lt;/sup&gt;&lt;/p&gt;
A2={{Q2}} m&lt;sup&gt;2&lt;/sup&gt;#{{T2}} mm&lt;sup&gt;2&lt;/sup&gt;|&lt;p&gt;{{Q2}} m&lt;sup&gt;2&lt;/sup&gt; = {{Q2}} × 1000000 = {{A2}} mm&lt;sup&gt;2&lt;/sup&gt;&lt;/p&gt;
A3={{Q3}} m&lt;sup&gt;2&lt;/sup&gt;#{{T3}} dam&lt;sup&gt;2&lt;/sup&gt;|&lt;p&gt;{{Q3}} m&lt;sup&gt;2&lt;/sup&gt; = {{Q3}} : 100 = {{A3}} dam&lt;sup&gt;2&lt;/sup&gt;&lt;/p&gt;
A4={{Q4}} m&lt;sup&gt;2&lt;/sup&gt;#{{T4}} cm&lt;sup&gt;2&lt;/sup&gt;|&lt;p&gt;{{Q4}} m&lt;sup&gt;2&lt;/sup&gt; = {{Q4}} × 10000 = {{A4}} cm&lt;sup&gt;2&lt;/sup&gt;&lt;/p&gt;</t>
  </si>
  <si>
    <t>$$IMG=M6-MyM-12b-1</t>
  </si>
  <si>
    <t>{"id":"M6-MyM-12b-I-1","stimulus":"&lt;p&gt;Arraste e junte as áreas iguais.&lt;/p&gt;","hint":"&lt;div style=\"display:flex; justifique-content:center;\"&gt;&lt;img src=\"https://blueberry-assets.oneclick.es/M6_MyM_12b_1.svg\" width=\"500\"&gt;&lt;/img&gt; &lt;/div&gt;","feedback":"&lt;div style=\"display:flex; justifique-content:center;\"&gt;&lt;img src=\"https://blueberry-assets.oneclick.es/M6_MyM_12b_1.svg\" width=\"500\"&gt;&lt;/img&gt; &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10.000 = {{T4}} cm&lt;sup&gt;2&lt;/sup&gt;&lt;/p&gt;"}],"uniques":true},"algorithm":{"name":"linkOperationResult","template":"Match list","params":{"invert":true}}}</t>
  </si>
  <si>
    <t>&lt;p&gt;Elige la respuesta adecuada para esta equivalencia.&lt;/p&gt;</t>
  </si>
  <si>
    <t>{{Q1}} m&lt;sup&gt;2&lt;/sup&gt; = {{A1*|A2|A3}} dm&lt;sup&gt;2&lt;/sup&gt;</t>
  </si>
  <si>
    <t>Elige la respuesta adecuada: 
5 m2 = 0,5|0,05*|500 dm2
700 dm2 = 0,000 7*|0,07|0,7 hm2
13 dam2 = 1 300|13 000 000*|130 cm2</t>
  </si>
  <si>
    <t>Q1 = Min= 1; Max= 9; Step= 1</t>
  </si>
  <si>
    <t>A1 = {{Q1}}*100
A2 = {{Q1}}/100
A3 = {{Q1}}*10</t>
  </si>
  <si>
    <t>M6-MyM-12b-1</t>
  </si>
  <si>
    <t>Imagen M6-MyM-12b-1
&lt;p&gt;{{Q1}} m&lt;sup&gt;2&lt;/sup&gt; = {{Q1}} × 100 = {{A1}} dm&lt;sup&gt;2&lt;/sup&gt;&lt;/p&gt;</t>
  </si>
  <si>
    <t>{"id":"M6-MyM-12b-E-1","stimulus":"&lt;p&gt;Escolha a resposta apropriada para esta equivalência.&lt;/p&gt;","template":"&lt;p style=\"text-align:center;\"&gt;{{Q1}} m&lt;sup&gt;2&lt;/sup&gt; = {{response}} dm&lt;sup&gt;2&lt;/sup&gt;&lt;/p&gt;","hint":"&lt;p&gt;&lt;div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t>
  </si>
  <si>
    <t>Elige la respuesta adecuada.</t>
  </si>
  <si>
    <t>{{Q2}} cm&lt;sup&gt;2&lt;/sup&gt; = {{A4|A5|A6}} m&lt;sup&gt;2&lt;/sup&gt;</t>
  </si>
  <si>
    <t>Q2 = Min= 10000; Max = 99999; Step= 1</t>
  </si>
  <si>
    <t>A4 = {{Q2}}/10000*
A5 = {{Q2}}*100
A6 = {{Q2}}/100</t>
  </si>
  <si>
    <t>Imagen M6-MyM-12b-1
{{Q2}} cm&lt;sup&gt;2&lt;/sup&gt; =  {{Q2}} : 10000 = {{A4}} m&lt;sup&gt;2&lt;/sup&gt;</t>
  </si>
  <si>
    <t>{"id":"M6-MyM-12b-E-2","stimulus":"&lt;p&gt;Escolha a resposta correta.&lt;/p&gt;","template":"&lt;p style=\"text-align:center;\"&gt;{{Q2}} cm&lt;sup&gt;2&lt;/sup&gt;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style=\"text-align:center;\"&gt;{{Q2}} cm&lt;sup&gt;2&lt;/sup&gt; = {{Q2}} : 10.000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t>
  </si>
  <si>
    <t>{{Q3}} dam&lt;sup&gt;2&lt;/sup&gt; = {{A7|A8|A9}} m&lt;sup&gt;2&lt;/sup&gt;</t>
  </si>
  <si>
    <t>Q3 = Min= 1; Max = 100; Step= 1</t>
  </si>
  <si>
    <t>A7 = {{Q3}}*100*
A8 = {{Q3}}*10000
A9 = {{Q3}}/100</t>
  </si>
  <si>
    <t>Imagen M6-MyM-12b-1
{{Q3}} dam&lt;sup&gt;2&lt;/sup&gt; = {{Q3}} × 100 = {{A7}} m&lt;sup&gt;2&lt;/sup&gt;</t>
  </si>
  <si>
    <t>{"id":"M6-MyM-12b-E-3","stimulus":"&lt;p&gt;Escolha a resposta apropriada.&lt;/p&gt;","template":"&lt;p style=\"text-align:center;\"&gt;{{Q3}} dam&lt;sup&gt;2&lt;/sup&gt;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t>
  </si>
  <si>
    <r>
      <rPr>
        <rFont val="Calibri"/>
        <color theme="1"/>
        <sz val="12.0"/>
      </rPr>
      <t xml:space="preserve">El armario que Estefanía quiere comprar tiene {{Q1}} mm&lt;sup&gt;2&lt;/sup&gt; de espacio </t>
    </r>
    <r>
      <rPr>
        <rFont val="Calibri"/>
        <color theme="1"/>
        <sz val="12.0"/>
      </rPr>
      <t>libre.</t>
    </r>
    <r>
      <rPr>
        <rFont val="Calibri"/>
        <color theme="1"/>
        <sz val="12.0"/>
      </rPr>
      <t xml:space="preserve"> Sin embargo, ella necesita saber su área en dm&lt;sup&gt;2&lt;/sup&gt; para saber si tendría espacio en su casa. Convierte el área a esta unidad.</t>
    </r>
  </si>
  <si>
    <t>Tiene {{A1}} dm&lt;sup&gt;2&lt;/sup&gt; de espacio libre.</t>
  </si>
  <si>
    <t>Estefanía va a comprar un armario para su habitación y tiene 1 500 000 mm&lt;sup&gt;2&lt;/sup&gt; de espacio. En las especificaciones del armario las medidas están en dm&lt;sup&gt;2&lt;/sup&gt;. Convierte los mm&lt;sup&gt;2&lt;/sup&gt; a dm&lt;sup&gt;2&lt;/sup&gt; para que Estefanía pueda comprobar si tiene espacio.
En su habitación tiene 150 dm&lt;sup&gt;2&lt;/sup&gt; de espacio.</t>
  </si>
  <si>
    <t>Q1 = Min= 1000000; Max= 2000000 ; Step= 100000</t>
  </si>
  <si>
    <t>A1 = {{Q1}}/10000</t>
  </si>
  <si>
    <t>M6-MyM-12b-1
{{Q1}} mm&lt;sup&gt;2&lt;/sup&gt; = {{Q1}} : 10 000 = {{A1}} dm&lt;sup&gt;2&lt;/sup&gt;</t>
  </si>
  <si>
    <t>{"id":"M6-MyM-12b-A-1","stimulus":"&lt;p&gt;O armário que Estela quer comprar ocupa {{Q1}} mm&lt;sup&gt;2&lt;/sup&gt; de espaço. No entanto, ela precisa saber essa área em dm&lt;sup&gt;2&lt;/sup&gt; para saber se teria espaço em sua casa. Converta a área para esta unidade.&lt;/p&gt;","template":"&lt;p&gt;O armário ocupa {{response}} dm&lt;sup&gt;2&lt;/sup&gt; de espaço.&lt;/p&gt;","hint":"&lt;p&gt;&lt;div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t>
  </si>
  <si>
    <t>Raúl va a comprar un marco para enmarcar una foto que ocupa {{Q1}} cm&lt;sup&gt;2&lt;/sup&gt;. Sin embargo, en la tienda los marcos se miden en dm&lt;sup&gt;2&lt;/sup&gt;. ¿Podrías convertir el área de la foto a dm&lt;sup&gt;2&lt;/sup&gt;?</t>
  </si>
  <si>
    <t>La foto tiene un área de  {{A1}} dm&lt;sup&gt;2&lt;/sup&gt;.</t>
  </si>
  <si>
    <t>Raúl va a comprar un marco para enmarcar una foto de su familia. Tiene una foto que sabe que ocupa 80 cm&lt;sup&gt;2&lt;/sup&gt;, pero en la tienda solo aparecen las medidas en dm&lt;sup&gt;2&lt;/sup&gt;. Convierte la cantidad a dm&lt;sup&gt;2&lt;/sup&gt; para saber qué tamaño tendrá que tener el marco.
La foto ocupa 0,8 dm&lt;sup&gt;2&lt;/sup&gt;.</t>
  </si>
  <si>
    <t>Q1 = Min= 50; Max= 100 ; Step = 1</t>
  </si>
  <si>
    <t>M6-MyM-12b-1
{{Q1}} cm&lt;sup&gt;2&lt;/sup&gt; = {{Q1}} : 100 = {{A1}} dm&lt;sup&gt;2&lt;/sup&gt;</t>
  </si>
  <si>
    <t>{"id":"M6-MyM-12b-A-2","stimulus":"&lt;p&gt;Raul vai comprar uma moldura para uma foto que tem {{Q1}} cm&lt;sup&gt;2&lt;/sup&gt;. Porém, na loja, os quadros são medidos em dm&lt;sup&gt;2&lt;/sup&gt;. Você poderia converter a área da foto para dm&lt;sup&gt;2&lt;/sup&gt;?&lt;/p&gt;","template":"&lt;p&gt;A foto tem uma área de ​​{{response}} dm&lt;sup&gt;2&lt;/sup&gt;.&lt;/p&gt;","hint":"&lt;p&gt;&lt;div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t>
  </si>
  <si>
    <t>La granja que Roberta va a comprar es de {{Q1}} dam&lt;sup&gt;2&lt;/sup&gt;, pero ella quiere saber su área en m&lt;sup&gt;2&lt;/sup&gt;. ¿A cúanto equivale?</t>
  </si>
  <si>
    <t>Equivale a {{A1}} m&lt;sup&gt;2&lt;/sup&gt;.</t>
  </si>
  <si>
    <t>Roberta va a comprar una granja de 130 dam&lt;sup&gt;2&lt;/sup&gt;, pero para firmar el contrato los dueños tienen que poner la distancia en m&lt;sup&gt;2&lt;/sup&gt;. ¿Cúanto ocupa la granja en esta unidad?
La granja ocupa 13 000 m&lt;sup&gt;2&lt;/sup&gt;.</t>
  </si>
  <si>
    <t>Q1 = Min= 100; Max= 200 ; Step = 1</t>
  </si>
  <si>
    <t>M6-MyM-12b-1
{{Q1}} dam&lt;sup&gt;2&lt;/sup&gt; = {{Q1}} × 100 = {{A1}}  m&lt;sup&gt;2&lt;/sup&gt;</t>
  </si>
  <si>
    <t>{"id":"M6-MyM-12b-A-3","stimulus":"&lt;p&gt;A fazenda que Roberta vai comprar tem área de {{Q1}} dam&lt;sup&gt;2&lt;/sup&gt;, mas ela quer saber quanto vale essa medida em metros quadrados. Efetue essa conversão de medida.&lt;/p&gt;","template":"&lt;p&gt;A área 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t>
  </si>
  <si>
    <t>M6-MyM-12d</t>
  </si>
  <si>
    <t>Establece equivalencias básicas entre las unidades de superficie y las unidades de medida agrarias</t>
  </si>
  <si>
    <t>Selecciona la equivalencia correcta.</t>
  </si>
  <si>
    <t xml:space="preserve">{{Q1}} ha = {{T1}}* | {{T2}} | {{T3}} m&lt;sup&gt;2&lt;/sup&gt; </t>
  </si>
  <si>
    <t>Q1 = Min= 1; Max= 99; Step= 0.01</t>
  </si>
  <si>
    <t>T1 = {{Q1}}*10000
T2 = {{Q1}}*1000
T3 = {{Q1}}*100</t>
  </si>
  <si>
    <t>&lt;p&gt;1 ha = 10 000 m&lt;sup&gt;2&lt;/sup&gt;&lt;/p&gt;</t>
  </si>
  <si>
    <t>&lt;p&gt;1 ha = 10 000 m&lt;sup&gt;2&lt;/sup&gt;&lt;/p&gt;&lt;p&gt;{{Q1}} ha = {{Q1}} × 10 000 = {{A1}} m&lt;sup&gt;2&lt;/sup&gt;</t>
  </si>
  <si>
    <t>{"id":"M6-MyM-12d-I-1","stimulus":"&lt;p&gt;Selecione a equivalência correta.&lt;/p&gt;","template":"&lt;p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t>
  </si>
  <si>
    <t xml:space="preserve">{{Q1}} a = {{T1}}* / {{T2}} / {{T3}} m&lt;sup&gt;2&lt;/sup&gt; </t>
  </si>
  <si>
    <t>T1 = {{Q1}}*100
T2 = {{Q1}}*1000
T3 = {{Q1}}*10</t>
  </si>
  <si>
    <t>&lt;p&gt;1 a = 100 m&lt;sup&gt;2&lt;/sup&gt;&lt;/p&gt;</t>
  </si>
  <si>
    <t>&lt;p&gt;1 a = 100 m&lt;sup&gt;2&lt;/sup&gt;&lt;/p&gt;&lt;p&gt;{{Q1}} a = {{Q1}} × 100 = {{T1}} m&lt;sup&gt;2&lt;/sup&gt;&lt;/p&gt;</t>
  </si>
  <si>
    <t>{"id":"M6-MyM-12d-I-2","stimulus":"&lt;p&gt;Selecione a equivalência correta.&lt;/p&gt;","template":"&lt;p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t>
  </si>
  <si>
    <t>Completa esta equivalencia.</t>
  </si>
  <si>
    <t xml:space="preserve">{{T1}} ha = {{A1}} m&lt;sup&gt;2&lt;/sup&gt; </t>
  </si>
  <si>
    <t>Q1 = Min= 1; Max= 99; Step= 1</t>
  </si>
  <si>
    <t>T1 = {{Q1}}/100
A1 = {{Q1}}*100</t>
  </si>
  <si>
    <t>&lt;p&gt;1 ha = 10 000 m&lt;sup&gt;2&lt;/sup&gt;&lt;/p&gt;&lt;p&gt;{{T1}} ha = {{T1}} × 10 000 = {{A1}} m&lt;sup&gt;2&lt;/sup&gt;&lt;/p&gt;</t>
  </si>
  <si>
    <t>{"id":"M6-MyM-12d-E-1","stimulus":"&lt;p&gt;Complete esta equivalência.&lt;/p&gt;","template":"&lt;p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t>
  </si>
  <si>
    <t>{{Q1}} a = {{A1}} m&lt;sup&gt;2&lt;/sup&gt;</t>
  </si>
  <si>
    <t>&lt;p&gt;1 a = 100 m&lt;sup&gt;2&lt;/sup&gt;&lt;/p&gt;&lt;p&gt;{{Q1}} a = {{Q1}} × 100 = {{A1}} m&lt;sup&gt;2&lt;/sup&gt;&lt;/p&gt;</t>
  </si>
  <si>
    <t>{"id":"M6-MyM-12d-E-2","stimulus":"&lt;p&gt;Complete esta equivalência.&lt;/p&gt;","template":"&lt;p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t>
  </si>
  <si>
    <t>&lt;p&gt;Tras un incendio, un ayuntamiento pretende reforestar &lt;span class="no-break"&gt;{{Q1}} ha&lt;/span&gt; de un paraje natural. Para ello, necesita saber a cuántos metros cuadrados equivale esa área. Calcúlalo.&lt;/p&gt;</t>
  </si>
  <si>
    <t>&lt;p&gt;Equivale a {{A1}} m&lt;sup&gt;2&lt;/sup&gt;.&lt;/p&gt;</t>
  </si>
  <si>
    <t>Q1 = Min= 10; Max= 99; Step= 0.001</t>
  </si>
  <si>
    <t>A1 = {{Q1}}*10000</t>
  </si>
  <si>
    <t>&lt;p&gt;1 ha = 10 000 m&lt;sup&gt;2&lt;/sup&gt;&lt;/p&gt;&lt;p&gt;{{Q1}} ha = {{Q1}} × 10 000 = {{A1}} m&lt;sup&gt;2&lt;/sup&gt;&lt;/p&gt;</t>
  </si>
  <si>
    <t>¿Cuánto mide el terreno que se quiere reforestar?
Mide {{A2}} ha.
#Cloze Math#
A2 =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</si>
  <si>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</si>
  <si>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</si>
  <si>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que se quieren reforestar.
{{Q1}} ha = {{Q1}} × 10 000 = {{A1}} m&lt;sup&gt;2&lt;/sup&gt;
#Cloze Math#
A1 = {{Q1}}*10000</t>
  </si>
  <si>
    <t>{"id":"M6-MyM-12d-A-1","seed":{"parameters":[{"name":"Q1","label":null,"min":10,"max":99,"step":0.001}],"uniques":true},"scaffolding":[{"id":"step-0","stimulus":"&lt;p&gt;Depois de um incêndio florestal, um conselho municipal pretende reflorestar &lt;span class=\"no-break\"&gt;{{Q1}} ha&lt;/span&gt; de uma reserva natural. Para isso, é preciso saber a quantos metros quadrados essa área equivale. Calcule-a.&lt;/p&gt;","template":"&lt;p&gt;A área equivale a {{response}} m&lt;sup&gt;2&lt;/sup&gt;.&lt;/p&gt;","seed":{"calculated":[{"name":"A1","label":"{{function}}","function":"math.round({{Q1}}*10000)"}]},"algorithm":{"name":"calculateOperation","params":{"method":"equivLiteral","keyboard":"INTERMEDIATE"}}},{"id":"step-1","stimulus":"&lt;p&gt;Quanto mede a área da reserva que se deseja reflorestar?&lt;/p&gt;","template":"&lt;p&gt;A área mede {{response}} ha.&lt;/p&gt;","seed":{"calculated":[{"name":"A2","label":"{{function}}","function":"{{Q1}}"}]},"algorithm":{"name":"calculateOperation","params":{"method":"equivLiteral","keyboard":"INTERMEDIATE"}}},{"id":"step-2","stimulus":"&lt;p&gt;O que pede o enunciado?&lt;/p&gt;","seed":{"calculated":[{"name":"1-A1","label":"&lt;p&gt;Converter {{Q1}} ha em m&lt;sup&gt;2&lt;/sup&gt;.&lt;/p&gt;","incorrect":false},{"name":"1-A2","label":"&lt;p&gt;Converter {{Q1}} a em m&lt;sup&gt;2&lt;/sup&gt;.&lt;/p&gt;","incorrect":true},{"name":"1-A3","label":"&lt;p&gt;Converter {{Q1}} m&lt;sup&gt;2&lt;/sup&gt; em ha.&lt;/p&gt;","incorrect":true}]},"algorithm":{"name":"trueFalse","template":"Multiple choice – standard","params":{"countCorrect":1,"countIncorrect":2,"showCheckIcon":true}}},{"id":"step-3","stimulus":"&lt;p&gt;Qual é a equivalência correta para converter ha em m&lt;sup&gt;2&lt;/sup&gt;?&lt;/p&gt;","seed":{"calculated":[{"name":"1-A1","label":"1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faça o seguinte cálculo para encontrar os metros quadrados que se deseja reflorestar.&lt;/p&gt;","template":"&lt;p style=\"text-align:center;\"&gt;{{Q1}} ha = {{Q1}} × 10 000 = {{response}} m&lt;sup&gt;2&lt;/sup&gt;&lt;/p&gt;","seed":{"calculated":[{"name":"A1","label":"{{function}}","function":"math.round({{Q1}}*10000)"}]},"algorithm":{"name":"calculateOperation","params":{"method":"equivLiteral","keyboard":"INTERMEDIATE"}}}]}</t>
  </si>
  <si>
    <t>&lt;p&gt;Un equipo de fútbol planea construir su nueva ciudad deportiva en un terreno de &lt;span class="no-break"&gt;{{Q1}} m&lt;sup&gt;2&lt;/sup&gt;.&lt;/span&gt; ¿A cuánto equivale esta cantidad en hectáreas?&lt;/p&gt;</t>
  </si>
  <si>
    <t>&lt;p&gt;Equivale a {{A1}} ha.&lt;/p&gt;</t>
  </si>
  <si>
    <t>Q1 = Min= 100000; Max= 900000; Step= 1000</t>
  </si>
  <si>
    <t>&lt;p&gt;1 ha = 10 000 m&lt;sup&gt;2&lt;/sup&gt;&lt;/p&gt;&lt;p&gt;{{Q1}} m&lt;sup&gt;2&lt;/sup&gt; = {{Q1}} : 10 000 = {{A1}} ha&lt;/p&gt;</t>
  </si>
  <si>
    <t>¿Cuáles son las medidas del terreno para la ciudad deportiva?
Mide {{A2}} m&lt;sup&gt;2&lt;/sup&gt;.
#Cloze Math#
A2 =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</si>
  <si>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</si>
  <si>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</si>
  <si>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para la ciudad deportiva.
{{Q1}} m&lt;sup&gt;2&lt;/sup&gt; = {{Q1}} : 10 000 = {{A1}} ha
#Cloze Math#
A1 = {{Q1}}/10000</t>
  </si>
  <si>
    <t>{"id":"M6-MyM-12d-A-2","seed":{"parameters":[{"name":"Q1","label":null,"min":100000,"max":900000,"step":1000}],"uniques":true},"scaffolding":[{"id":"step-0","stimulus":"&lt;p&gt;Um time de futebol planeja construir seu novo centro esportivo em um terreno de &lt;span class=\"no-break\"&gt;{{Q1}} m&lt;sup&gt;2&lt;/sup&gt;.&lt;/span&gt; Quanto mede essa área em hectares?&lt;/p&gt;","template":"&lt;p&gt;Mede {{response}} ha.&lt;/p&gt;","seed":{"calculated":[{"name":"A1","label":"{{function}}","function":"{{Q1}}/10000"}]},"algorithm":{"name":"calculateOperation","params":{"method":"equivLiteral","keyboard":"INTERMEDIATE"}}},{"id":"step-1","stimulus":"&lt;p&gt;Qual é a área do terreno para o centro esportivo?&lt;/p&gt;","template":"&lt;p&gt;A área mede {{response}} m&lt;sup&gt;2&lt;/sup&gt;.&lt;/p&gt;","seed":{"calculated":[{"name":"A2","label":"{{function}}","function":"{{Q1}}"}]},"algorithm":{"name":"calculateOperation","params":{"method":"equivLiteral","keyboard":"INTERMEDIATE"}}},{"id":"step-2","stimulus":"&lt;p&gt;O que pede o enunciado?&lt;/p&gt;","seed":{"calculated":[{"name":"1-A1","label":"&lt;p&gt;Converter {{Q1}} m&lt;sup&gt;2&lt;/sup&gt; em ha.&lt;/p&gt;","incorrect":false},{"name":"1-A2","label":"&lt;p&gt;Converter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m&lt;sup&gt;2&lt;/sup&gt; em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complete o cálculo a seguir para saber quantos hectares terá o centro esportivo.&lt;/p&gt;","template":"&lt;p style=\"text-align:center;\"&gt;{{Q1}} m&lt;sup&gt;2&lt;/sup&gt; = {{Q1}} : 10 000 = {{response}} ha&lt;/p&gt;","seed":{"calculated":[{"name":"A1","label":"{{function}}","function":"{{Q1}}/10000"}]},"algorithm":{"name":"calculateOperation","params":{"method":"equivLiteral","keyboard":"INTERMEDIATE"}}}]}</t>
  </si>
  <si>
    <t>&lt;p&gt;Pepe y Juan van a comprar un chalet que, según el registro, está construido sobre una parcela que mide &lt;span class="no-break"&gt;{{Q1}} a,&lt;/span&gt; pero quieren saber cuánto es esa superficie en metros cuadrados. Calcúlalo.&lt;/p&gt;</t>
  </si>
  <si>
    <t>&lt;p&gt;La parcela mide {{A1}} m&lt;sup&gt;2&lt;/sup&gt;.&lt;/p&gt;</t>
  </si>
  <si>
    <t>Q1 = Min= 10; Max= 20; Step= 0.01</t>
  </si>
  <si>
    <t>¿Cuánta superficie ocupa el chalet?
Ocupa {{A2}} a.
#Cloze Math#
A2 =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</si>
  <si>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</si>
  <si>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</si>
  <si>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{{Q1}} × 100 = {{A1}} m&lt;sup&gt;2&lt;/sup&gt;
A1 = {{Q1}}*100</t>
  </si>
  <si>
    <t>{"id":"M6-MyM-12d-A-3","seed":{"parameters":[{"name":"Q1","label":null,"min":10,"max":20,"step":0.01}],"uniques":true},"scaffolding":[{"id":"step-0","stimulus":"&lt;p&gt;Pedro e Júlia vão comprar uma casa que, de acordo com a planta, está construída em um terreno que mede &lt;span class=\"no-break\"&gt;{{Q1}} a,&lt;/span&gt; no entanto, eles querem saber quanto mede essa área em metros quadrados. Calcule-a.&lt;/p&gt;","template":"&lt;p&gt;A área mede {{response}} m&lt;sup&gt;2&lt;/sup&gt;.&lt;/p&gt;","seed":{"calculated":[{"name":"A1","label":"{{function}}","function":"{{Q1}}*100"}]},"algorithm":{"name":"calculateOperation","params":{"method":"equivLiteral","keyboard":"INTERMEDIATE"}}},{"id":"step-1","stimulus":"&lt;p&gt;Qual é a área do terreno?&lt;/p&gt;","template":"&lt;p&gt;A área é de {{response}} a.&lt;/p&gt;","seed":{"calculated":[{"name":"A2","label":"{{function}}","function":"{{Q1}}"}]},"algorithm":{"name":"calculateOperation","params":{"method":"equivLiteral","keyboard":"INTERMEDIATE"}}},{"id":"step-2","stimulus":"&lt;p&gt;O que pede o enunciado?&lt;/p&gt;","seed":{"calculated":[{"name":"1-A1","label":"&lt;p&gt;Converter {{Q1}} a em m&lt;sup&gt;2&lt;/sup&gt;.&lt;/p&gt;","incorrect":false},{"name":"1-A2","label":"&lt;p&gt;Converter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a em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3}}},{"id":"step-4","stimulus":"&lt;p&gt;Portanto, complete o seguinte cálculo para saber quantos metros quadrados tem o terreno.&lt;/p&gt;","template":"&lt;p style=\"text-align:center;\"&gt;{{Q1}} a = {{Q1}} × 100 = {{response}} m&lt;sup&gt;2&lt;/sup&gt;&lt;/p&gt;","seed":{"calculated":[{"name":"A1","label":"{{function}}","function":"{{Q1}}*100"}]},"algorithm":{"name":"calculateOperation","params":{"method":"equivLiteral","keyboard":"INTERMEDIATE"}}}]}</t>
  </si>
  <si>
    <t>M6-MyM-12e</t>
  </si>
  <si>
    <t>Estima superficies eligiendo la unidad adecuada</t>
  </si>
  <si>
    <t>&lt;p&gt;Une cada superficie con la unidad que mejor expresa su tamaño.&lt;/p&gt;</t>
  </si>
  <si>
    <t>Linking lines
*:invert=false</t>
  </si>
  <si>
    <t xml:space="preserve">Q1 = List= Un parque nacional, Una provincia, Un país
Q2 = List= El patio de un colegio, El suelo de una casa, Un campo de fútbol
Q3 = List= Un póster, Un puzle, La portada de un libro </t>
  </si>
  <si>
    <t>A1= {{Q1}}#km&lt;sup&gt;2&lt;/sup&gt;
A2= {{Q2}}#m&lt;sup&gt;2&lt;/sup&gt;
A3= {{Q3}}#cm&lt;sup&gt;2&lt;/sup&gt;</t>
  </si>
  <si>
    <t>&lt;p&gt;Para estimar el tamaño de una superficie, hay que escoger la unidad más cercana.&lt;/p&gt;</t>
  </si>
  <si>
    <t>{"id":"M6-MyM-12e-I-1","stimulus":"&lt;p&gt;Arraste a unidade que melhor expressa o tamanho dessas medidas de superfície.&lt;/p&gt;","hint":"&lt;p&gt;Para estimar o tamanho de uma superfície, é preciso escolher a unidade mais próxima.&lt;/p&gt;","feedback":"&lt;p&gt;Para estimar o tamanho de uma superfície, é preciso escolher a unidade mais próxima.&lt;/p&gt;","seed":{"parameters":[{"name":"Q1","list":["Um parque nacional","Uma cidade","Um país"]},{"name":"Q2","list":["Um pátio de escola","O chão de uma casa","Um campo de futebol"]},{"name":"Q3","list":["Um pôster","Um quebra-cabeça","A capa de um livro"]}],"calculated":[{"name":"A1","function":"km&lt;sup&gt;2&lt;/sup&gt;","label":"{{Q1}}"},{"name":"A2","function":"m&lt;sup&gt;2&lt;/sup&gt;","label":"{{Q2}}"},{"name":"A3","function":"cm&lt;sup&gt;2&lt;/sup&gt;","label":"{{Q3}}"}],"uniques":true},"algorithm":{"name":"linkOperationResult","params":{"invert":true},"template":"Match list"}}</t>
  </si>
  <si>
    <t>&lt;p&gt;Arrastra estas superficies junto a la unidad en la que mejor se miden.&lt;/p&gt;</t>
  </si>
  <si>
    <t>&lt;p&gt;En km&lt;sup&gt;2&lt;/sup&gt;: {{A1}}&lt;/p&gt;&lt;p&gt;En m&lt;sup&gt;2&lt;/sup&gt;: {{A2}}&lt;/p&gt;</t>
  </si>
  <si>
    <t>Q1 = List= océano, país, bosque
Q2 = List= piscina, plaza de un pueblo, pista de baloncesto</t>
  </si>
  <si>
    <t>A1 = {{Q1}}
A2 = {{Q2}}</t>
  </si>
  <si>
    <t>{"id":"M6-MyM-12e-E-1","stimulus":"&lt;p&gt;Arraste cada superfície até a unidade de medida adequada.&lt;/p&gt;","template":"&lt;p&gt;Em km&lt;sup&gt;2&lt;/sup&gt;: {{response}}&lt;/p&gt;&lt;p&gt;Em m&lt;sup&gt;2&lt;/sup&gt;: {{response}}&lt;/p&gt;","hint":"&lt;p&gt;Para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basquete"]}],"calculated":[{"name":"A1","label":"{{Q1}}"},{"name":"A2","label":"{{Q2}}"}],"uniques":true},"algorithm":{"name":"calculateOperation","template":"Cloze with drag &amp; drop","params":{"keyboard":"INTERMEDIATE"}}}</t>
  </si>
  <si>
    <t>&lt;p&gt;En m&lt;sup&gt;2&lt;/sup&gt;: {{A1}}&lt;/p&gt;&lt;p&gt;En km&lt;sup&gt;2&lt;/sup&gt;: {{A2}}&lt;/p&gt;</t>
  </si>
  <si>
    <t>A1 = {{Q2}}
A2 = {{Q1}}</t>
  </si>
  <si>
    <t>{"id":"M6-MyM-12e-E-2","stimulus":"&lt;p&gt;Arraste cada superfície até a unidade de medida adequada.&lt;/p&gt;","hint":"&lt;p&gt;Para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basquete"]}],"calculated":[{"name":"A1","label":"{{Q2}}"},{"name":"A2","label":"{{Q1}}"}],"uniques":true},"algorithm":{"name":"calculateOperation","template":"Cloze with drag &amp; drop","params":{"keyboard":"INTERMEDIATE"}},"template":"&lt;p&gt;Em m&lt;sup&gt;2&lt;/sup&gt;: {{response}}&lt;/p&gt;&lt;p&gt;Em km&lt;sup&gt;2&lt;/sup&gt;: {{response}}&lt;/p&gt;"}</t>
  </si>
  <si>
    <t>M6-MyM-13a</t>
  </si>
  <si>
    <t>Suma y resta unidades de superficie en forma simple</t>
  </si>
  <si>
    <t>&lt;p&gt;{{T1}} {{Q5}} − {{Q2}} {{Q5}} = {{response}} {{Q5}}&lt;/p&gt;</t>
  </si>
  <si>
    <t>Q1 = Min= 1000; Max= 5000; Step= 1
Q2 = Min= 1000; Max= 5000; Step= 1
Q3 = Min= 1000; Max= 5000; Step= 1
Q4 = Min= 1000; Max= 5000; Step= 1
Q5 = List= km&lt;sup&gt;2&lt;/sup&gt;, hm&lt;sup&gt;2&lt;/sup&gt;, dam&lt;sup&gt;2&lt;/sup&gt;, m&lt;sup&gt;2&lt;/sup&gt;, dm&lt;sup&gt;2&lt;/sup&gt;, cm&lt;sup&gt;2&lt;/sup&gt;, mm&lt;sup&gt;2&lt;/sup&gt;</t>
  </si>
  <si>
    <t>T1= {{Q1}}+{{Q2}}
group1=
A1={{Q1}}*
A2={{Q3}}
A3={{Q4}}</t>
  </si>
  <si>
    <t>&lt;p&gt;Como están expresadas en la misma unidad, resta como si fuesen números naturales.&lt;/p&gt;</t>
  </si>
  <si>
    <t>{"id":"M6-MyM-13a-I-1","stimulus":"&lt;p&gt;Resolva esta subtração.&lt;/p&gt;","template":"&lt;p style=\"text-align:center;\"&gt;{{T1}} {{Q5}} − {{Q2}} {{Q5}} = {{response}} {{Q5}}&lt;/p&gt;","hint":"&lt;p&gt;Como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t>
  </si>
  <si>
    <t>&lt;p&gt;Resuelve esta suma.&lt;/p&gt;</t>
  </si>
  <si>
    <t>&lt;p&gt;{{Q1}} {{Q5}} + {{Q2}} {{Q5}} = {{response} {{Q5}}&lt;/p&gt;</t>
  </si>
  <si>
    <t>&lt;p&gt;Como están expresadas en la misma unidad, suma como si fuesen números naturales.&lt;/p&gt;</t>
  </si>
  <si>
    <t>{"id":"M6-MyM-13a-I-2","stimulus":"&lt;p&gt;Resolva esta adição.&lt;/p&gt;","template":"&lt;p style=\"text-align:center;\"&gt;{{Q1}} {{Q5}} + {{Q2}} {{Q5}} = {{response}} {{Q5}}&lt;/p&gt;","hint":"&lt;p&gt;Como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t>
  </si>
  <si>
    <t>&lt;p&gt;{{T1}} {{Q3}} − {{Q2}} {{Q3}} = {{A1}} {{Q3}}&lt;/p&gt;</t>
  </si>
  <si>
    <t>Q1 = Min= 1000; Max= 5000; Step= 1
Q2 = Min= 1000; Max= 5000; Step= 1
Q3 = List= km&lt;sup&gt;2&lt;/sup&gt;, hm&lt;sup&gt;2&lt;/sup&gt;, dam&lt;sup&gt;2&lt;/sup&gt;, m&lt;sup&gt;2&lt;/sup&gt;, dm&lt;sup&gt;2&lt;/sup&gt;, cm&lt;sup&gt;2&lt;/sup&gt;, mm&lt;sup&gt;2&lt;/sup&gt;</t>
  </si>
  <si>
    <r>
      <rPr>
        <rFont val="Calibri"/>
        <color theme="1"/>
        <sz val="12.0"/>
      </rPr>
      <t xml:space="preserve">T1= {{Q1}}+{{Q2}}
A1 = </t>
    </r>
    <r>
      <rPr>
        <rFont val="Calibri"/>
        <color theme="1"/>
        <sz val="12.0"/>
      </rPr>
      <t>{{Q1}}</t>
    </r>
  </si>
  <si>
    <t>{"id":"M6-MyM-13a-E-1","stimulus":"&lt;p&gt;Resolva esta subtração.&lt;/p&gt;","template":"&lt;p style=\"text-align:center;\"&gt;{{T1}} {{Q3}} − {{Q2}} {{Q3}} = {{response}} {{Q3}}&lt;/p&gt;","hint":"&lt;p&gt;Como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t>
  </si>
  <si>
    <t>&lt;p&gt;{{Q1}} {{Q3}} + {{Q2}} {{Q3}} = {{A1}} {{Q3}}&lt;/p&gt;</t>
  </si>
  <si>
    <t>{"id":"M6-MyM-13a-E-2","stimulus":"&lt;p&gt;Resolva esta adição.&lt;/p&gt;","template":"&lt;p style=\"text-align:center;\"&gt;{{Q1}} {{Q3}} + {{Q2}} {{Q3}} = {{response}} {{Q3}}&lt;/p&gt;","hint":"&lt;p&gt;Como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t>
  </si>
  <si>
    <t>Juan Carlos fue contratado para pintar {{T1}} m&lt;sup&gt;2&lt;/sup&gt; de las paredes de la escuela. Ha pintado {{Q2}} m&lt;sup&gt;&lt;/sup&gt;. ¿Cuántos m&lt;sup&gt;2&lt;/sup&gt; le faltan pintar?</t>
  </si>
  <si>
    <t>Le falta pintar {{A1}} m&lt;sup&gt;2&lt;/sup&gt;.</t>
  </si>
  <si>
    <t>Q1 = Min= 100; Max= 200; Step= 1 
Q2 = Min= 100; Max= 200; Step= 1</t>
  </si>
  <si>
    <t>Calcula esta resta como con los números naturales.</t>
  </si>
  <si>
    <t>&lt;p&gt;Calcula esta resta como con los números naturales. Opera con las mismas unidades de superficie.&lt;/p&gt;&lt;p&gt;{{T1}} m&lt;sup&gt;2&lt;/sup&gt; − {{Q2}} m&lt;sup&gt;2&lt;/sup&gt; = {{A1}} m&lt;sup&gt;2&lt;/sup&gt;&lt;/p&gt;</t>
  </si>
  <si>
    <t>{"id":"M6-MyM-13a-A-1","stimulus":"&lt;p&gt;Antônio Carlos foi contratado para pintar {{T1}} m&lt;sup&gt;2&lt;/sup&gt; das paredes de uma escola. Ele pintou {{Q2}} m&lt;sup&gt;2&lt;/sup&gt;. Quantos m&lt;sup&gt;2&lt;/sup&gt; ainda tem para pintar?&lt;/p&gt;","template":"&lt;p&gt;Ainda precisa pintar {{response}} 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t>
  </si>
  <si>
    <t>Susana necesita {{T1}} cm&lt;sup&gt;2&lt;/sup&gt; para confeccionar pañuelos. Tiene {{Q2}} cm&lt;sup&gt;2&lt;/sup&gt; de tela disponible. ¿Cuantos cm&lt;sup&gt;2&lt;/sup&gt; de tela debe comprar para confeccionar los pañuelos?</t>
  </si>
  <si>
    <t>Debe comprar {{A1}} cm&lt;sup&gt;2&lt;/sup&gt;.</t>
  </si>
  <si>
    <t>&lt;p&gt;Calcula esta resta como con los números naturales. Opera con las mismas unidades de superficie.&lt;/p&gt;&lt;p&gt;{{T1}} m&lt;sup&gt;2&lt;/sup&gt; − {{Q2}} &lt;sup&gt;2&lt;/sup&gt; = {{A1}} &lt;sup&gt;2&lt;/sup&gt;&lt;/p&gt;</t>
  </si>
  <si>
    <t>{"id":"M6-MyM-13a-A-2","stimulus":"&lt;p&gt;Susana precisa de {{T1}} cm&lt;sup&gt;2&lt;/sup&gt; de tecido para fazer lenços. Ela tem {{Q2}} cm&lt;sup&gt;2&lt;/sup&gt; disponíveis. Quantos cm&lt;sup&gt;2&lt;/sup&gt; de tecido faltam ela comprar para poder fazer os lenços?&lt;/p&gt;","template":"&lt;p&gt;Ela deve comprar {{response}} cm&lt;sup&gt;2&lt;/sup&gt;.&lt;/p&gt;","hint":"&lt;p&gt;Como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t>
  </si>
  <si>
    <r>
      <rPr>
        <rFont val="Calibri"/>
        <color theme="1"/>
        <sz val="12.0"/>
      </rPr>
      <t xml:space="preserve">Marcelo compró {{Q1}} m&lt;sup&gt;2&lt;/sup&gt; de azulejos para </t>
    </r>
    <r>
      <rPr>
        <rFont val="Calibri"/>
        <color theme="1"/>
        <sz val="12.0"/>
      </rPr>
      <t xml:space="preserve">alicatar </t>
    </r>
    <r>
      <rPr>
        <rFont val="Calibri"/>
        <color theme="1"/>
        <sz val="12.0"/>
      </rPr>
      <t>la cocina y {{Q2}} m&lt;sup&gt;2&lt;/sup&gt; para el baño. ¿Cuántos metros cuadrados de azulejos compró Marcelo?</t>
    </r>
  </si>
  <si>
    <t>Compró {{A1}} m&lt;sup&gt;2&lt;/sup&gt;.</t>
  </si>
  <si>
    <t>Betina</t>
  </si>
  <si>
    <t>Q1 = Min= 6; Max= 15; Step= 0.1 
Q2 = Min= 6; Max= 12; Step= 0.1</t>
  </si>
  <si>
    <t>Calcula esta suma como con los números naturales.</t>
  </si>
  <si>
    <t>Calcula esta suma como con los números naturales. Opera con las mismas unidades de superficie.</t>
  </si>
  <si>
    <t>{"id":"M6-MyM-13a-A-3","stimulus":"&lt;p&gt;Marcelo comprou {{Q1}} m&lt;sup&gt;2&lt;/sup&gt; de azulejos para a cozinha e {{Q2}} m&lt;sup&gt;2&lt;/sup&gt; para o banheiro. Quantos metros quadrados de azulejos Marcelo comprou no total?&lt;/p&gt;","template":"&lt;p&gt;Ele comprou {{response}} m&lt;sup&gt;2&lt;/sup&gt;.&lt;/p&gt;","hint":"&lt;p&gt;Como são expressos na mesma unidade, some como se fossem números naturais.&lt;/p&gt;","feedback":"&lt;p&gt;Como são expressos na mesma unidade, some como se fossem números naturais.&lt;/p&gt;&lt;p style=\"text-align:center;\"&gt;{{Q1}} + {{Q2}} = {{A1}} m&lt;sup&gt;2&lt;/sup&gt;&lt;/p&gt;","seed":{"parameters":[{"name":"Q1","label":null,"min":6,"max":15,"step":0.1},{"name":"Q2","label":null,"min":6,"max":15,"step":0.1}],"calculated":[{"name":"A1","label":"{{função}}","function":"Lemonlib.round({{Q1}}+{{Q2}}, 1)"}],"uniques":true},"algorithm":{"name":"calculateOperation","params":{"method":"equivLiteral","keyboard":"NUMERICAL"}}}</t>
  </si>
  <si>
    <t>M6-MyM-13b</t>
  </si>
  <si>
    <t>Multiplica y divide unidades de superficie en forma simple</t>
  </si>
  <si>
    <t>&lt;p&gt;Indica si el resultado de las multiplicaciones es verdadero o falso.&lt;/p&gt;</t>
  </si>
  <si>
    <t>Q1 = Min= 1001; Max= 9999; Step= 1
Q4 = Min= 1001; Max= 9999; Step= 1
Q10 = Min= 1001; Max= 9999; Step= 1
Q13 = Min= 1001; Max= 9999; Step= 1
Q2 = Min= 2; Max= 9; Step= 1
Q5 = Min= 2; Max= 9; Step= 1
Q11 = Min= 2; Max= 9; Step= 1
Q14 = Min= 2; Max= 9; Step= 1
Q16 = Min= 1; Max= 100; Step = 1
Q3 = List = km&lt;sup&gt;2&lt;/sup&gt;, hm&lt;sup&gt;2&lt;/sup&gt;, dam&lt;sup&gt;2&lt;/sup&gt;, m&lt;sup&gt;2&lt;/sup&gt;, dm&lt;sup&gt;2&lt;/sup&gt;, cm&lt;sup&gt;2&lt;/sup&gt;, mm&lt;sup&gt;2&lt;/sup&gt;
Q6 = List = km&lt;sup&gt;2&lt;/sup&gt;, hm&lt;sup&gt;2&lt;/sup&gt;, dam&lt;sup&gt;2&lt;/sup&gt;, m&lt;sup&gt;2&lt;/sup&gt;, dm&lt;sup&gt;2&lt;/sup&gt;, cm&lt;sup&gt;2&lt;/sup&gt;, mm&lt;sup&gt;2&lt;/sup&gt;
Q12 = List = km&lt;sup&gt;2&lt;/sup&gt;, hm&lt;sup&gt;2&lt;/sup&gt;, dam&lt;sup&gt;2&lt;/sup&gt;, m&lt;sup&gt;2&lt;/sup&gt;, dm&lt;sup&gt;2&lt;/sup&gt;, cm&lt;sup&gt;2&lt;/sup&gt;, mm&lt;sup&gt;2&lt;/sup&gt;
Q15 = List = km&lt;sup&gt;2&lt;/sup&gt;, hm&lt;sup&gt;2&lt;/sup&gt;, dam&lt;sup&gt;2&lt;/sup&gt;, m&lt;sup&gt;2&lt;/sup&gt;, dm&lt;sup&gt;2&lt;/sup&gt;, cm&lt;sup&gt;2&lt;/sup&gt;, mm&lt;sup&gt;2&lt;/sup&gt;</t>
  </si>
  <si>
    <t>T1 = {{Q1}}*{{Q2}}
T2 = {{Q4}}*{{Q5}}
T4 = {{Q10}}*{{Q11}}+{{Q16}}
T5 = {{Q13}}*{{Q14}}-{{Q16}}
A1={{Q1}} {{Q3}} × {{Q2}} = {{T1}} {{Q3}}#*
A2={{Q4}} {{Q6}} × {{Q5}} = {{T2}} {{Q6}}#*
A3={{Q10}} {{Q12}} × {{Q11}} = {{T4}} {{Q12}}#|&lt;p&gt;El resultado de esta operación es {{T1}} {{Q12}}.&lt;/p&gt;
A4={{Q13}} {{Q15}} × {{Q14}} = {{T5}} {{Q15}}#|&lt;p&gt;El resultado de esta operación es {{T2}} {{Q15}}.&lt;/p&gt;</t>
  </si>
  <si>
    <t>&lt;p&gt;Las medidas de superficie se multiplican como si fuesen números naturales y el resultado se expresa en la misma unidad.&lt;/p&gt;</t>
  </si>
  <si>
    <t>&lt;p&gt;Para obtener el resultado de estas operaciones, se multiplican los factores como si fuesen números naturales y se expresa el resultado en la misma unidad que el primer factor.&lt;/p&gt;</t>
  </si>
  <si>
    <t>{"id":"M6-MyM-13b-I-1","stimulus":"&lt;p&gt;Indique se o resultado das multiplicações está correto ou incorreto.&lt;/p&gt;","hint":"&lt;p&gt;Como estão expressos na mesma unidade, multiplique como se fossem números naturais.&lt;/p&gt;","feedback":"&lt;p&gt;Como estão expressos na mesma unidade, multiplique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{{Q12}}","function":"{{Q10}}*{{Q11}}","incorrect":true,"feedback":"&lt;p&gt;O resultado desta operação é {{function}} {{Q12}}.&lt;/p&gt;"},{"name":"A4","label":"{{Q13}} {{Q15}} × {{Q14}} = {{T5}} {{Q15}}","function":"{{Q13}}*{{Q14}}","incorrect":true,"feedback":"&lt;p&gt;O resultado desta operação é {{function}} {{Q15}}.&lt;/p&gt;"}],"uniques":true},"algorithm":{"name":"trueFalse","template":"Choice matrix – inline","params":{"countCorrect":2,"countIncorrect":1,"showCheckIcon":false,"options":["Correto","Incorreto"]}}}</t>
  </si>
  <si>
    <t>&lt;p&gt;Indica si el resultado de las divisiones es verdadero o falso.&lt;/p&gt;</t>
  </si>
  <si>
    <t>T1= {{Q1}}*{{Q2}}
T2= {{Q4}}*{{Q5}}
T3= {{Q10}}*{{Q11}}
T4= {{Q13}}*{{Q14}}
A1={{T1}} {{Q3}} : {{Q2}} = {{function}} {{Q3}}#{{Q1}}*
A2={{T2}} {{Q6}} : {{Q5}} = {{function}} {{Q6}}#{{Q4}}*
A3={{T3}} {{Q12}} : {{Q11}} = {{function}} {{Q12}}#{{Q10}}+{{Q16}}|&lt;p&gt;El resultado de esta operación es {{T5}} {{Q12}}.&lt;/p&gt;
A4={{T4}} {{Q15}} : {{Q14}} = {{function}} {{Q15}}#{{Q13}}-{{Q16}}|&lt;p&gt;El resultado de esta operación es {{T6}} {{Q15}}.&lt;/p&gt;
T5 = {{Q10}}
T6 = {{Q13}}</t>
  </si>
  <si>
    <t>&lt;p&gt;Las medidas de superficie se dividen como si fuesen números naturales y el resultado se expresa en la misma unidad.&lt;/p&gt;</t>
  </si>
  <si>
    <t>&lt;p&gt;Para obtener el resultado, divide como si fuesen números naturales y expresa el resultado en la misma unidad.&lt;/p&gt;</t>
  </si>
  <si>
    <t>{"id":"M6-MyM-13b-I-2","stimulus":"&lt;p&gt;Indique se o resultado das multiplicações está correto ou incorreto.&lt;/p&gt;","hint":"&lt;p&gt;Como estão expressos na mesma unidade, divida como se fossem números naturais.&lt;/p&gt;","feedback":"&lt;p&gt;Como estão expressos na mesma unidade, divida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{{Q12}}","function":"{{Q10}}+{{Q16}}","incorrect":true,"feedback":"&lt;p&gt;O resultado desta operação é {{T5}} {{Q12}}.&lt;/p&gt;"},{"name":"A4","label":"{{T4}} {{Q15}} : {{Q14}} = {{function}} {{Q15}}","function":"{{Q13}}-{{Q16}}","incorrect":true,"feedback":"&lt;p&gt;O resultado desta operação é {{T6}} {{Q15}}.&lt;/p&gt;"},{"name":"T5","label":"{{function}}","function":"{{Q10}}","temp":true},{"name":"T6","label":"{{function}}","function":"{{Q13}}","temp":true}],"uniques":true},"algorithm":{"name":"trueFalse","template":"Choice matrix – inline","params":{"countCorrect":2,"countIncorrect":1,"showCheckIcon":false,"options":["Correto","Incorreto"]}}}</t>
  </si>
  <si>
    <t>Calcula el valor de esta multiplicación.</t>
  </si>
  <si>
    <t>{{Q1}} {{Q3}} × {{Q2}} = {{A1}} {{Q3}}</t>
  </si>
  <si>
    <t>Q1 = Min= 1001; Max= 9999; Step= 1
Q2 = Min= 2; Max= 9; Step= 1
Q3 = List = km&lt;sup&gt;2&lt;/sup&gt;, hm&lt;sup&gt;2&lt;/sup&gt;, dam&lt;sup&gt;2&lt;/sup&gt;, m&lt;sup&gt;2&lt;/sup&gt;, dm&lt;sup&gt;2&lt;/sup&gt;, cm&lt;sup&gt;2&lt;/sup&gt;, mm&lt;sup&gt;2&lt;/sup&gt;</t>
  </si>
  <si>
    <t>Las medidas de superficie se multiplican como si fuesen números naturales y el resultado se expresa en la misma unidad.</t>
  </si>
  <si>
    <t>Para obtener el resultado, se multiplican los factores como si fuesen números naturales y se expresa el resultado en la misma unidad que el primer factor. {{Q1}} {{Q3}} × {{Q2}} = {{A1}} {{Q3}}</t>
  </si>
  <si>
    <t>{"id":"M6-MyM-13b-E-1","stimulus":"&lt;p&gt;Calcule o valor desta multiplicação.&lt;/p&gt;","template":"&lt;p style=\"text-align:center;\"&gt;{{Q1}} {{Q3}} × {{Q2}} = {{response}} {{Q3}}&lt;/p&gt;","hint":"&lt;p&gt;Como estão expressos na mesma unidade, multiplicam-se como se fossem números naturais.&lt;/p&gt;","feedback":"&lt;p&gt;Como estão expressos na mesma unidade, multiplicam-se como se fossem números naturai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t>
  </si>
  <si>
    <t>Calcula el resultado de esta división. Aproxima a las décimas.</t>
  </si>
  <si>
    <t>{{T1}} {{Q5}} : {{Q3}} = {{A2}} {{Q5}}</t>
  </si>
  <si>
    <t>Q3= Min 1;Max 9; Step= 1
Q4= Min 100;Max 999; Step= 0.1
Q5= List= km&lt;sup&gt;2&lt;/sup&gt;, hm&lt;sup&gt;2&lt;/sup&gt;, dam&lt;sup&gt;2&lt;/sup&gt;, m&lt;sup&gt;2&lt;/sup&gt;, dm&lt;sup&gt;2&lt;/sup&gt;, cm&lt;sup&gt;2&lt;/sup&gt;, mm&lt;sup&gt;2&lt;/sup&gt;</t>
  </si>
  <si>
    <t>T1 = {{Q3}}*{{Q4}}
A2 = {{Q4}}</t>
  </si>
  <si>
    <t>Divide los números y mantén la misma unidad de capacidad.</t>
  </si>
  <si>
    <t>Para obtener el resultado, se divide como si fuesen números naturales y se expresa el resultado en la misma unidad.
{{T1}} {{Q5}} : {{Q3}} = {{A2}} {{Q5}}</t>
  </si>
  <si>
    <t>{"id":"M6-MyM-13b-E-2","stimulus":"&lt;p&gt;Calcule esta divisão. Aproxime o resultado para décimos.&lt;/p&gt;","template":"&lt;p style=\"text-align:center;\"&gt;{{T1}} {{Q5}} : {{Q3}} = {{response}} {{Q5}}&lt;/p&gt;","hint":"&lt;p&gt;Como estão expressas na mesma unidade, dividem-se como se fossem números naturais.&lt;/p&gt;","feedback":"&lt;p&gt;Como estão expressas na mesma unidade, dividem-se como se fossem números naturai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t>
  </si>
  <si>
    <t>Se desea dividir un terreno de &lt;span class=\"no-break\"&gt;{{T1}} m&lt;sup&gt;2&lt;/sup&gt;&lt;/span&gt; en {{Q2}} sectores para cosechar distintas legumbres. ¿Cuántos metros cuadrados tendrá cada sector?</t>
  </si>
  <si>
    <t>Cada sector tendrá &lt;span class=\"no-break\"&gt;{{A1}} m&lt;sup&gt;2&lt;/sup&gt;&lt;/span&gt;.</t>
  </si>
  <si>
    <t>Q1= Min= 25; Max = 99; Step = 1
Q2= Min = 5; Max = 15; Step = 1</t>
  </si>
  <si>
    <t>Las medidas de superficie se dividen como si fuesen números naturales y el resultado se expresa en la misma unidad.</t>
  </si>
  <si>
    <t>{"id":"M6-MyM-13b-A-1","stimulus":"&lt;p&gt;Deseja-se dividir um lote de terra de &lt;span class=\"no-break\"&gt;{{T1}} m&lt;sup&gt;2&lt;/sup&gt;&lt;/span&gt; em {{Q2}} setores para o plantio de diferentes leguminosas. Quantos metros quadrados terá cada setor?&lt;/p&gt;","template":"&lt;p&gt;Cada setor terá &lt;span class=\"no-break\"&gt;{{response}} m&lt;sup&gt;2&lt;/sup&gt;&lt;/span&gt;.&lt;/p&gt;","hint":"&lt;p&gt;Como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t>
  </si>
  <si>
    <r>
      <rPr>
        <rFont val="Calibri"/>
        <color theme="1"/>
        <sz val="12.0"/>
      </rPr>
      <t>De una cartulina de &lt;span class=\"no-break\"&gt;</t>
    </r>
    <r>
      <rPr>
        <rFont val="Calibri"/>
        <color theme="1"/>
        <sz val="12.0"/>
      </rPr>
      <t>{{T1}}</t>
    </r>
    <r>
      <rPr>
        <rFont val="Calibri"/>
        <color theme="1"/>
        <sz val="12.0"/>
      </rPr>
      <t xml:space="preserve"> cm&lt;sup&gt;2&lt;/sup&gt;&lt;/span&gt; se van a recortar cuadrados de &lt;span class=\"no-break\"&gt;{{Q2}}</t>
    </r>
    <r>
      <rPr>
        <rFont val="Calibri"/>
        <color theme="1"/>
        <sz val="12.0"/>
      </rPr>
      <t xml:space="preserve"> </t>
    </r>
    <r>
      <rPr>
        <rFont val="Calibri"/>
        <color theme="1"/>
        <sz val="12.0"/>
      </rPr>
      <t>cm&lt;sup&gt;2&lt;/sup&gt;&lt;/span&gt;. ¿Cuántos cuadrados se obtendrán?</t>
    </r>
  </si>
  <si>
    <t>Se obtendrán {{A1}} cuadrados.</t>
  </si>
  <si>
    <r>
      <rPr>
        <rFont val="Calibri"/>
        <color theme="1"/>
        <sz val="12.0"/>
      </rPr>
      <t xml:space="preserve">Q1= Min = 25; Max = </t>
    </r>
    <r>
      <rPr>
        <rFont val="Calibri"/>
        <color theme="1"/>
        <sz val="12.0"/>
      </rPr>
      <t>50</t>
    </r>
    <r>
      <rPr>
        <rFont val="Calibri"/>
        <color theme="1"/>
        <sz val="12.0"/>
      </rPr>
      <t xml:space="preserve">; Step = 1
Q2= Min = </t>
    </r>
    <r>
      <rPr>
        <rFont val="Calibri"/>
        <color theme="1"/>
        <sz val="12.0"/>
      </rPr>
      <t>25</t>
    </r>
    <r>
      <rPr>
        <rFont val="Calibri"/>
        <color theme="1"/>
        <sz val="12.0"/>
      </rPr>
      <t xml:space="preserve">; Max = </t>
    </r>
    <r>
      <rPr>
        <rFont val="Calibri"/>
        <color theme="1"/>
        <sz val="12.0"/>
      </rPr>
      <t>50</t>
    </r>
    <r>
      <rPr>
        <rFont val="Calibri"/>
        <color theme="1"/>
        <sz val="12.0"/>
      </rPr>
      <t>; Step = 1</t>
    </r>
  </si>
  <si>
    <t>Las medidas de superficie se dividen como si fuesen números naturales.</t>
  </si>
  <si>
    <t>{"id":"M6-MyM-13b-A-2","stimulus":"&lt;p&gt;A partir de um pedaço de papelão de &lt;span class=\"no-break\"&gt;{{T1}} cm&lt;sup&gt;2&lt;/sup&gt;&lt;/span&gt; devem ser cortados quadrados de &lt;span class=\"no-break\"&gt;{{Q2}} cm&lt;sup&gt;2&lt;/sup&gt;&lt;/span&gt;. Quantos quadrados podem ser obtidos?&lt;/p&gt;","template":"&lt;p&gt;Podem ser obtidos {{response}} quadrados.&lt;/p&gt;","hint":"&lt;p&gt;Como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t>
  </si>
  <si>
    <r>
      <rPr>
        <rFont val="Calibri"/>
        <color theme="1"/>
        <sz val="12.0"/>
      </rPr>
      <t xml:space="preserve">En una fiesta de fin de año, las maestras fabrican banderines de tela de &lt;span class=\"no-break\"&gt;{{Q1}} cm&lt;sup&gt;2&lt;/sup&gt;&lt;/span&gt; para cada alumno. ¿Cuántos </t>
    </r>
    <r>
      <rPr>
        <rFont val="Calibri"/>
        <color theme="1"/>
        <sz val="12.0"/>
      </rPr>
      <t>centímetros cuadrados</t>
    </r>
    <r>
      <rPr>
        <rFont val="Calibri"/>
        <color theme="1"/>
        <sz val="12.0"/>
      </rPr>
      <t xml:space="preserve"> de tela necesitan si tienen {{Q2}} alumnos?</t>
    </r>
  </si>
  <si>
    <t>Necesitan &lt;span class=\"no-break\"&gt;{{A1}} cm&lt;sup&gt;2&lt;/sup&gt;&lt;/span&gt; de tela.</t>
  </si>
  <si>
    <t>Q1= Min = 50; Max = 100; Step = 1
Q2= Min = 2; Max = 29; Step = 1</t>
  </si>
  <si>
    <t>Las medidas de superficie se multiplican como si fuesen números naturales.</t>
  </si>
  <si>
    <t>Para obtener el resultado, se multiplican los factores como si fuesen números naturales y se expresa el resultado en la misma unidad que el primer factor.</t>
  </si>
  <si>
    <t>{"id":"M6-MyM-13b-A-3","stimulus":"&lt;p&gt;Para um trabalho de artes, cada aluno de uma turma fez uma pintura em uma tela de papel de &lt;span class=\"no-break\"&gt;{{Q1}} cm&lt;sup&gt;2&lt;/sup&gt;&lt;/span&gt;. Quantos centímetros quadrados de papel foram necessários se a sala tinha {{Q2}} alunos?&lt;/p&gt;","template":"&lt;p&gt;Foram necessários &lt;span class=\"no-break\"&gt;{{response}} cm&lt;sup&gt;2&lt;/sup&gt;&lt;/span&gt; de papel.&lt;/p&gt;","hint":"&lt;p&gt;Como são expressos na mesma unidade, multiplicam-se como se fossem números naturais.&lt;/p&gt;","feedback":"&lt;p&gt;Como são expressos na mesma unidade, multiplicam-se como se fossem números naturais.&lt;/p&gt;&lt;p style=\"text-align:center;\"&gt;{{Q1}} × {{Q2}} = {{A1}} m&lt;sup&gt;2&lt;/sup&gt;&lt;/p&gt;","seed":{"parameters":[{"name":"Q1","label":null,"min":50,"max":100,"step":1},{"name":"Q2","label":null,"min":2,"max":29,"step":1}],"calculated":[{"name":"A1","label":"{{function}}","function":" {{Q1}}*{{Q2}}"}],"uniques":true},"algorithm":{"name":"calculateOperation","params":{"method":"equivLiteral","keyboard":"NUMERICAL"}}}</t>
  </si>
  <si>
    <t>M6-MyM-14a</t>
  </si>
  <si>
    <t>Conoce las unidades de medida de volumen</t>
  </si>
  <si>
    <t>&lt;p&gt;Selecciona la unidad que no es de volumen.&lt;/p&gt;</t>
  </si>
  <si>
    <t xml:space="preserve">En cuál de estas situaciones se emplea correctamente la unidad de medida del volumen.
Una cubetera se ha llenado con {{Q1}} cm&lt;sup&gt;3&lt;/sup&gt; de agua. *
El volumen que tiene una freezer es de {{Q2}} dm&lt;sup&gt;3&lt;/sup&gt;. *
La capacidad de trasporte de una camión cisterna es de {{Q3}} m&lt;sup&gt;3&lt;/sup&gt;. *
El volumen de agua que cabe en una pecera es de {{Q4}} m.
El espacio que ocupa un cubo es de {{Q5}} cm.
</t>
  </si>
  <si>
    <t>Q1 = List = mm&lt;sup&gt;3&lt;/sup&gt;, cm&lt;sup&gt;3&lt;/sup&gt;, dm&lt;sup&gt;3&lt;/sup&gt;, m&lt;sup&gt;3&lt;/sup&gt;, dam&lt;sup&gt;3&lt;/sup&gt;, hm&lt;sup&gt;3&lt;/sup&gt;, km&lt;sup&gt;3&lt;/sup&gt;
Q2 = List = mm&lt;sup&gt;3&lt;/sup&gt;, cm&lt;sup&gt;3&lt;/sup&gt;, dm&lt;sup&gt;3&lt;/sup&gt;, m&lt;sup&gt;3&lt;/sup&gt;, dam&lt;sup&gt;3&lt;/sup&gt;, hm&lt;sup&gt;3&lt;/sup&gt;, km&lt;sup&gt;3&lt;/sup&gt;
Q3 = List = ml, cl, dl, l, cm, m, km, mg, g, hg, kg</t>
  </si>
  <si>
    <t>A1 = {{Q1}}
A2 = {{Q2}}
A3 = {{Q3}}*</t>
  </si>
  <si>
    <t>&lt;p&gt;Las unidades de volumen son el metro cúbico, sus múltiplos y sus submúltiplos.&lt;/p&gt;</t>
  </si>
  <si>
    <t>&lt;p&gt;Las unidades de volumen son el metro cúbico, sus múltiplos y sus submúltiplos.&lt;/p&gt;
Table=1x7
0,0=km&lt;sup&gt;3&lt;/sup&gt;,#ED9B0C,#FFFFFF,bold
0,1=hm&lt;sup&gt;3&lt;/sup&gt;,#ED9B0C,#FFFFFF,bold
0,2=dam&lt;sup&gt;3&lt;/sup&gt;,#ED9B0C,#FFFFFF,bold
0,3=m&lt;sup&gt;3&lt;/sup&gt;,#ED9B0C,#FFFFFF,bold
0,4=dm&lt;sup&gt;3&lt;/sup&gt;,#ED9B0C,#FFFFFF,bold
0,5=cm&lt;sup&gt;3&lt;/sup&gt;,#ED9B0C,#FFFFFF,bold
0,6=mm&lt;sup&gt;3&lt;/sup&gt;,#ED9B0C,#FFFFFF,bold</t>
  </si>
  <si>
    <t>{"id":"M6-MyM-14a-I-1","stimulus":"&lt;p&gt;Selecione a unidade que não é de volume.&lt;/p&gt;","hint":"&lt;p&gt;As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t>
  </si>
  <si>
    <t>¿Cuál es la unidad de medida que se utiliza para determinar el volumen de un recipiente de gran tamaño?</t>
  </si>
  <si>
    <t>A1 = Los cm&lt;sup&gt;3&lt;/sup&gt; son más pequeños que los mm&lt;sup&gt;3&lt;/sup&gt;.*
A2 = Los dam&lt;sup&gt;3&lt;/sup&gt; son más pequeños que los km&lt;sup&gt;3&lt;/sup&gt;.*
A3 = Los mm&lt;sup&gt;3&lt;/sup&gt; son más pequeños que los dm&lt;sup&gt;3&lt;/sup&gt;.*
A4 = Los dm&lt;sup&gt;3&lt;/sup&gt; son más pequeños que los dam&lt;sup&gt;3&lt;/sup&gt;.*
A5 = Los dam&lt;sup&gt;3&lt;/sup&gt; son más pequeños que los dm&lt;sup&gt;3&lt;/sup&gt;.
A6 = Los km&lt;sup&gt;3&lt;/sup&gt; son más pequeños que los hm&lt;sup&gt;3&lt;/sup&gt;.
A7 = Los hm&lt;sup&gt;3&lt;/sup&gt; son más pequeños que los dam&lt;sup&gt;3&lt;/sup&gt;.
A8 = Los dm&lt;sup&gt;3&lt;/sup&gt; son más pequeños que los mm&lt;sup&gt;3&lt;/sup&gt;.
A9 = Los m&lt;sup&gt;3&lt;/sup&gt; son más pequeños que los dm&lt;sup&gt;3&lt;/sup&gt;.
A10 = Los dam&lt;sup&gt;3&lt;/sup&gt; son más pequeños que los cm&lt;sup&gt;3&lt;/sup&gt;.</t>
  </si>
  <si>
    <t>&lt;p&gt;Las unidades de volumen son el metro cúbico, sus múltiplos y sus submúltiplos.&lt;/p&gt;
Table=1x7
0,0=km&lt;sup&gt;3&lt;/sup&gt;,#04B776,#FFFFFF,bold
0,1=hm&lt;sup&gt;3&lt;/sup&gt;,#04B776,#FFFFFF,bold
0,2=dam&lt;sup&gt;3&lt;/sup&gt;,#04B776,#FFFFFF,bold
0,3=m&lt;sup&gt;3&lt;/sup&gt;,#04B776,#FFFFFF,bold
0,4=dm&lt;sup&gt;3&lt;/sup&gt;,#04B776,#FFFFFF,bold
0,5=cm&lt;sup&gt;3&lt;/sup&gt;,#04B776,#FFFFFF,bold
0,6=mm&lt;sup&gt;3&lt;/sup&gt;,#04B776,#FFFFFF,bold</t>
  </si>
  <si>
    <t>{"id":"M6-MyM-14a-E-1","stimulus":"&lt;p&gt;Selecione a afirmação correta.&lt;/p&gt;","hint":"&lt;p&gt;As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255);\"&gt;mm&lt;sup&gt;3&lt;/sup&gt;&lt;/span&gt;&lt;/strong&gt;&lt;/td&gt;\r\n\t\t&lt;/tr&gt;\r\n\t&lt;/tbody&gt;\r\n&lt;/table&gt;","seed":{"parameters":[],"calculated":[{"name":"A1","label":"Os cm&lt;sup&gt;3&lt;/sup&gt; são menores do que os mm&lt;sup&gt;3&lt;/sup&gt;."},{"name":"A2","label":"Os dam&lt;sup&gt;3&lt;/sup&gt; são menores do que os km&lt;sup&gt;3&lt;/sup&gt;."},{"name":"A3","label":"Os mm&lt;sup&gt;3&lt;/sup&gt; são menores do que os dm&lt;sup&gt;3&lt;/sup&gt;."},{"name":"A4","label":"Os dm&lt;sup&gt;3&lt;/sup&gt; são menores do que os dam&lt;sup&gt;3&lt;/sup&gt;."},{"name":"A5","label":"Os dam&lt;sup&gt;3&lt;/sup&gt; são menores do que os dm&lt;sup&gt;3&lt;/sup&gt;.","incorrect":true},{"name":"A6","label":"Os km&lt;sup&gt;3&lt;/sup&gt; são menores do que os hm&lt;sup&gt;3&lt;/sup&gt;.","incorrect":true},{"name":"A7","label":"Os hm&lt;sup&gt;3&lt;/sup&gt; são menores do que os dam&lt;sup&gt;3&lt;/sup&gt;.","incorrect":true},{"name":"A8","label":"Os dm&lt;sup&gt;3&lt;/sup&gt; são menores do que os mm&lt;sup&gt;3&lt;/sup&gt;.","incorrect":true},{"name":"A9","label":"Os m&lt;sup&gt;3&lt;/sup&gt; são menores do que os dm&lt;sup&gt;3&lt;/sup&gt;.","incorrect":true},{"name":"A10","label":"Os dam&lt;sup&gt;3&lt;/sup&gt; são menores do que os cm&lt;sup&gt;3&lt;/sup&gt;.","incorrect":true}],"uniques":true},"algorithm":{"name":"trueFalse","template":"Multiple choice – standard","params":{"countCorrect":1,"countIncorrect":2,"showCheckIcon":true}}}</t>
  </si>
  <si>
    <t>M6-MyM-14b</t>
  </si>
  <si>
    <t>Establece equivalencias entre las distintas unidades de medida de volumen</t>
  </si>
  <si>
    <t>Arrastra el resultado de esta conversión.</t>
  </si>
  <si>
    <t>{{Q1}} cm&lt;sup&gt;3&lt;/sup&gt; = {{A1}} mm&lt;sup&gt;3&lt;/sup&gt;</t>
  </si>
  <si>
    <t>Selecciona las conversiones de unidades de volumen correctas.
7.85 cm^3 = 7 850 mm^3*
29 800 mm^3 = 29.8 cm^3*
29 800 mm^3 = 2 980 dm^3</t>
  </si>
  <si>
    <t>Q1= Min = 0.01; Max = 100; Step = 0.01</t>
  </si>
  <si>
    <t>A1 = {{Q1}}*1000 *
A2 = {{Q1}}*100
A3 = {{Q1}}*10</t>
  </si>
  <si>
    <t>$$IMG=M6-MyM-14b-1</t>
  </si>
  <si>
    <t>$$IMG=M6-MyM-14b-1
&lt;p&gt;{{Q1}} cm&lt;sup&gt;3&lt;/sup&gt; = {{Q1}} × 1 000 = {{A1}} mm&lt;sup&gt;3&lt;/sup&gt;&lt;/p&gt;</t>
  </si>
  <si>
    <t>{"id":"M6-MyM-14b-I-1","stimulus":"&lt;p&gt;Arraste o resultado desta conversão.&lt;/p&gt;","template":"&lt;p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</si>
  <si>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dam&lt;sup&gt;3&lt;/sup&gt; = {{group1}} m&lt;sup&gt;3&lt;/sup&gt;</t>
  </si>
  <si>
    <t>IMAGEN M6-MyM-14b-1</t>
  </si>
  <si>
    <t>&lt;p&gt;IMAGEN M6-MyM-14b-1&lt;/p&gt;&lt;p&gt;{{Q1}} dam&lt;sup&gt;3&lt;/sup&gt; = {{Q1}} × 1 000 = {{A1}} m&lt;sup&gt;3&lt;/sup&gt;&lt;/p&gt;</t>
  </si>
  <si>
    <t>{"id":"M6-MyM-14b-I-2","stimulus":"&lt;p&gt;Arraste o resultado desta conversão.&lt;/p&gt;","template":"&lt;p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</si>
  <si>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hm&lt;sup&gt;3&lt;/sup&gt; = {{group1}} km&lt;sup&gt;3&lt;/sup&gt;</t>
  </si>
  <si>
    <t>Q1= Min = 1000; Max = 90000; Step = 100</t>
  </si>
  <si>
    <t>A1 = {{Q1}}/1000 *
A2 = {{Q1}}/100
A3 = {{Q1}}/10</t>
  </si>
  <si>
    <t>&lt;p&gt;IMAGEN M6-MyM-14b-1&lt;/p&gt;&lt;p&gt;{{Q1}} hm&lt;sup&gt;3&lt;/sup&gt; = {{Q1}} : 1 000 = {{A1}} km&lt;sup&gt;3&lt;/sup&gt;&lt;/p&gt;</t>
  </si>
  <si>
    <r>
      <rPr>
        <rFont val="Calibri"/>
        <sz val="12.0"/>
      </rPr>
      <t>{"id":"M6-MyM-14b-I-3","stimulus":"&lt;p&gt;Arraste o resultado desta conversão.&lt;/p&gt;","template":"&lt;p style=\"text-align:center;\"&gt;{{Q1}} hm&lt;sup&gt;3&lt;/sup&gt; = {{response}} km&lt;sup&gt;3&lt;/sup&gt;&lt;/p&gt;","hint":"&lt;div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t>
    </r>
  </si>
  <si>
    <t>Calcula la siguiente conversión de unidades de volumen.</t>
  </si>
  <si>
    <t>{{Q1}} m&lt;sup&gt;3&lt;/sup&gt; = {{A1}} cm&lt;sup&gt;3&lt;/sup&gt;</t>
  </si>
  <si>
    <t>Calcula la siguiente conversión de unidades de volumen.
2.6 m^3= ... cm^3</t>
  </si>
  <si>
    <t>Q1= Min = 0.01; Max = 10; Step = 0.01</t>
  </si>
  <si>
    <t>A1 = {{Q1}}*1000000</t>
  </si>
  <si>
    <t>&lt;p&gt;IMAGEN M6-MyM-14b-1&lt;/p&gt;&lt;p&gt;{{Q1}} m&lt;sup&gt;3&lt;/sup&gt; = {{Q1}} × 1 000 000 = {{A1}} cm&lt;sup&gt;3&lt;/sup&gt;&lt;/p&gt;</t>
  </si>
  <si>
    <r>
      <rPr>
        <rFont val="Calibri"/>
        <sz val="12.0"/>
      </rPr>
      <t>{"id":"M6-MyM-14b-E-1","stimulus":"&lt;p&gt;Calcule a seguinte conversão entre unidades de volume.&lt;/p&gt;","template":"&lt;p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 xml:space="preserve">g\" width=\"300\"&gt;&lt;/img&gt;&lt;/div&gt;&lt;p style=\"text-align:center;\"&gt;{{Q1}} m&lt;sup&gt;3&lt;/sup&gt; = {{Q1}} × 1 000 000 </t>
    </r>
    <r>
      <rPr>
        <rFont val="Calibri"/>
        <sz val="12.0"/>
      </rPr>
      <t>= {{A1}} cm&lt;sup&gt;3&lt;/sup&gt;&lt;/p&gt;","seed":{"parameters":[{"name":"Q1","label":null,"min":0.01,"max":10,"step":0.01}],"calculated":[{"name":"A1","label":"{{function}}","function":"{{Q1}}*1000000"}],"uniques":true},"algorithm":{"name":"calculateOperation","params":{"method":"equivLiteral","keyboard":"NUMERICAL"}}}</t>
    </r>
  </si>
  <si>
    <t>{{Q1}} hm&lt;sup&gt;3&lt;/sup&gt;= {{A1}} dam&lt;sup&gt;3&lt;/sup&gt;</t>
  </si>
  <si>
    <t>Calcula la siguiente conversión de unidades de volumen.
3.7 m^3= ... dm^3</t>
  </si>
  <si>
    <t>&lt;p&gt;IMAGEN M6-MyM-14b-1&lt;/p&gt;&lt;p&gt;{{Q1}} hm&lt;sup&gt;3&lt;/sup&gt; = {{Q1}} × 1 000 = {{A1}} dam&lt;sup&gt;3&lt;/sup&gt;&lt;/p&gt;</t>
  </si>
  <si>
    <r>
      <rPr>
        <rFont val="Calibri"/>
        <sz val="12.0"/>
      </rPr>
      <t>{"id":"M6-MyM-14b-E-2","stimulus":"&lt;p&gt;Calcule a seguinte conversão de unidade de volume.&lt;/p&gt;","template":"&lt;p style=\"text-align:center;\"&gt;{{Q1}} hm&lt;sup&gt;3&lt;/sup&gt;= {{response}} dam&lt;sup&gt;3&lt;/sup&gt;&lt;/p&gt;","hint":"&lt;div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t>
    </r>
  </si>
  <si>
    <t>Calcula la siguiente conversión de unidades de volumen. Aproxima hasta dos cifras decimales.</t>
  </si>
  <si>
    <t>{{Q1}} cm&lt;sup&gt;3&lt;/sup&gt;= {{A1}} dm&lt;sup&gt;3&lt;/sup&gt;</t>
  </si>
  <si>
    <t>Calcula la siguiente conversión de unidades de volumen.
0.6 m^3= ... dam^3</t>
  </si>
  <si>
    <t>Q1= Min = 100; Max = 10000; Step = 1</t>
  </si>
  <si>
    <t>A1 = math.floor({{Q1}}/1000,2)</t>
  </si>
  <si>
    <t>&lt;p&gt;IMAGEN M6-MyM-14b-1&lt;/p&gt;&lt;p&gt;{{Q1}} cm&lt;sup&gt;3&lt;/sup&gt; = {{Q1}} : 1 000 = {{A1}} dm&lt;sup&gt;3&lt;/sup&gt;&lt;/p&gt;</t>
  </si>
  <si>
    <r>
      <rPr>
        <rFont val="Calibri"/>
        <sz val="12.0"/>
      </rPr>
      <t>{"id":"M6-MyM-14b-E-3","stimulus":"&lt;p&gt;Calcule a seguinte conversão de unidades de volume. Aproxime o resultado para os centésimos.&lt;/p&gt;","template":"&lt;p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g\" width=\"300\"&gt;&lt;/img&gt;&lt;/div&gt;&lt;p style=\"text-align:center;\"&gt;{{Q1}} cm&lt;sup&gt;3&lt;/sup&gt; = {{Q1}} : 1 000 = {</t>
    </r>
    <r>
      <rPr>
        <rFont val="Calibri"/>
        <sz val="12.0"/>
      </rPr>
      <t>{A1}} dm&lt;sup&gt;3&lt;/sup&gt;&lt;/p&gt;","seed":{"parameters":[{"name":"Q1","label":null,"min":100,"max":10000,"step":10000}],"calculated":[{"name":"A1","label":"{{function}}","function":"math.floor({{Q1}}/1000,2)"}],"uniques":true},"algorithm":{"name":"calculateOperation","params":{"method":"equivLiteral","keyboard":"INTERMEDIATE"}}}</t>
    </r>
  </si>
  <si>
    <t>&lt;p&gt;Un depósito tiene una fuga por la que, a cada hora, se pierden {{Q1}} cm&lt;sup&gt;3&lt;/sup&gt; de agua. ¿Cuántos dm&lt;sup&gt;3&lt;/sup&gt; se han perdido?&lt;/p&gt;</t>
  </si>
  <si>
    <t>&lt;p&gt;Se han perdido {{A1}} dm&lt;sup&gt;3&lt;/sup&gt; de agua.&lt;/p&gt;</t>
  </si>
  <si>
    <t>Un depósito tiene una fuga por la que, a cada hora, se pierden 652 cm3 de agua. Al cabo de 14 horas, ¿cuántos dm3 se han perdido?
Se han perdido ... dm^3 de agua.</t>
  </si>
  <si>
    <t>Q1= Min = 100; Max = 1200; Step = 1</t>
  </si>
  <si>
    <t>A1 = {{Q1}}/1000</t>
  </si>
  <si>
    <t>{"id":"M6-MyM-14b-A-1","stimulus":"&lt;p&gt;Um tanque tem um vazamento, através do qual, a cada hora, se perdem {{Q1}} cm&lt;sup&gt;3&lt;/sup&gt; de água. Quantos dm&lt;sup&gt;3&lt;/sup&gt; foram perdidos?&lt;/p&gt;","template":"&lt;p&gt;Foram perdidos {{response}} dm&lt;sup&gt;3&lt;/sup&gt;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t>
  </si>
  <si>
    <t>&lt;p&gt;Un embalse contiene {{Q1}} hm&lt;sup&gt;3&lt;/sup&gt; de agua antes de que empiece una temporada de lluvias. ¿Cuántos km&lt;sup&gt;3&lt;/sup&gt; de agua hay en el embalse?&lt;/p&gt;</t>
  </si>
  <si>
    <t>&lt;p&gt;Hay {{A1}} km&lt;sup&gt;3&lt;/sup&gt; de agua.&lt;/p&gt;</t>
  </si>
  <si>
    <t>Un embalse contiene 310 hm^3 antes de que empiece una temporada de lluvias. Al terminar, el embalse encierra 570 hm^3 más. ¿Cuántos km^3 de agua hay en el embalse en total?
Hay ... km^3 de agua en total.</t>
  </si>
  <si>
    <t>Q1= Min = 100; Max = 1000; Step = 10</t>
  </si>
  <si>
    <t>{"id":"M6-MyM-14b-A-2","stimulus":"&lt;p&gt;Um reservatório contém {{Q1}} hm&lt;sup&gt;3&lt;/sup&gt; água antes do início de uma estação chuvosa. Quantos km&lt;sup&gt;3&lt;/sup&gt; de água há no reservatório?&lt;/p&gt;","template":"&lt;p&gt;Há {{response}} km&lt;sup&gt;3&lt;/sup&gt;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t>
  </si>
  <si>
    <t>&lt;p&gt;Una urbanización está llenando su piscina de {{Q1}} m&lt;sup&gt;3&lt;/sup&gt; para el verano. ¿A cuántos dm&lt;sup&gt;3&lt;/sup&gt; equivale el volumen de esta piscina?&lt;/p&gt;</t>
  </si>
  <si>
    <t>&lt;p&gt;La piscina tiene un volumen de {{A1}} dm&lt;sup&gt;3&lt;/sup&gt;.&lt;/p&gt;</t>
  </si>
  <si>
    <t>Una urbanización está llenando su piscina de 33 m^3 para el verano. Si ya la han llenado con 32.769 m^3, ¿cuántos dm^3 faltan para llenarla?
A la piscina le faltan ... dm^3 de agua.</t>
  </si>
  <si>
    <t>Q1= Min = 25; Max = 35; Step = 1</t>
  </si>
  <si>
    <t>&lt;p&gt;IMAGEN M6-MyM-14b-1&lt;/p&gt;&lt;p&gt;{{Q1}} m&lt;sup&gt;3&lt;/sup&gt; = {{Q1}} × 1 000 = {{A1}} dm&lt;sup&gt;3&lt;/sup&gt;&lt;/p&gt;</t>
  </si>
  <si>
    <t>{"id":"M6-MyM-14b-A-3","stimulus":"&lt;p&gt;Um conjunto habitacional encheu para o verão a piscina do espaço de lazer com {{Q1}} m&lt;sup&gt;3&lt;/sup&gt;. Quantos dm&lt;sup&gt;3&lt;/sup&gt; equivale o volume desta piscina?&lt;/p&gt;","template":"&lt;p&gt;A piscina tem um volume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t>
  </si>
  <si>
    <t>M6-MyM-14d</t>
  </si>
  <si>
    <t>Estima volúmenes eligiendo la unidad adecuada</t>
  </si>
  <si>
    <t>&lt;p&gt;Une cada volumen con la unidad de volumen más adecuada para medirlo.&lt;/p&gt;</t>
  </si>
  <si>
    <t>Une cada imagen con la unidad de volumen más adecuada. 
{{Q1}} - {{A1}} 
{{Q2}} - {{A2}}
{{Q3}} - {{A3}}</t>
  </si>
  <si>
    <t>Q1 = List = Piscina, Bañera, Tanque de agua
Q2 = List = Garrafa de agua, Pecera
Q3 = List = Botella, Vaso de agua</t>
  </si>
  <si>
    <t>A1={{Q1}}#m&lt;sup&gt;3&lt;/sup&gt;
A2={{Q2}}#dm&lt;sup&gt;3&lt;/sup&gt;
A3={{Q3}}#cm&lt;sup&gt;3&lt;/sup&gt;</t>
  </si>
  <si>
    <t>&lt;p&gt;El volumen de un objeto es la cantidad de espacio que ocupa.&lt;/p&gt;</t>
  </si>
  <si>
    <t>{"id":"M6-MyM-14d-I-1","stimulus":"&lt;p&gt;Arraste a unidade de volume mais apropriada para expressar o volume desses objetos.&lt;/p&gt;","hint":"&lt;p&gt;O volume de um objeto é a quantidade de espaço que ele ocupa.&lt;/p&gt;","feedback":"&lt;p&gt;O volume de um objeto é a quantidade de espaço que ele ocupa.&lt;/p&gt;","seed":{"parameters":[{"name":"Q1","label":null,"list":["Piscina","Banheira","Tanque de água"]},{"name":"Q2","label":null,"list":["Galão de água","Aquário"]},{"name":"Q3","label":null,"list":["Garrafa","Copo"]}],"calculated":[{"name":"A1","label":"{{Q1}}","function":"m&lt;sup&gt;3&lt;/sup&gt;"},{"name":"A2","label":"{{Q2}}","function":"dm&lt;sup&gt;3&lt;/sup&gt;"},{"name":"A3","label":"{{Q3}}","function":"cm&lt;sup&gt;3&lt;/sup&gt;"}],"uniques":true},"algorithm":{"name":"linkOperationResult","template":"Match list","params":{"invert":true}}}</t>
  </si>
  <si>
    <t>&lt;p&gt;Arrastra estos volúmenes junto a la unidad de volumen a la que más se acercan.&lt;/p&gt;</t>
  </si>
  <si>
    <t>&lt;p&gt;m&lt;sup&gt;3&lt;/sup&gt;: {{A1}}&lt;/p&gt;&lt;p&gt;cm&lt;sup&gt;3&lt;/sup&gt;: {{A2}}&lt;/p&gt;&lt;p&gt;dm&lt;sup&gt;3&lt;/sup&gt;: {{A3}}&lt;/p&gt;</t>
  </si>
  <si>
    <t xml:space="preserve">Calcula el volumen de un cubo cuyos lados miden {{Q1}} cm. </t>
  </si>
  <si>
    <t>Q1 = List =tanque de un camión cisterna, piscina, tanque de agua
Q2 = List =lata de refresco, jarra de agua, taza
Q3 = List =olla, botella de refresco</t>
  </si>
  <si>
    <t>A1 = {{Q1}}*
A2 = {{Q2}}*
A3 = {{Q3}}*</t>
  </si>
  <si>
    <t>{"id":"M6-MyM-14d-E-1","stimulus":"&lt;p&gt;Arraste cada item ao lado da unidade de volume à qual eles estão mais próximos.&lt;/p&gt;","template":"&lt;p style=\"text-align:center;\"&gt;m&lt;sup&gt;3&lt;/sup&gt;: {{response}}&lt;/p&gt;&lt;p style=\"text-align:center;\"&gt;cm&lt;sup&gt;3&lt;/sup&gt;: {{response}}&lt;/p&gt;&lt;p style=\"text-align:center;\"&gt;dm&lt;sup&gt;3&lt;/sup&gt;: {{response}}&lt;/p&gt;","hint":"&lt;p&gt;O volume de um objeto é a quantidade de espaço que ele ocupa.&lt;/p&gt;","feedback":"&lt;p&gt;O volume de um objeto é a quantidade de espaço que ele ocupa.&lt;/p&gt;","seed":{"parameters":[{"name":"Q1","label":null,"list":["tanque de caminhão pipa","piscina","tanque de água"]},{"name":"Q2","label":null,"list":["lata de refrigerante","jarra de água","caneca"]},{"name":"Q3","label":null,"list":["panela","garrafa de suco"]}],"calculated":[{"name":"A1","label":"{{function}}","function":"{{Q1}}"},{"name":"A2","label":"{{function}}","function":"{{Q2}}"},{"name":"A3","label":"{{function}}","function":"{{Q3}}"}],"uniques":true},"algorithm":{"name":"calculateOperation","template":"Cloze with drag &amp; drop","params":{"keyboard":"INTERMEDIATE"}}}</t>
  </si>
  <si>
    <t>&lt;p&gt;dm&lt;sup&gt;3&lt;/sup&gt;: {{A1}}&lt;/p&gt;&lt;p&gt;m&lt;sup&gt;3&lt;/sup&gt;: {{A2}}&lt;/p&gt;&lt;p&gt;cm&lt;sup&gt;3&lt;/sup&gt;: {{A3}}&lt;/p&gt;</t>
  </si>
  <si>
    <t>Q1 = List =olla, botella de refresco
Q2 = List =tanque de un camión cisterna, piscina, tanque de agua
Q3 = List =lata de refresco, jarra de agua, taza</t>
  </si>
  <si>
    <t>{"id":"M6-MyM-14d-E-2","stimulus":"&lt;p&gt;Arraste cada item ao lado da unidade de volume à qual eles estão mais próximos.&lt;/p&gt;","template":"&lt;p style=\"text-align:center;\"&gt;dm&lt;sup&gt;3&lt;/sup&gt;: {{response}}&lt;/p&gt;&lt;p style=\"text-align:center;\"&gt;m&lt;sup&gt;3&lt;/sup&gt;: {{response}}&lt;/p&gt;&lt;p style=\"text-align:center;\"&gt;cm&lt;sup&gt;3&lt;/sup&gt;: {{response}}&lt;/p&gt;","hint":"&lt;p&gt;O volume de um objeto é a quantidade de espaço que ele ocupa.&lt;/p&gt;","feedback":"&lt;p&gt;O volume de um objeto é a quantidade de espaço que ele ocupa.&lt;/p&gt;","seed":{"parameters":[{"name":"Q1","label":null,"list":["panela","garrafa de suco"]},{"name":"Q2","label":null,"list":["tanque de caminhão-tanque","piscina","tanque de água"]},{"name":"Q3","label":null,"list":["lata de refrigerante","copo de água","caneca"]}],"calculated":[{"name":"A1","label":"{{function}}","function":"{{Q1}}"},{"name":"A2","label":"{{function}}","function":"{{Q2}}"},{"name":"A3","label":"{{function}}","function":"{{Q3}}"}],"uniques":true},"algorithm":{"name":"calculateOperation","template":"Cloze with drag &amp; drop","params":{"keyboard":"INTERMEDIATE"}}}</t>
  </si>
  <si>
    <t>M6-MyM-15a</t>
  </si>
  <si>
    <t>Realiza transformaciones entre las medidas de volumen y las de capacidad</t>
  </si>
  <si>
    <t>&lt;p&gt;Selecciona cuáles de estas equivalencias son correctas.&lt;/p&gt;</t>
  </si>
  <si>
    <t xml:space="preserve">Señala cuáles de estas afirmaciones son correctas.
{{Q1}} cm&lt;sup&gt;3&lt;/sup&gt; de un vaso equivalen a {{Q1}} ml. *
{{Q2}} l de botella equivalen a {{Q2}} dm&lt;sup&gt;3&lt;/sup&gt;. *
{{Q3}} m&lt;sup&gt;3&lt;/sup&gt; representan a {{Q3}} kl. *
{{Q4}} cm&lt;sup&gt;3&lt;/sup&gt; de una piscina equivalen a {{Q1}} l. 
{{Q5}} l de agua en una botella equivalen a {{Q2}} m&lt;sup&gt;3&lt;/sup&gt;. 
{{Q6}} m&lt;sup&gt;3&lt;/sup&gt; representan a {{Q3}} l. 
(Se ven 3 opciones, 2 correctas)
</t>
  </si>
  <si>
    <t>Q1= Min = 100; Max = 250; Step = 10
Q2= Min = 2; Max = 5; Step = 1
Q3= Min = 10; Max = 50; Step = 1
Q4= Min = 1000; Max = 10000; Step = 1000
Q5= Min = 1000; Max =10000; Step = 1000
Q6= Min = 1; Max = 9; Step = 1</t>
  </si>
  <si>
    <t>A1={{Q1}} cm&lt;sup&gt;3&lt;/sup&gt; = {{Q1}} ml#*
A2={{Q2}} l = {{Q2}} dm&lt;sup&gt;3&lt;/sup&gt;#*
A3={{Q3}} m&lt;sup&gt;3&lt;/sup&gt; = {{Q3}} kl#*
A4={{Q4}} cm&lt;sup&gt;3&lt;/sup&gt; = {{Q4}} l#
A5={{Q5}} l = {{Q5}} m&lt;sup&gt;3&lt;/sup&gt;#
A6={{Q6}} m&lt;sup&gt;3&lt;/sup&gt; = {{Q6}} l#</t>
  </si>
  <si>
    <t>&lt;p&gt;1 m&lt;sup&gt;3&lt;/sup&gt; = 1 kl&lt;/p&gt;&lt;p&gt;1 dm&lt;sup&gt;3&lt;/sup&gt; = 1 l&lt;/p&gt;&lt;p&gt;1 cm&lt;sup&gt;3&lt;/sup&gt; = 1 ml&lt;/p&gt;</t>
  </si>
  <si>
    <t>{"id":"M6-MyM-15a-I-1","stimulus":"&lt;p&gt;Selecione quais dessas equivalências estão corretas.&lt;/p&gt;","hint":"&lt;p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t>
  </si>
  <si>
    <t>&lt;p&gt;Arrastra una de las opciones para completar esta igualdad.&lt;/p&gt;</t>
  </si>
  <si>
    <t>&lt;p&gt;{{Q1}} cm&lt;sup&gt;3&lt;/sup&gt; = {{A1}}&lt;/p&gt;</t>
  </si>
  <si>
    <t>Expresa {{Q1}} cm&lt;sup&gt;3&lt;/p&gt; en litros.
{{A1}} litros.</t>
  </si>
  <si>
    <r>
      <rPr>
        <rFont val="Calibri"/>
        <color theme="1"/>
        <sz val="12.0"/>
      </rPr>
      <t xml:space="preserve">Q1= Min = </t>
    </r>
    <r>
      <rPr>
        <rFont val="Calibri"/>
        <color theme="1"/>
        <sz val="12.0"/>
      </rPr>
      <t>1</t>
    </r>
    <r>
      <rPr>
        <rFont val="Calibri"/>
        <color theme="1"/>
        <sz val="12.0"/>
      </rPr>
      <t>; Max = 100; Step = 0.01</t>
    </r>
  </si>
  <si>
    <t>A1 = {{Q1}} l
A2 = {{Q1}} ml*
A3 = {{Q1}} kl</t>
  </si>
  <si>
    <t>{"id":"M6-MyM-15a-E-1","stimulus":"&lt;p&gt;Arraste uma das opções para completar esta igualdade.&lt;/p&gt;","template":"&lt;p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t>
  </si>
  <si>
    <t>&lt;p&gt;{{Q1}} m&lt;sup&gt;3&lt;/sup&gt; = {{A1}}&lt;/p&gt;</t>
  </si>
  <si>
    <r>
      <rPr>
        <rFont val="Calibri"/>
        <color theme="1"/>
        <sz val="12.0"/>
      </rPr>
      <t xml:space="preserve">Q1= Min = </t>
    </r>
    <r>
      <rPr>
        <rFont val="Calibri"/>
        <color theme="1"/>
        <sz val="12.0"/>
      </rPr>
      <t>1</t>
    </r>
    <r>
      <rPr>
        <rFont val="Calibri"/>
        <color theme="1"/>
        <sz val="12.0"/>
      </rPr>
      <t>; Max = 100; Step = 0.01</t>
    </r>
  </si>
  <si>
    <t>A1 = {{Q1}} l
A2 = {{Q1}} ml
A3 = {{Q1}} kl*</t>
  </si>
  <si>
    <t>{"id":"M6-MyM-15a-E-2","stimulus":"&lt;p&gt;Arraste uma das opções para completar esta igualdade.&lt;/p&gt;","template":"&lt;p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t>
  </si>
  <si>
    <t>&lt;p&gt;{{Q1}} l = {{A1}}&lt;/p&gt;</t>
  </si>
  <si>
    <r>
      <rPr>
        <rFont val="Calibri"/>
        <color theme="1"/>
        <sz val="12.0"/>
      </rPr>
      <t xml:space="preserve">Q1= Min = </t>
    </r>
    <r>
      <rPr>
        <rFont val="Calibri"/>
        <color theme="1"/>
        <sz val="12.0"/>
      </rPr>
      <t>1</t>
    </r>
    <r>
      <rPr>
        <rFont val="Calibri"/>
        <color theme="1"/>
        <sz val="12.0"/>
      </rPr>
      <t>; Max = 100; Step = 0.01</t>
    </r>
  </si>
  <si>
    <t>A1 = {{Q1}} dm&lt;sup&gt;3&lt;/sup&gt;*
A2 = {{Q1}} cm&lt;sup&gt;3&lt;/sup&gt;
A3 = {{Q1}} m&lt;sup&gt;3&lt;/sup&gt;</t>
  </si>
  <si>
    <t>{"id":"M6-MyM-15a-E-3","stimulus":"&lt;p&gt;Arraste uma das opções para completar esta igualdade.&lt;/p&gt;","template":"&lt;p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t>
  </si>
  <si>
    <t xml:space="preserve">&lt;p&gt;Una pecera tiene un volumen de {{Q1}} cm&lt;sup&gt;3&lt;/sup&gt;. ¿A cuántos mililitros equivalen?&lt;/p&gt; </t>
  </si>
  <si>
    <t>&lt;p&gt;La capacidad de la pecera es de {{A1}} ml.&lt;/p&gt;</t>
  </si>
  <si>
    <t xml:space="preserve">Una pecera tiene un volumen de {{Q1}} dm&lt;sup&gt;3&lt;/sup&gt;. ¿A cuántos litros equivale su capacidad? </t>
  </si>
  <si>
    <t>Q1= Min = 35000; Max = 50000; Step = 1000</t>
  </si>
  <si>
    <t>A1 = {{Q1}}</t>
  </si>
  <si>
    <t>{"id":"M6-MyM-15a-A-1","stimulus":"&lt;p&gt;Um aquário tem um volume de {{Q1}} cm&lt;sup&gt;3&lt;/sup&gt;. Quantos mililitros cabem no aquário?&lt;/p&gt;","template":"&lt;p&gt;A capacidade do aquário é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t>
  </si>
  <si>
    <t>&lt;p&gt;Un bar ofrece jarras de refrescos con una capacidad de {{Q1}} l. ¿Cuál es su volumen en dm&lt;sup&gt;3&lt;/sup&gt;?&lt;/p&gt;</t>
  </si>
  <si>
    <t>&lt;p&gt;El volumen de las jarras es de {{A1}} dm&lt;sup&gt;3&lt;/sup&gt;.&lt;/p&gt;</t>
  </si>
  <si>
    <t>El corralón ofrece tanques de agua a sus clientes con una capacidad de {{Q1}} litros. ¿Cuál es el volumen de estos tanques?</t>
  </si>
  <si>
    <t>Q1= Min = 1.5; Max = 3; Step = 0.1</t>
  </si>
  <si>
    <t>{"id":"M6-MyM-15a-A-2","stimulus":"&lt;p&gt;Um bar oferece jarras de suco com capacidade de {{Q1}} l. Qual é o volume em dm&lt;sup&gt;3&lt;/sup&gt; de cada jarra?&lt;/p&gt;","template":"&lt;p&gt;O volume de uma jarra é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t>
  </si>
  <si>
    <t>&lt;p&gt;Gabriel está preparando las maletas para las vacaciones. La más grande tiene un volumen de {{Q1}} dm&lt;sup&gt;3&lt;/sup&gt;. ¿Cuál es su capacidad en litros?&lt;/p&gt;</t>
  </si>
  <si>
    <t>&lt;p&gt;La maleta tiene una capacidad de {{A1}} l.&lt;/p&gt;</t>
  </si>
  <si>
    <t>Gabriel prepara las valijas que llevará a sus vacaciones. La valija más grande tiene un volumen de {{Q1}} cm&lt;sup&gt;3&lt;/sup&gt;. ¿Qué capacidad en litros tiene esta valija?</t>
  </si>
  <si>
    <r>
      <rPr>
        <rFont val="Calibri"/>
        <color theme="1"/>
        <sz val="12.0"/>
      </rPr>
      <t xml:space="preserve">Q1= Min = </t>
    </r>
    <r>
      <rPr>
        <rFont val="Calibri"/>
        <color theme="1"/>
        <sz val="12.0"/>
      </rPr>
      <t>50</t>
    </r>
    <r>
      <rPr>
        <rFont val="Calibri"/>
        <color theme="1"/>
        <sz val="12.0"/>
      </rPr>
      <t xml:space="preserve">; Max = </t>
    </r>
    <r>
      <rPr>
        <rFont val="Calibri"/>
        <color theme="1"/>
        <sz val="12.0"/>
      </rPr>
      <t>85</t>
    </r>
    <r>
      <rPr>
        <rFont val="Calibri"/>
        <color theme="1"/>
        <sz val="12.0"/>
      </rPr>
      <t>; Step = 1</t>
    </r>
  </si>
  <si>
    <t>{"id":"M6-MyM-15a-A-3","stimulus":"&lt;p&gt;Gabriel está preparando as malas para as férias. A mala grande tem um volume de {{Q1}} dm&lt;sup&gt;3&lt;/sup&gt;. Qual é sua capacidade em litros?&lt;/p&gt;","template":"&lt;p&gt;A mala tem capacidade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t>
  </si>
  <si>
    <t>M6-MyM-16a</t>
  </si>
  <si>
    <t>Suma y resta unidades de volumen en forma simple</t>
  </si>
  <si>
    <t xml:space="preserve">Escoge el resultado de la operación.
{{Q1}} {{Q3}} + {{Q2}} {{Q3}} = {{A1}} {{Q3}}*| {{A2}} {{Q3}}| {{A3}} {{Q3}} </t>
  </si>
  <si>
    <t>Q1-Q2 = Min = 50; Max = 999; Step = 1
Q3 = List= mm&lt;sup&gt;3&lt;/sup&gt;, cm&lt;sup&gt;3&lt;/sup&gt;, dm&lt;sup&gt;3&lt;/sup&gt;, m&lt;sup&gt;3&lt;/sup&gt;, dam&lt;sup&gt;3&lt;/sup&gt;, hm&lt;sup&gt;3&lt;/sup&gt;, km&lt;sup&gt;3&lt;/sup&gt;
Q4= Min = 1; Max = 49</t>
  </si>
  <si>
    <t xml:space="preserve">A1= {{Q1}}+{{Q2}}
A2= {{Q1}}+{{Q2}}-{{Q4}}
A3= {{Q1}}+{{Q2}}+{{Q4}}
</t>
  </si>
  <si>
    <t>Para realizar sumas de medidas de volumen, todas las medidas tienen que estar expresadas en la misma unidad.</t>
  </si>
  <si>
    <t>&lt;p&gt;Para realizar sumas de medidas de volumen, todas las medidas tienen que estar expresadas en la misma unidad.&lt;/p&gt;&lt;p&gt;{{Q1}} {{Q3}} + {{Q2}} {{Q3}} = {{A1}} {{Q3}}&lt;/p&gt;</t>
  </si>
  <si>
    <t>{"id":"M6-MyM-16a-I-1","stimulus":"&lt;p&gt;Escolha o resultado da operação.&lt;/p&gt;&lt;p style=\"text-align:center;\"&gt;{{Q1}}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t>
  </si>
  <si>
    <t>Escoge el resultado de la operación.
{{T1}} {{Q3}} − {{Q2}} {{Q3}} = {{A1}} {{Q3}}*| {{A2}} {{Q3}}| {{A3}} {{Q3}}</t>
  </si>
  <si>
    <t>T1 = {{Q1}}+{{Q2}}
A1 = {{Q1}}
A2 = {{Q1}}+{{Q4}}+{{Q2}}
A3 = {{Q1}}-{{Q4}}+{{Q2}}</t>
  </si>
  <si>
    <t>Para realizar restas de medidas de volumen, todas las medidas tienen que estar expresadas en la misma unidad.</t>
  </si>
  <si>
    <t>&lt;p&gt;Para realizar restas de medidas de volumen, todas las medidas tienen que estar expresadas en la misma unidad.&lt;/p&gt;&lt;p&gt;{{T1}} {{Q3}} − {{Q2}} {{Q3}} = {{Q1}} {{Q3}}&lt;/p&gt;</t>
  </si>
  <si>
    <t>{"id":"M6-MyM-16a-I-2","stimulus":"&lt;p&gt;Escolha o resultado da operação.&lt;/p&gt;&lt;p style=\"text-align:center;\"&gt;{{T1}}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t>
  </si>
  <si>
    <t>Realiza la siguiente suma.</t>
  </si>
  <si>
    <t xml:space="preserve">Q1 = Min = 50; Max = 90; Step = 0.1
Q2 = Min = 50; Max = 90; Step = 0.1
Q3 =  List= mm&lt;sup&gt;3&lt;/sup&gt;, cm&lt;sup&gt;3&lt;/sup&gt;, dm&lt;sup&gt;3&lt;/sup&gt;, m&lt;sup&gt;3&lt;/sup&gt;, dam&lt;sup&gt;3&lt;/sup&gt;, hm&lt;sup&gt;3&lt;/sup&gt;, km&lt;sup&gt;3&lt;/sup&gt;
</t>
  </si>
  <si>
    <t xml:space="preserve">A1= {{Q1}}+{{Q2}}
</t>
  </si>
  <si>
    <t>{"id":"M6-MyM-16a-E-1","stimulus":"&lt;p&gt;Efetue a seguinte adição.&lt;/p&gt;","template":"&lt;p style=\"text-align:center;\"&gt;{{Q1}}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t>
  </si>
  <si>
    <t>Realiza la siguiente resta.</t>
  </si>
  <si>
    <t xml:space="preserve">Q1 = Min = 50; Max = 90; Step = 0.1
Q2 = Min = 50; Max = 90; Step = 0.1
Q3 = List= mm&lt;sup&gt;3&lt;/sup&gt;, cm&lt;sup&gt;3&lt;/sup&gt;, dm&lt;sup&gt;3&lt;/sup&gt;, m&lt;sup&gt;3&lt;/sup&gt;, dam&lt;sup&gt;3&lt;/sup&gt;, hm&lt;sup&gt;3&lt;/sup&gt;, km&lt;sup&gt;3&lt;/sup&gt;
</t>
  </si>
  <si>
    <t>{"id":"M6-MyM-16a-E-2","stimulus":"&lt;p&gt;Efetue a seguinte subtração.&lt;/p&gt;","template":"&lt;p style=\"text-align:center;\"&gt;{{T1}}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t>
  </si>
  <si>
    <t>&lt;p&gt;Para la producción de una crema hidratante se mezclan {{Q1}} cm&lt;sup&gt;3&lt;/sup&gt; de un compuesto y {{Q2}} cm&lt;sup&gt;3&lt;/sup&gt; de otro. ¿Cuántos cm&lt;sup&gt;3&lt;/sup&gt; de crema se producen mezclando los compuestos?&lt;/p&gt;</t>
  </si>
  <si>
    <t>&lt;p&gt;Se producen {{A1}} cm&lt;sup&gt;3&lt;/sup&gt; de crema.&lt;/p&gt;</t>
  </si>
  <si>
    <t>Q1 = Min = 50; Max = 90; Step = 0.1 
Q2 = Min = 50; Max = 90; Step = 0.1</t>
  </si>
  <si>
    <t>&lt;p&gt;Para realizar sumas de medidas de volumen, todas las medidas tienen que estar expresadas en la misma unidad.&lt;/p&gt;</t>
  </si>
  <si>
    <t>&lt;p&gt;Para realizar sumas de unidades de volumen, todas las medidas tienen que estar expresadas en la misma unidad.&lt;/p&gt;&lt;p&gt;{{Q1}} cm&lt;sup&gt;3&lt;/sup&gt; + {{Q2}} cm&lt;sup&gt;3&lt;/sup&gt; = {{A1}} cm&lt;sup&gt;3&lt;/sup&gt;&lt;/p&gt;</t>
  </si>
  <si>
    <t>{"id":"M6-MyM-16a-A-1","stimulus":"&lt;p&gt;Para a produção de um creme hidratante, são misturados {{Q1}} cm&lt;sup&gt;3&lt;/sup&gt; de um composto e {{Q2}} cm&lt;sup&gt;3&lt;/sup&gt; de outro composto. Quantos cm&lt;sup&gt;3&lt;/sup&gt; de creme são produzidos pela mistura dos compostos?&lt;/p&gt;","template":"&lt;p&gt;A mistura tem {{response}} cm&lt;sup&gt;3&lt;/sup&gt;de creme.&lt;/p&gt;","hint":"&lt;p&gt;Para fazer somas de medidas de volume, todas as medidas devem ser expressas na mesma unidade.&lt;/p&gt;","feedback":"&lt;p&gt;Para fazer somas de medidas de volume, todas as medidas devem ser expressas na mesma unidade.&lt;/p&gt;&lt;p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t>
  </si>
  <si>
    <t>&lt;p&gt;Al inicio del día, el depósito de aceite de una fábrica era de {{T1}} dam&lt;sup&gt;3&lt;/sup&gt;. Si se han envasado {{Q2}} dam&lt;sup&gt;3&lt;/sup&gt; de aceite, ¿cuántos dam&lt;sup&gt;3&lt;/sup&gt; quedan en el depósito?&lt;/p&gt;</t>
  </si>
  <si>
    <t>&lt;p&gt;Quedan {{A1}} dam&lt;sup&gt;3&lt;/sup&gt; de aceite.&lt;/p&gt;</t>
  </si>
  <si>
    <t>&lt;p&gt;Para realizar restas de medidas de volumen, todas las medidas tienen que estar expresadas en la misma unidad.&lt;/p&gt;</t>
  </si>
  <si>
    <t>&lt;p&gt;Para realizar restas de unidades de volumen, todas las medidas tienen que estar expresadas en la misma unidad.&lt;/p&gt;&lt;p&gt;{{T1}} dam&lt;sup&gt;3&lt;/sup&gt; − {{Q2}} dam&lt;sup&gt;3&lt;/sup&gt; = {{Q1}} dam&lt;sup&gt;3&lt;/sup&gt;&lt;/p&gt;</t>
  </si>
  <si>
    <t>{"id":"M6-MyM-16a-A-2","stimulus":"&lt;p&gt;No início do dia, um tanque de uma fábrica tinha {{T1}} dam&lt;sup&gt;3&lt;/sup&gt; de óleo. Se {{Q2}} dam&lt;sup&gt;3&lt;/sup&gt; de óleo foram engarrafados, quantos dam&lt;sup&gt;3&lt;/sup&gt; restam no tanque?&lt;/p&gt;","template":"&lt;p&gt;Resta no tanque {{response}} dam&lt;sup&gt;3&lt;/sup&gt; de óleo.&lt;/p&gt;","hint":"&lt;p&gt;Para subtrair medições de volume, todas as medições devem estar na mesma unidade.&lt;/p&gt;","feedback":"&lt;p&gt;Para realizar a subtração de unidades de volume, todas as medidas devem ser expressas na mesma unidade.&lt;/p&gt;&lt;p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t>
  </si>
  <si>
    <t>&lt;p&gt;A un incendio han acudido dos camiones cisternas de bomberos. El primero ha utilizado {{Q1}} dm&lt;sup&gt;3&lt;/sup&gt; de agua y el segundo, {{Q2}} dm&lt;sup&gt;3&lt;/sup&gt;. ¿Cuántos dm&lt;sup&gt;3&lt;/sup&gt; de agua se han utilizado para apagar el incendio?&lt;/p&gt;</t>
  </si>
  <si>
    <t>&lt;p&gt;Se han utilizado {{A1}} dm&lt;sup&gt;3&lt;/sup&gt; de agua.&lt;/p&gt;</t>
  </si>
  <si>
    <t>Q1 = Min = 100; Max = 300; Step = 0.1 
Q2 = Min = 100; Max = 300; Step = 0.1</t>
  </si>
  <si>
    <t>&lt;p&gt;Para realizar sumas de unidades de volumen, todas las medidas tienen que estar expresadas en la misma unidad.&lt;/p&gt;&lt;p&gt;{{Q1}} dm&lt;sup&gt;3&lt;/sup&gt; + {{Q2}} dm&lt;sup&gt;3&lt;/sup&gt; = {{A1}} dm&lt;sup&gt;3&lt;/sup&gt;&lt;/p&gt;</t>
  </si>
  <si>
    <t>{"id":"M6-MyM-16a-A-3","stimulus":"&lt;p&gt;Dois caminhões-pipa participaram de uma ação de combate a um incêndio. O primeiro caminhão usou {{Q1}} dm&lt;sup&gt;3&lt;/sup&gt; de água e o segundo, {{Q2}} dm&lt;sup&gt;3&lt;/sup&gt;. Quantos dm&lt;sup&gt;3&lt;/sup&gt; de água foram usados ​​para apagar o fogo por esses dois caminhões?&lt;/p&gt;","template":"&lt;p&gt;Foram usados {{response}} dm&lt;sup&gt;3&lt;/sup&gt; de água.&lt;/p&gt;","hint":"&lt;p&gt;Para realizar somas de medições de volume, todas as medições devem ser expressas na mesma unidade.&lt;/p&gt;","feedback":"&lt;p&gt;Para realizar somas de medições de volume, todas as medições devem ser expressas na mesma unidade.&lt;/p&gt;&lt;p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t>
  </si>
  <si>
    <t>M6-MyM-16b</t>
  </si>
  <si>
    <t>Multiplica y divide unidades de volumen en forma simple</t>
  </si>
  <si>
    <t>Selecciona la solución de esta operación.
({{Q1}} {{Q4}} × {{Q2}}) = {{A1}} {{Q4}}
{{A1}}*
{{A2}}
{{A3}}</t>
  </si>
  <si>
    <t>Selecciona la respuesta correcta de esta operación.
(143 160 dm3 × 3) : 4 = ... dm^3
107 370*
53 685
322 110</t>
  </si>
  <si>
    <t>Q1= Min = 5040; Max = 20040; Step = 60
Q2= Min = 2; Max = 10; Step = 1
Q4 = List= mm&lt;sup&gt;3&lt;/sup&gt;, cm&lt;sup&gt;3&lt;/sup&gt;, dm&lt;sup&gt;3&lt;/sup&gt;, m&lt;sup&gt;3&lt;/sup&gt;, dam&lt;sup&gt;3&lt;/sup&gt;, hm&lt;sup&gt;3&lt;/sup&gt;, km&lt;sup&gt;3&lt;/sup&gt;</t>
  </si>
  <si>
    <t>A1 = {{Q1}}*{{Q2}}
A2 = {{Q1}}*{{Q2}}*3
A3 = {{Q1}}*{{Q2}}*2</t>
  </si>
  <si>
    <t>&lt;p&gt;Multiplica como con los números naturales.&lt;/p&gt;</t>
  </si>
  <si>
    <t>{
    "id": "M6-MyM-16b-I-1",
    "stimulus": "&lt;p&gt;Selecione a solução desta operação.&lt;/p&gt;&lt;p style=\"text-align:center;\"&gt;{{Q1}} {{Q4}} × {{Q2}} = ... {{Q4}}&lt;/p&gt;",
    "hint": "&lt;p&gt;Multiplique o volume {{Q1}} pelo número {{Q2}}.&lt;/p&gt;",
    "feedback": "&lt;p&gt;Para encontrar a solução, deve-se multiplicar o volume pelo número.&lt;/p&gt;",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
            "columns": 3
        }
    }
}</t>
  </si>
  <si>
    <t>Selecciona la solución de esta operación.
({{Q1}} {{Q4}} : {{Q3}} = {{A1}} {{Q4}}
{{A1}}*
{{A2}}
{{A3}}</t>
  </si>
  <si>
    <t>Q1= Min = 5040; Max = 20040; Step = 60
Q3= List=2,3,6
Q4 = List= mm&lt;sup&gt;3&lt;/sup&gt;, cm&lt;sup&gt;3&lt;/sup&gt;, dm&lt;sup&gt;3&lt;/sup&gt;, m&lt;sup&gt;3&lt;/sup&gt;, dam&lt;sup&gt;3&lt;/sup&gt;, hm&lt;sup&gt;3&lt;/sup&gt;, km&lt;sup&gt;3&lt;/sup&gt;</t>
  </si>
  <si>
    <t>T1={{Q1}}*{{Q3}}
A1 = {{T1}}/{{Q3}}
A2 = {{T1}}/{{Q3}}*3
A3 = {{T1}}/({{Q3}}*2)</t>
  </si>
  <si>
    <t>&lt;p&gt;Divide como con los números naturales.&lt;/p&gt;</t>
  </si>
  <si>
    <t>{
    "id": "M6-MyM-16b-I-2",
    "stimulus": "&lt;p&gt;Selecione a solução desta operação.&lt;/p&gt;&lt;p style=\"text-align:center;\"&gt;{{T1}} {{Q4}} : {{Q3}} = ... {{Q4}}&lt;/p&gt;",
    "hint": "&lt;p&gt;Divida o volume {{T1}} pelo número {{Q3}}.&lt;/p&gt;",
    "feedback": "&lt;p&gt;Para encontrar a solução, deve-se dividir o volume pelo número.&lt;/p&gt;",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t>
  </si>
  <si>
    <t>Calcula la siguiente multiplicación de un volumen por un número.</t>
  </si>
  <si>
    <t>{{Q1}} {{Q4}} × {{Q2}} = {{A1}} {{Q4}}</t>
  </si>
  <si>
    <t>Calcula la siguiente multiplicación con volúmenes.
76 801 mm^3 × 5 = ... mm^3</t>
  </si>
  <si>
    <t>Q1= Min = 10000; Max = 99999; Step = 1
Q2= Min = 5; Max = 20; Step = 1
Q4 = List= mm&lt;sup&gt;3&lt;/sup&gt;, cm&lt;sup&gt;3&lt;/sup&gt;, dm&lt;sup&gt;3&lt;/sup&gt;, m&lt;sup&gt;3&lt;/sup&gt;, dam&lt;sup&gt;3&lt;/sup&gt;, hm&lt;sup&gt;3&lt;/sup&gt;, km&lt;sup&gt;3&lt;/sup&gt;</t>
  </si>
  <si>
    <t>{"id":"M6-MyM-16b-E-1","stimulus":"&lt;p&gt;Calcule a seguinte multiplicação de um volume por um número.&lt;/p&gt;","template":"&lt;p style=\"text-align:center;\"&gt;{{Q1}} {{Q4}} × {{Q2}} = {{response}} {{Q4}}&lt;/p&gt;","hint":"&lt;p&gt;Multiplique o volume {{Q1}} pelo número {{Q2}}.&lt;/p&gt;","feedback":"&lt;p&gt;Ambas as quantidades são multiplicadas: {{Q1}} × {{Q2}} = &lt;span style=\"display:inline-block;\"&gt;{{A1}} {{Q4}}.&lt;/span&gt;&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t>
  </si>
  <si>
    <t>Calcula la siguiente división de un volumen por un número.</t>
  </si>
  <si>
    <t>{{T1}} {{Q4}} : {{Q2}} = {{A1}} {{Q4}}</t>
  </si>
  <si>
    <t>Calcula la siguiente división con volúmenes.
40 920 dm^3 : 4 = ... dm^3</t>
  </si>
  <si>
    <t xml:space="preserve">
Q1= Min = 10000; Max = 99999; step = 1
Q2= Min = 2; Max = 20; Step = 1
Q4 = List= mm&lt;sup&gt;3&lt;/sup&gt;, cm&lt;sup&gt;3&lt;/sup&gt;, dm&lt;sup&gt;3&lt;/sup&gt;, m&lt;sup&gt;3&lt;/sup&gt;, dam&lt;sup&gt;3&lt;/sup&gt;, hm&lt;sup&gt;3&lt;/sup&gt;, km&lt;sup&gt;3&lt;/sup&gt;</t>
  </si>
  <si>
    <t>T1={{Q1}}*{{Q2}}
A1 = {{Q1}}</t>
  </si>
  <si>
    <t>{"id":"M6-MyM-16b-E-2","stimulus":"&lt;p&gt;Calcule a seguinte divisão de um volume por um número.&lt;/p&gt;","template":"&lt;p style=\"text-align:center;\"&gt;{{T1}} {{Q4}} : {{Q2}} = {{response}} {{Q4}}&lt;/p&gt;","hint":"&lt;p&gt;Divida o volume {{T1}} pelo número {{Q2}}.&lt;/p&gt;","feedback":"&lt;p&gt;Ambas as quantidades são divididas: &lt;span class=\"fr-math-v2 fr-draggable\" contenteditable=\"false\" data-original-math=\"\\(\\frac{{{T1}}}{{{Q2}}}\\)\" draggable=\"true\" style=\"opacity: 1;\"&gt;\\(\\frac{{{T1}}}{{{Q2}}}\\)&lt;/span&gt; = {{A1}} {{Q4}}&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t>
  </si>
  <si>
    <t>&lt;p&gt;Lidia tiene {{Q1}} recipientes que contienen {{Q2}} cm&lt;sup&gt;3&lt;/sup&gt; de salsa de tomate cada uno. ¿Cuántos cm&lt;sup&gt;3&lt;/sup&gt; de salsa de tomate tiene en total?&lt;/p&gt;</t>
  </si>
  <si>
    <t>&lt;p&gt;Tiene {{A1}} cm&lt;sup&gt;3&lt;/sup&gt; de salsa de tomate.&lt;/p&gt;</t>
  </si>
  <si>
    <t>Lidia tiene 25 recipientes que contienen cada uno 1 278 cm^3 de zumo. Los tiene que repartir entre 9 personas. ¿Cuánto zumo recibirá cada persona?
Cada persona recibirá ... cm^3 de zumo.</t>
  </si>
  <si>
    <t>Q1= Min = 2; Max = 10; Step = 1
Q2= Min =150; Max=750; Step = 1</t>
  </si>
  <si>
    <t>&lt;p&gt;Multiplica el número de recipientes por volumen de salsa de tomate.&lt;/p&gt;</t>
  </si>
  <si>
    <t>&lt;p&gt;Multiplica el número de recipientes por volumen de salsa de tomate.&lt;/p&gt;&lt;p&gt;{{Q1}} recipientes × {{Q2}} cm&lt;sup&gt;3&lt;/sup&gt; = {{A1}} cm&lt;sup&gt;3&lt;/sup&gt;&lt;/p&gt;</t>
  </si>
  <si>
    <t>{"id":"M6-MyM-16b-A-1","stimulus":"&lt;p&gt;Lídia tem {{Q1}} recipientes, cada um contendo {{Q2}} cm&lt;sup&gt;3&lt;/sup&gt; de molho de tomate. Quantos cm&lt;sup&gt;3&lt;/sup&gt; de molho de tomate ela tem ao todo?&lt;/p&gt;","template":"&lt;p&gt;Ela te, {{response}} cm&lt;sup&gt;3&lt;/sup&gt; de molho de tomate.&lt;/p&gt;","hint":"&lt;p&gt;Multiplique o número de recipientes pelo volume de molho de tomate.&lt;/p&gt;","feedback":"&lt;p&gt;Multiplique o número de recipientes pelo volume de molho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t>
  </si>
  <si>
    <t>&lt;p&gt;En el restaurante de Amparo se han preparado {{Q1}} raciones de gazpacho de {{Q2}} cm&lt;sup&gt;3&lt;/sup&gt; cada una. ¿Cuánto gazpacho han preparado en total?&lt;/p&gt;</t>
  </si>
  <si>
    <t>&lt;p&gt;Han preparado {{A1}} cm&lt;sup&gt;3&lt;/sup&gt; de gazpacho.&lt;/p&gt;</t>
  </si>
  <si>
    <t>En el restaurante de Amparo se han preparado 26 raciones de gazpacho de 333 cm^3 cada una. ¿Cuánto gazpacho se ha preparado en total?
Se han preparado ... dm^3 y ... cm^3 de gazpacho.</t>
  </si>
  <si>
    <t>Q1= Min = 20; Max = 50; Step = 1
Q2= Min = 200; Max = 300; Step = 10</t>
  </si>
  <si>
    <t>&lt;p&gt;Multiplica el número de raciones por volumen de cada ración.&lt;/p&gt;</t>
  </si>
  <si>
    <t>&lt;p&gt;Multiplica el número de raciones por volumen de cada ración.&lt;/p&gt;&lt;p&gt;{{Q1}} raciones × {{Q2}} cm&lt;sup&gt;3&lt;/sup&gt; = {{A1}} cm&lt;sup&gt;3&lt;/sup&gt;&lt;/p&gt;</t>
  </si>
  <si>
    <t>{"id":"M6-MyM-16b-A-2","stimulus":"&lt;p&gt;No restaurante de Alex preparou-se {{Q1}} porções de gaspacho de {{Q2}} cm&lt;sup&gt;3&lt;/sup&gt; cada. Quanto de gaspacho foram preparados no total?&lt;/p&gt;","template":"&lt;p&gt;Foram preparados {{response}} cm&lt;sup&gt;3&lt;/sup&gt; de gaspacho.&lt;/p&gt;","hint":"&lt;p&gt;Multiplique o número de porções pelo volume de cada porção.&lt;/p&gt;","feedback":"&lt;p&gt;Multiplique o número de porções pelo volume de cada porção.&lt;/p&gt;&lt;p style=\"text-align:center;\"&gt;{{Q1}} porções × {{Q2}} cm&lt;sup&gt;3&lt;/sup&gt; = {{A1}} cm&lt;sup&gt;3&lt;/sup&gt;&lt;/p&gt;","seed":{"parameters":[{"name":"Q1","label":null,"min":20,"max":50,"step":1},{"name":"Q2","label":null,"min":200,"max":300,"step":1}],"calculated":[{"name":"A1","label":"{{function}}","function":" {{Q1}}*{{Q2}}"}],"uniques":true},"algorithm":{"name":"calculateOperation","params":{"method":"equivLiteral","keyboard":"NUMERICAL"}}}</t>
  </si>
  <si>
    <t>&lt;p&gt;Nicole fabrica perfume para mascotas y quiere repartir {{T1}} cm&lt;sup&gt;3&lt;/sup&gt; de este líquido en {{Q2}} frascos. ¿De cuántos cm&lt;sup&gt;3&lt;/sup&gt; tiene que ser cada frasco?&lt;/p&gt;</t>
  </si>
  <si>
    <t>&lt;p&gt;Cada frasco es de {{A1}} cm&lt;sup&gt;3&lt;/sup&gt;.&lt;/p&gt;</t>
  </si>
  <si>
    <t>Q1= Min = 30; Max = 50; Step = 1
Q2= Min = 200; Max = 500; Step = 1</t>
  </si>
  <si>
    <t>&lt;p&gt;Divide el volumen de perfume entre el número de frascos.&lt;/p&gt;</t>
  </si>
  <si>
    <t>&lt;p&gt;Divide el volumen de perfume entre el número de frascos.&lt;/p&gt;&lt;p&gt;{{T1}} cm&lt;sup&gt;3&lt;/sup&gt; : {{Q2}} frascos = {{Q1}} cm&lt;sup&gt;3&lt;/sup&gt;&lt;/p&gt;</t>
  </si>
  <si>
    <t>{"id":"M6-MyM-16b-A-3","stimulus":"&lt;p&gt;Nicole faz perfume para animais de estimação e quer dividir {{T1}} cm&lt;sup&gt;3&lt;/sup&gt; deste líquido em {{Q2}} frascos. Quantos cm&lt;sup&gt;3&lt;/sup&gt; tem que ter cada frasco?&lt;/p&gt;","template":"&lt;p&gt;Cada frasco deve ter {{response}} cm&lt;sup&gt;3&lt;/sup&gt;.&lt;/p&gt;","hint":"&lt;p&gt;Divida o volume do perfume pelo número de frascos.&lt;/p&gt;","feedback":"&lt;p&gt;Divida o volume do perfume pelo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t>
  </si>
  <si>
    <t>M6-MyM-17a</t>
  </si>
  <si>
    <t>Establece equivalencias entre las distintas unidades de amplitud</t>
  </si>
  <si>
    <t>Señala si las siguientes equivalencias son correctas o no.
{{Q1}}° = {{T1}} min*
{{Q2}} min = {{T2}} s *
{{T3}} s = {{Q3}} min *
{{Q4}}° = {{T4}} min
{{T5}} s = {{Q5}}°
{{T6}} min = {{Q6}}°
(Se ven 3 opciones, 1 correcta; etiquetas: Correcto | Incorrecto)</t>
  </si>
  <si>
    <t>si</t>
  </si>
  <si>
    <t>True or False
*: countCorrect=1
*: countIncorrect=2</t>
  </si>
  <si>
    <t>Q1-Q12= Min = 1; Max = 60; Step = 1</t>
  </si>
  <si>
    <t>T1 = {{Q1}}*60 
T2 = {{Q2}}*60 
T3 = {{Q3}}*60
T4 = {{Q4}}*60
T5 = {{Q5}}*60
T6 = {{Q6}}*60
T7 = {{Q7}}*3600
T8 = {{Q8}}*60
T9 = {{Q9}}*10
T10 = {{Q10}}*10
T11 = {{Q11}}*60
T12 = {{Q12}}*50
A1={{Q1}}° = {{T1}}'#*
A2={{Q2}}' = {{T2}}''#*
A3={{T3}}'' = {{Q3}}'#*
A4={{T4}}' = {{Q4}}°#*
A5={{T5}}'' = {{Q5}}'#*
A6={{Q6}}' = {{T6}}''#*
A7={{Q7}}° = {{T7}}'#|&lt;p&gt;{{Q7}}° = {{Q7}} × 60 = {{T70}}'
A8={{T8}}'' = {{Q8}}°#|&lt;p&gt;{{Q8}}° = {{Q8}} × 3 600 = {{T80}}''
A9={{T9}}' = {{Q9}}°#|&lt;p&gt;{{Q9}}° = {{Q9}} × 60 = {{T90}}'
A10={{T10}}' = {{Q10}}°#|&lt;p&gt;{{Q10}}° = {{Q11}}° × 60 = {{T100}}'
A11={{Q11}}° = {{T11}}''#|&lt;p&gt;{{Q11}}° = {{Q12}}° × 3 600 = {{T110}}''
A12={{Q12}}° = {{T12}}'#|&lt;p&gt;{{Q12}}° = {{Q13}}° × 60 = {{T120}}'
T70={{Q7}}*60
T80={{Q8}}*3600
T90={{Q9}}*60
T100={{Q10}}*60
T110={{Q11}}*3600
T120={{Q12}}*60</t>
  </si>
  <si>
    <t>&lt;p&gt;1 grado equivale a 60 minutos y 1 minuto equivale a 60 segundos.&lt;/p&gt;
$$IMG=M6-MyM-17a-1</t>
  </si>
  <si>
    <t>$$IMG=M6-MyM-17a-1</t>
  </si>
  <si>
    <t>{"id":"M6-MyM-17a-I-1","stimulus":"&lt;p&gt;Indique se as seguintes equivalências estão corretas ou incorretas.&lt;/p&gt;","hint":"&lt;p&gt;1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inline","params":{"countCorrect":1,"countIncorrect":2,"showCheckIcon":false,"options":["Correta","Incorreta"]}}}</t>
  </si>
  <si>
    <t>&lt;p&gt;Completa las siguientes equivalencias.&lt;/p&gt;</t>
  </si>
  <si>
    <t>{{Q1}}' = {{A1}}''
{{Q2}}° = {{A2}}'</t>
  </si>
  <si>
    <t>Expresa las siguientes medidas en la unidad de indicada.
{{Q1}} min = {{A1}} seg
{{Q2}}° = {{A2}} min
{{Q3}}° = {{A3}} seg</t>
  </si>
  <si>
    <t>Q1= Min = 1; Max = 60; Step = 1
Q2= Min = 1; Max = 60; Step = 1</t>
  </si>
  <si>
    <t>A1 = {{Q1}}*60
A2 = {{Q2}}*60</t>
  </si>
  <si>
    <t>1 grado equivale a 60 minutos y 1 minuto equivale a 60 segundos.
Imagen: M6-MyM-17a-1</t>
  </si>
  <si>
    <t>Imagen: M6-MyM-17a-1
A1= {{Q1}}' = {{Q1}} × 60 = {{T1}}''
A2= {{Q2}}° = {{Q2}} × 60 = {{T2}}'</t>
  </si>
  <si>
    <t>T1 = {{Q1}}*60
T2 = {{Q2}}*60</t>
  </si>
  <si>
    <r>
      <rPr>
        <rFont val="Calibri"/>
        <sz val="12.0"/>
      </rPr>
      <t>{"id":"M6-MyM-17a-E-1","stimulus":"&lt;p&gt;Complete as seguintes equivalências.&lt;/p&gt;","template":"&lt;p style=\"text-align:center;\"&gt;{{Q1}}' = {{response}}''&lt;/p&gt;&lt;p&gt;{{Q2}}°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t>
    </r>
    <r>
      <rPr>
        <rFont val="Calibri"/>
        <color rgb="FF000000"/>
        <sz val="12.0"/>
      </rPr>
      <t>svg\" width=\"500\"&gt;&lt;/img&gt;&lt;/div&gt;","seed":{"parameters":[{"name":"Q1","min":</t>
    </r>
    <r>
      <rPr>
        <rFont val="Calibri"/>
        <sz val="12.0"/>
      </rPr>
      <t>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t>
    </r>
  </si>
  <si>
    <t>{{Q1}}° = {{A1}}''
{{T1}}' = {{A2}}°</t>
  </si>
  <si>
    <t>T1 = {{Q2}}*60
A1 = {{Q1}}*3600
A2 = {{Q2}}</t>
  </si>
  <si>
    <t>Imagen: M6-MyM-17a-1
A1= {{Q1}}° = {{Q1}} × 3 600 = {{T2}}''
A2= {{T1}}' = {{T1}} : 60 = {{Q2}}°</t>
  </si>
  <si>
    <t>T2 = {{Q1}}*3600</t>
  </si>
  <si>
    <t>{"id":"M6-MyM-17a-E-2","stimulus":"&lt;p&gt;Complete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t>
  </si>
  <si>
    <t>{{Q1}}° = {{A1}}'
{{T1}}'' = {{A2}}'</t>
  </si>
  <si>
    <t>T1 = {{Q2}}*60
A1 = {{Q1}}*60
A2 = {{Q2}}</t>
  </si>
  <si>
    <t>Imagen: M6-MyM-17a-1
A1= {{Q1}}° = {{Q1}} × 60 = {{T2}}'
A2= {{T1}}'' = {{T1}} : 60 = {{Q2}}'</t>
  </si>
  <si>
    <t>T2 = {{Q1}}*60</t>
  </si>
  <si>
    <t>{"id":"M6-MyM-17a-E-3","stimulus":"&lt;p&gt;Complete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t>
  </si>
  <si>
    <t>&lt;p&gt;Para subir al techo de su casa para hacer una reparación, José ha colocado la escalera contra la pared con una inclinación de {{Q1}}°. ¿A cuántos minutos equivalen?&lt;/p&gt;
Imagen M6-MyM-17a-4</t>
  </si>
  <si>
    <t>Tiene una inclinación de {{A1}}'.</t>
  </si>
  <si>
    <t>José va a subir al techo de su casa para reparar una filtración. Ha colocado la escalera sobre la pared a una inclinación de {{Q1}}°. ¿A cuántos minutos equivale esta medida?</t>
  </si>
  <si>
    <t>Q1= Min = 60; Max = 70; Step = 1</t>
  </si>
  <si>
    <t xml:space="preserve">A1 = {{Q1}}*60 </t>
  </si>
  <si>
    <t>&lt;p&gt;¿Cuál es la inclinación de la escalera?&lt;/p&gt;
&lt;p&gt;Tiene una inclinación de {{A1}}°.&lt;/p&gt;
#Cloze math#
A1 = {{Q1}}</t>
  </si>
  <si>
    <t>&lt;p&gt;¿Qué pide el enunciado?&lt;/p&gt;
Convertir los grados a minutos.*
Convertir los grados a segundos.
Convertir los minutos a grados.
#Single choice#</t>
  </si>
  <si>
    <t>&lt;p&gt;¿En qué tabla están las conversiones de unidades correctas?&lt;/p&gt;
M5-MyM-10c-1*
M5-MyM-10c-2
M5-MyM-10c-3
#Single choice#</t>
  </si>
  <si>
    <t>&lt;p&gt;Con ayuda de la anterior tabla, realiza el siguiente cálculo para obtener la inclinación de la escalera en minutos.&lt;/p&gt;
{{Q1}}° = {{Q1}} × 60 = {{A1}}'
#Cloze math#
A1 = {{Q1}}*60</t>
  </si>
  <si>
    <t>{"id":"M6-MyM-17a-A-1","seed":{"parameters":[{"name":"Q1","label":null,"min":60,"max":70,"step":1}],"uniques":true},"scaffolding":[{"id":"step-0","stimulus":"&lt;p&gt;Para subir no telhado da sua casa e fazer um reparo, José colocou uma escada encostada na parede com uma inclinação de {{Q1}}°. Essa medida equivale a quantos minutos?&lt;/p&gt;&lt;div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83%;\"&gt;{{Q1}}°&lt;/span&gt;\n\t\t&lt;/div&gt;\n\t&lt;/div&gt;\n&lt;/div&gt;&lt;/div&gt;","template":"&lt;p&gt;A escada tem uma inclinação de {{response}}'.&lt;/p&gt;","seed":{"calculated":[{"name":"A1","label":"{{function}}","function":"{{Q1}}*60"}]},"algorithm":{"name":"calculateOperation","params":{"method":"equivLiteral","keyboard":"NUMERICAL"}}},{"id":"step-1","stimulus":"&lt;p&gt;Qual a inclinação da escada?&lt;/p&gt;","template":"&lt;p&gt;Ela tem uma inclinação de {{response}} °.&lt;/p&gt;","seed":{"calculated":[{"name":"A1","label":"{{function}}","function":"{{Q1}}"}]},"algorithm":{"name":"calculateOperation","params":{"method":"equivLiteral","keyboard":"NUMERICAL"}}},{"id":"step-2","stimulus":"&lt;p&gt;O que o enunciado pede?&lt;/p&gt;","seed":{"calculated":[{"name":"A1","label":"&lt;p&gt;Converter graus em minutos.&lt;/p&gt;"},{"nome":"A2","label":"&lt;p&gt;Converter graus em segundos.&lt;/p&gt;","incorrect":true},{"nome":"A3","label":"&lt;p&gt;Converter minutos em graus.&lt;/p&gt;","incorrect":true}]},"algorithm":{"name":"trueFalse","template":"Multiple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 seguinte cálculo para obter a inclinação da escada em minutos.&lt;/p&gt;","template":"&lt;p style=\"text-align:center;\"&gt;{{Q1}}° = {{Q1}} × 60 = {{response}}'&lt;/p&gt;","seed":{"calculated":[{"name":"A1","label":"{{function}}","function":" {{Q1}}*60"}]},"algorithm":{"name":"calculateOperation","params":{"method":"equivLiteral","keyboard":"NUMERICAL"}}}]}</t>
  </si>
  <si>
    <t>Un abanico está abierto con un ángulo de {{T1}}''. ¿A cuántos minutos equivalen?</t>
  </si>
  <si>
    <t>La apertura es de {{A1}}'.</t>
  </si>
  <si>
    <t>El ángulo de apertura de un abanico es de {{T1}}". ¿A cuántos minutos equivale esta medida?</t>
  </si>
  <si>
    <t>Q1= Min = 10; Max = 180; Step = 1</t>
  </si>
  <si>
    <t>&lt;p&gt;¿Cuál es la apertura del abanico?&lt;/p&gt;
&lt;p&gt;Tiene una apertura de {{A1}}''.&lt;/p&gt;
#Cloze math#
A1 = {{T1}}</t>
  </si>
  <si>
    <t>&lt;p&gt;¿Qué pide el enunciado?&lt;/p&gt;
Convertir los segundos a minutos.*
Convertir los grados a minutos.
Convertir los minutos a segundos.
#Single choice#</t>
  </si>
  <si>
    <t>&lt;p&gt;Con ayuda de la anterior tabla, realiza el siguiente cálculo para obtener la apertura del abanico en minutos.&lt;/p&gt;
{{T1}}'' = {{T1}} : 60 = {{A1}}'
#Cloze math#
A1 = {{Q1}}</t>
  </si>
  <si>
    <t>{"id":"M6-MyM-17a-A-2","seed":{"parameters":[{"name":"Q1","label":null,"min":10,"max":180,"step":1}],"uniques":true},"scaffolding":[{"id":"step-0","stimulus":"&lt;p&gt;Um leque está aberto com um ângulo de {{T1}}''. De quantos minutos é essa medida?&lt;/p&gt;","template":"&lt;p&gt;A abertura é de {{response}}'.&lt;/p&gt;","seed":{"calculated":[{"name":"T1","label":"{{function}}","function":"{{Q1}}*60","temp":true},{"name":"A1","label":"{{function}}","function":"{{Q1}}"}]},"algorithm":{"name":"calculateOperation","params":{"method":"equivLiteral","keyboard":"NUMERICAL"}}},{"id":"step-1","stimulus":"&lt;p&gt;Qual é a abertura do leque?&lt;/p&gt;","template":"&lt;p&gt;Ele tem uma abertura de {{response}}''.&lt;/p&gt;","seed":{"calculated":[{"name":"T1","label":"{{function}}","function":"{{Q1}}*60","temp":true},{"name":"A1","label":"{{function}}","function":"{{T1}}"}]},"algorithm":{"name":"calculateOperation","params":{"method":"equivLiteral","keyboard":"NUMERICAL"}}},{"id":"step-2","stimulus":"&lt;p&gt;O que o enunciado pede?&lt;/p&gt;","seed":{"calculated":[{"name":"A1","label":"&lt;p&gt;Converter os segundos para minutos.&lt;/p&gt;"},{"name":"A2","label":"&lt;p&gt;Converter os graus para minutos.&lt;/p&gt;","incorrect":true},{"name":"A3","label":"&lt;p&gt;Converter os minutos para segundos.&lt;/p&gt;","incorrect":true}]},"algorithm":{"name":"trueFalse","template":"Multiple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realize os seguintes cálculos para obter a abertura do leque em minutos.&lt;/p&gt;","template":"&lt;p style=\"text-align:center;\"&gt;{{T1}}'' = {{T1}} : 60 = {{response}}'&lt;/p&gt;","seed":{"calculated":[{"name":"T1","label":"{{function}}","function":"{{Q1}}*60","temp":true},{"name":"A1","label":"{{function}}","function":"{{Q1}}"}]},"algorithm":{"name":"calculateOperation","params":{"method":"equivLiteral","keyboard":"NUMERICAL"}}}]}</t>
  </si>
  <si>
    <t xml:space="preserve">Nicolás ha abierto la pantalla de su ordenador portátil con un ángulo de {{T1}}'. ¿A cuántos grados equivalen? </t>
  </si>
  <si>
    <t>La pantalla tiene una inclinación de {{A1}}°.</t>
  </si>
  <si>
    <t xml:space="preserve">Nicolás trabaja en su notbook, y para evitar el brillo que le genera la pantalla le da una inclinación de {{T1}}'. ¿A cuántos grados equivale esta medida? </t>
  </si>
  <si>
    <r>
      <rPr>
        <rFont val="Calibri"/>
        <color theme="1"/>
        <sz val="12.0"/>
      </rPr>
      <t xml:space="preserve">Q1= Min = </t>
    </r>
    <r>
      <rPr>
        <rFont val="Calibri"/>
        <color theme="1"/>
        <sz val="12.0"/>
      </rPr>
      <t>91</t>
    </r>
    <r>
      <rPr>
        <rFont val="Calibri"/>
        <color theme="1"/>
        <sz val="12.0"/>
      </rPr>
      <t xml:space="preserve">; Max = </t>
    </r>
    <r>
      <rPr>
        <rFont val="Calibri"/>
        <color theme="1"/>
        <sz val="12.0"/>
      </rPr>
      <t>120</t>
    </r>
    <r>
      <rPr>
        <rFont val="Calibri"/>
        <color theme="1"/>
        <sz val="12.0"/>
      </rPr>
      <t>; Step = 1</t>
    </r>
  </si>
  <si>
    <t>&lt;p&gt;¿Cuánto se ha abierto la pantalla del portátil?&lt;/p&gt;
Se ha abierto {{A1}}'.
#Cloze math#
A1 = {{T1}}</t>
  </si>
  <si>
    <t>&lt;p&gt;¿Qué pide el enunciado?&lt;p&gt;
Convertir los grados a minutos.
Convertir los grados a segundos.
Convertir los minutos a grados.*
#Single choice#</t>
  </si>
  <si>
    <t>&lt;p&gt;Con ayuda de la anterior tabla, realiza el siguiente cálculo para obtener cuánto se ha abierto el portátil en grados.&lt;/p&gt;
{{T1}}' = {{T1}} : 60 = {{A1}}°
#Cloze math#
A1 = {{Q1}}</t>
  </si>
  <si>
    <t>{"id":"M6-MyM-17a-A-3","seed":{"parameters":[{"name":"Q1","label":null,"min":91,"max":120,"step":1}],"uniques":true},"scaffolding":[{"id":"step-0","stimulus":"&lt;p&gt;Nicolas abriu a tela de seu laptop em um ângulo de {{T1}}'. Quantos graus vale essa medida?&lt;/p&gt;","template":"&lt;p&gt;A tela tem uma inclinação de {{response}}°.&lt;/p&gt;","seed":{"calculated":[{"name":"T1","label":"{{function}}","function":"{{Q1}}*60","temp":true},{"name":"A1","label":"{{function}}","function":"{{Q1}}"}]},"algorithm":{"name":"calculateOperation","params":{"method":"equivLiteral","keyboard":"NUMERICAL"}}},{"id":"step-1","stimulus":"&lt;p&gt;Qual é a medida de abertura da tela do laptop?&lt;/p&gt;","template":"&lt;p&gt;A tela foi aberta em {{response}}'.&lt;/p&gt;","seed":{"calculated":[{"name":"T1","label":"{{function}}","function":"{{Q1}}*60","temp":true},{"name":"A1","label":"{{function}}","function":"{{T1}}"}]},"algorithm":{"name":"calculateOperation","params":{"method":"equivLiteral","keyboard":"NUMERICAL"}}},{"id":"step-2","stimulus":"&lt;p&gt;O que o enunciado pede?&lt;/p&gt;","seed":{"calculated":[{"name":"A1","label":"&lt;p&gt;Converter os graus para minutos.&lt;/p&gt;","incorrect":true},{"name":"A2","label":"&lt;p&gt;Converter os graus para segundos.&lt;/p&gt;","incorrect":true},{"name":"A3","label":"&lt;p&gt;Converter os minutos para grados.&lt;/p&gt;"}]},"algorithm":{"name":"trueFalse","template":"Multiple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os seguintes cálculos para obter o quanto o laptop foi aberto em graus.&lt;/p&gt;","template":"&lt;p style=\"text-align:center;\"&gt;{{T1}}' = {{T1}} : 60 = {{response}}°&lt;/p&gt;","seed":{"calculated":[{"name":"T1","label":"{{function}}","function":"{{Q1}}*60","temp":true},{"name":"A1","label":"{{function}}","function":"{{Q1}}"}]},"algorithm":{"name":"calculateOperation","params":{"method":"equivLiteral","keyboard":"NUMERICAL"}}}]}</t>
  </si>
  <si>
    <t>M6-G-33a</t>
  </si>
  <si>
    <t>Diferencia rectas, semirrectas y segmentos</t>
  </si>
  <si>
    <t>&lt;p&gt;Indica si estas afirmaciones son verdaderas o no.&lt;/p&gt;</t>
  </si>
  <si>
    <t>True or false
*: countCorrect= 1
*: countIncorrect= 2
*:options= Verdadero, Falso</t>
  </si>
  <si>
    <t>A1=Una recta no tiene principio ni fin.*
A2=Una semirrecta tiene principio, pero no fin.*
A3=Un segmento está limitado por dos puntos.*
A4=Una semirrecta no tiene principio ni fin.
A5=Un segmento no tiene principio ni fin.
A6=Una recta tiene principio, pero no fin.
A7=Un segmento tiene principio, pero no fin.
A8=Una recta está limitada por dos puntos.
A9=Una semirrecta está limitada por dos puntos.</t>
  </si>
  <si>
    <t>&lt;p&gt;Una &lt;b&gt;recta&lt;/b&gt; no tiene ni principio ni fin. Una &lt;b&gt;semirrecta&lt;/b&gt; tiene punto de inicio y se extiende al infinito. Un &lt;b&gt;segmento&lt;/b&gt; esta limitado por dos puntos.&lt;/p&gt;</t>
  </si>
  <si>
    <t>&lt;p&gt;Una &lt;b&gt;recta&lt;/b&gt; no tiene ni principio ni fin.&lt;/p&gt;&lt;p&gt;Una &lt;b&gt;semirrecta&lt;/b&gt; tiene un punto de inicio y se extiende hasta el infinito.&lt;/p&gt;&lt;p&gt;Un &lt;b&gt;segmento&lt;/b&gt; está limitado por dos puntos.&lt;/p&gt;</t>
  </si>
  <si>
    <t>Geometría</t>
  </si>
  <si>
    <t>{"id":"M6-G-33a-I-1","stimulus":"&lt;p&gt;Indique se essas afirmações são verdadeiras ou falsas.&lt;/p&gt;","hint":"&lt;p&gt;Uma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pontos.&lt;/p&gt;","seed":{"parameters":[],"calculated":[{"name":"A1","label":"Uma reta não tem começo nem fim."},{"name":"A2","label":"Uma semirreta tem um ponto inicial, mas não tem um ponto final."},{"name":"A3","label":"Um segmento de reta é limitado por dois pontos."},{"name":"A4","label":"Uma semirreta não tem ponto inicial nem ponto final.","incorrect":true},{"name":"A5","label":"Um segmento de reta não tem ponto inicial nem ponto final.","incorrect":true},{"name":"A6","label":"Uma reta tem ponto inicial, mas não tem ponto final.","incorrect":true},{"name":"A7","label":"Um segmento de reta tem ponto inicial, mas não tem ponto final.","incorrect":true},{"name":"A8","label":"Uma reta é limitada por dois pontos.","incorrect":true},{"name":"A9","label":"Uma semirreta é limitada por dois pontos.","incorrect":true}],"uniques":true},"algorithm":{"name":"trueFalse","template":"Choice matrix – inline","params":{"countCorrect":1,"countIncorrect":2,"options":["Verdadeira","Falsa"]}}}</t>
  </si>
  <si>
    <t>&lt;p&gt;Escribe el nombre de estas líneas.&lt;/p&gt;</t>
  </si>
  <si>
    <t>Table=2x3, noborder
0,0=M6-G-33a-1
0,1=M6-G-33a-2
0,2=M6-G-33a-3
1,0={{A1}}
1,1={{A2}}
1,2={{A3}}</t>
  </si>
  <si>
    <t>A1 = Recta
A2 = Semirrecta
A3 = Segmento</t>
  </si>
  <si>
    <t>{"id":"M6-G-33a-E-1","stimulus":"&lt;p&gt;Escreva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pontos.&lt;/p&gt;","seed":{"parameters":[],"calculated":[{"name":"A1","label":"Reta","function":""},{"name":"A2","label":"Semirreta","function":""},{"name":"A3","label":"Segmento de reta","function":""}],"uniques":true},"algorithm":{"name":"calculateOperation","template":"Cloze with text"}}</t>
  </si>
  <si>
    <t>Table=2x3, noborder
0,0=M6-G-33a-1
0,1=M6-G-33a-3
0,2=M6-G-33a-2
1,0={{A1}}
1,1={{A2}}
1,2={{A3}}</t>
  </si>
  <si>
    <t>A1 = Recta
A2 = Segmento
A3 = Semirrecta</t>
  </si>
  <si>
    <t>{"id":"M6-G-33a-E-2","stimulus":"&lt;p&gt;Escreva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pontos.&lt;/p&gt;","seed":{"parameters":[],"calculated":[{"name":"A1","label":"Reta","function":""},{"name":"A2","label":"Segmento de reta","function":""},{"name":"A3","label":"Semirreta","function":""}],"uniques":true},"algorithm":{"name":"calculateOperation","template":"Cloze with text"}}</t>
  </si>
  <si>
    <t>Table=2x3, noborder
0,0=M6-G-33a-3
0,1=M6-G-33a-2
0,2=M6-G-33a-1
1,0={{A1}}
1,1={{A2}}
1,2={{A3}}</t>
  </si>
  <si>
    <t>A1 = Segmento
A2 = Semirrecta
A3 = Recta</t>
  </si>
  <si>
    <t>{"id":"M6-G-33a-E-3","stimulus":"&lt;p&gt;Escreva o nome dessas linhas.&lt;/p&gt;","template":"&lt;table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pontos.&lt;/p&gt;","seed":{"parameters":[],"calculated":[{"name":"A1","label":"Segmento de reta","function":""},{"name":"A2","label":"Semirreta","function":""},{"name":"A3","label":"Reta","function":""}],"uniques":true},"algorithm":{"name":"calculateOperation","template":"Cloze with text"}}</t>
  </si>
  <si>
    <t>M6-G-1a</t>
  </si>
  <si>
    <t>Identifica las posiciones relativas entre rectas: paralelas y secantes (oblícuas y perpendiculares)</t>
  </si>
  <si>
    <t>&lt;p&gt;Señala cuál de estas afirmaciones es correcta.&lt;/p&gt;
M6-G-1a-4 (¡etiquetas en cursiva!)</t>
  </si>
  <si>
    <t>IMAGEN
Recta A paralela  a recta B
Recta A secante oblicua a recta C
Recta D perpendicular a recta A</t>
  </si>
  <si>
    <t>Single Choice
*:countCorrect=1
*: countIncorrect=2</t>
  </si>
  <si>
    <t>Q1 = List = a, b, c, d
Q2 = List = a, b, c, d
Q3 = List = a, b, c, d
Q4 = List = a, b, c, d</t>
  </si>
  <si>
    <t>A1=La recta &lt;i&gt;{{Q1}}&lt;/i&gt; es paralela a la recta &lt;i&gt;{{Q2}}.&lt;/i&gt;*
A2=La recta &lt;i&gt;{{Q2}}&lt;/i&gt; es paralela a la recta &lt;i&gt;{{Q1}}.&lt;/i&gt;*
A3=La recta &lt;i&gt;{{Q1}}&lt;/i&gt; es perpendicular a la recta &lt;i&gt;{{Q3}}.&lt;/i&gt;*
A4=La recta &lt;i&gt;{{Q3}}&lt;/i&gt; es perpendicular a la recta &lt;i&gt;{{Q2}}.&lt;/i&gt;*
A5=La recta &lt;i&gt;{{Q4}}&lt;/i&gt; es oblicua a la recta &lt;i&gt;{{Q1}}.&lt;/i&gt;*
A6=La recta &lt;i&gt;{{Q2}}&lt;/i&gt; es oblicua a la recta &lt;i&gt;{{Q4}}.&lt;/i&gt;*
A7=La recta &lt;i&gt;{{Q3}}&lt;/i&gt; es paralela a la recta &lt;i&gt;{{Q1}}.&lt;/i&gt; | &lt;p&gt;La recta &lt;i&gt;{{Q3}}&lt;/i&gt; es perpendicular a la recta &lt;i&gt;{{Q1}}.&lt;/i&gt;&lt;/p&gt;
A8=La recta &lt;i&gt;{{Q4}}&lt;/i&gt; es paralela a la recta &lt;i&gt;{{Q3}}.&lt;/i&gt; | &lt;p&gt;La recta &lt;i&gt;{{Q4}}&lt;/i&gt; es oblicua a la recta &lt;i&gt;{{Q3}}.&lt;/i&gt;&lt;/p&gt;
A9=La recta &lt;i&gt;{{Q3}}&lt;/i&gt; es perpendicular a la recta &lt;i&gt;{{Q4}}.&lt;/i&gt; | &lt;p&gt;La recta &lt;i&gt;{{Q3}}&lt;/i&gt; es oblicua a la recta &lt;i&gt;{{Q4}}.&lt;/i&gt;&lt;/p&gt;
A10=La recta &lt;i&gt;{{Q1}}&lt;/i&gt; es perpendicular a la recta &lt;i&gt;{{Q2}}.&lt;/i&gt; | &lt;p&gt;La recta &lt;i&gt;{{Q1}}&lt;/i&gt; es paralela a la recta &lt;i&gt;{{Q2}}.&lt;/i&gt;&lt;/p&gt;
A11=La recta &lt;i&gt;{{Q2}}&lt;/i&gt; es oblicua a la recta &lt;i&gt;{{Q3}}.&lt;/i&gt; | &lt;p&gt;La recta &lt;i&gt;{{Q2}}&lt;/i&gt; es perpendicular a la recta &lt;i&gt;{{Q3}}.&lt;/i&gt;&lt;/p&gt;
A12=La recta &lt;i&gt;{{Q2}}&lt;/i&gt; es oblicua a la recta &lt;i&gt;{{Q1}}.&lt;/i&gt; | &lt;p&gt;La recta &lt;i&gt;{{Q2}}&lt;/i&gt; es paralela a la recta &lt;i&gt;{{Q1}}.&lt;/i&gt;&lt;/p&gt;</t>
  </si>
  <si>
    <t>&lt;p&gt;Dos rectas son paralelas cuando no tienen ningún punto en común. Si no, son rectas secantes.&lt;/p&gt;</t>
  </si>
  <si>
    <t>{"id":"M6-G-1a-I-1","stimulus":"&lt;p&gt;Marque qual dessas afirmações está correta.&lt;/p&gt;&lt;div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&lt;i&gt;{{Q3}}.&lt;/i&gt;"},{"name":"A4","label":"A reta &lt;i&gt;{{Q3}}&lt;/i&gt; é perpendicular à reta &lt;i&gt;{{Q2}}.&lt;/i&gt;"},{"name":"A5","label":"A reta &lt;i&gt;{{Q4}}&lt;/i&gt; é oblíqua à reta &lt;i&gt;{{Q1}}.&lt;/i&gt;"},{"name":"A6","label":"A reta &lt;i&gt;{{Q2}}&lt;/i&gt; é oblíqua à reta &lt;i&gt;{{Q4}}.&lt;/i&gt;"},{"name":"A7","label":"A reta &lt;i&gt;{{Q3}}&lt;/i&gt; é paralela à reta &lt;i&gt;{{Q1}}.&lt;/i&gt;","incorrect":true,"feedback":"&lt;p&gt;A reta &lt;i&gt;{{Q3}}&lt;/i&gt; é perpendicular à reta &lt;i&gt;{{Q1}}.&lt;/i&gt;&lt;/p&gt;"},{"name":"A8","label":"A reta &lt;i&gt;{{Q4}}&lt;/i&gt; é paralela à reta &lt;i&gt;{{Q3}}.&lt;/i&gt;","incorrect":true,"feedback":"&lt;p&gt;A reta &lt;i&gt;{{Q4}}&lt;/i&gt; é oblíqua à reta &lt;i&gt;{{Q3}}.&lt;/i&gt;&lt;/p&gt;"},{"name":"A9","label":"A reta &lt;i&gt;{{Q3}}&lt;/i&gt; é perpendicular à reta &lt;i&gt;{{Q4}}.&lt;/i&gt;","incorrect":true,"feedback":"&lt;p&gt;A reta &lt;i&gt;{{Q3}}&lt;/i&gt; é oblíqua à reta &lt;i&gt;{{Q4}}.&lt;/i&gt;&lt;/p&gt;"},{"name":"A10","label":"A reta &lt;i&gt;{{Q1}}&lt;/i&gt; é perpendicular à reta &lt;i&gt;{{Q2}}.&lt;/i&gt;","incorrect":true,"feedback":"&lt;p&gt;A reta &lt;i&gt;{{Q1}}&lt;/i&gt; é paralela à reta &lt;i&gt;{{Q2}}.&lt;/i&gt;&lt;/p&gt;"},{"name":"A11","label":"A reta &lt;i&gt;{{Q2}}&lt;/i&gt; é oblíqua à reta &lt;i&gt;{{Q3}}.&lt;/i&gt;","incorrect":true,"feedback":"&lt;p&gt;A reta &lt;i&gt;{{Q2}}&lt;/i&gt; é perpendicular à reta &lt;i&gt;{{Q3}}.&lt;/i&gt;&lt;/p&gt;"},{"name":"A12","label":"A reta &lt;i&gt;{{Q2}}&lt;/i&gt; é oblíqua à reta &lt;i&gt;{{Q1}}.&lt;/i&gt;","incorrect":true,"feedback":"&lt;p&gt;A reta &lt;i&gt;{{Q2}}&lt;/i&gt; é paralela à reta &lt;i&gt;{{Q1}}.&lt;/i&gt;&lt;/p&gt;"}],"uniques":true},"algorithm":{"name":"trueFalse","template":"Multiple choice – standard","params":{"countCorrect":1,"countIncorrect":2,"showCheckIcon":true}}}</t>
  </si>
  <si>
    <t xml:space="preserve">&lt;p&gt;Señala cuál de estas afirmaciones es correcta.&lt;/p&gt;
M6-G-1a-5 (¡etiquetas en cursiva!)
</t>
  </si>
  <si>
    <t>A1=La recta &lt;i&gt;{{Q1}}&lt;/i&gt; es paralela a la recta &lt;i&gt;{{Q2}}.&lt;/i&gt;*
A2=La recta &lt;i&gt;{{Q2}}&lt;/i&gt; es paralela a la recta &lt;i&gt;{{Q1}}.&lt;/i&gt;*
A3=La recta &lt;i&gt;{{Q1}}&lt;/i&gt; es perpendicular a la recta &lt;i&gt;{{Q4}}.&lt;/i&gt;*
A4=La recta &lt;i&gt;{{Q4}}&lt;/i&gt; es perpendicular a la recta &lt;i&gt;{{Q2}}.&lt;/i&gt;*
A5=La recta &lt;i&gt;{{Q3}}&lt;/i&gt; es oblicua a la recta &lt;i&gt;{{Q1}}.&lt;/i&gt;*
A6=La recta &lt;i&gt;{{Q2}}&lt;/i&gt; es oblicua a la recta &lt;i&gt;{{Q3}}.&lt;/i&gt;*
A7=La recta &lt;i&gt;{{Q3}}&lt;/i&gt; es paralela a la recta &lt;i&gt;{{Q1}}.&lt;/i&gt; | &lt;p&gt;La recta &lt;i&gt;{{Q3}}&lt;/i&gt; es oblicua a la recta &lt;i&gt;{{Q1}}.&lt;/i&gt;&lt;/p&gt;
A8=La recta &lt;i&gt;{{Q2}}&lt;/i&gt; es paralela a la recta &lt;i&gt;{{Q3}}.&lt;/i&gt; | &lt;p&gt;La recta &lt;i&gt;{{Q2}}&lt;/i&gt; es oblicua a la recta &lt;i&gt;{{Q3}}.&lt;/i&gt;&lt;/p&gt;
A9=La recta &lt;i&gt;{{Q3}}&lt;/i&gt; es perpendicular a la recta &lt;i&gt;{{Q1}}.&lt;/i&gt; | &lt;p&gt;La recta &lt;i&gt;{{Q3}}&lt;/i&gt; es oblicua a la recta &lt;i&gt;{{Q1}}.&lt;/i&gt;&lt;/p&gt;
A10=La recta &lt;i&gt;{{Q1}}&lt;/i&gt; es perpendicular a la recta &lt;i&gt;{{Q2}}.&lt;/i&gt; | &lt;p&gt;La recta &lt;i&gt;{{Q1}}&lt;/i&gt; es paralela a la recta &lt;i&gt;{{Q2}}.&lt;/i&gt;&lt;/p&gt;
A11=La recta &lt;i&gt;{{Q2}}&lt;/i&gt; es oblicua a la recta &lt;i&gt;{{Q4}}.&lt;/i&gt; | &lt;p&gt;La recta &lt;i&gt;{{Q2}}&lt;/i&gt; es perpendicular a la recta &lt;i&gt;{{Q4}}.&lt;/i&gt;&lt;/p&gt;
A12=La recta &lt;i&gt;{{Q2}}&lt;/i&gt; es oblicua a la recta &lt;i&gt;{{Q1}}.&lt;/i&gt; | &lt;p&gt;La recta &lt;i&gt;{{Q2}}&lt;/i&gt; es paralela a la recta &lt;i&gt;{{Q1}}.&lt;/i&gt;&lt;/p&gt;</t>
  </si>
  <si>
    <t>{"id":"M6-G-1a-I-2","stimulus":"&lt;p&gt;Marque qual dessas afirmações está correta.&lt;/p&gt;&lt;div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&lt;i&gt;{{Q4}}.&lt;/i&gt;"},{"name":"A4","label":"A reta &lt;i&gt;{{Q4}}&lt;/i&gt; é perpendicular à reta &lt;i&gt;{{Q2}}.&lt;/i&gt;"},{"name":"A5","label":"La recta &lt;i&gt;{{Q3}}&lt;/i&gt; es oblicua a la recta &lt;i&gt;{{Q1}}.&lt;/i&gt;"},{"name":"A6","label":"A reta &lt;i&gt;{{Q2}}&lt;/i&gt; é oblíqua à reta &lt;i&gt;{{Q3}}.&lt;/i&gt;"},{"name":"A7","label":"A reta &lt;i&gt;{{Q3}}&lt;/i&gt; é paralela à reta &lt;i&gt;{{Q1}}.&lt;/i&gt;","incorrect":true,"feedback":"&lt;p&gt;A reta &lt;i&gt;{{Q3}}&lt;/i&gt; é oblíqua à reta &lt;i&gt;{{Q1}}.&lt;/i&gt;&lt;/p&gt;"},{"name":"A8","label":"A reta &lt;i&gt;{{Q2}}&lt;/i&gt; é paralela à reta &lt;i&gt;{{Q3}}.&lt;/i&gt;","incorrect":true,"feedback":"&lt;p&gt;A reta &lt;i&gt;{{Q2}}&lt;/i&gt; é oblíqua à reta &lt;i&gt;{{Q3}}.&lt;/i&gt;&lt;/p&gt;"},{"name":"A9","label":"A reta &lt;i&gt;{{Q3}}&lt;/i&gt; é perpendicular à reta &lt;i&gt;{{Q1}}.&lt;/i&gt;","incorrect":true,"feedback":"&lt;p&gt;A reta &lt;i&gt;{{Q3}}&lt;/i&gt; é oblíqua à reta &lt;i&gt;{{Q1}}.&lt;/i&gt;&lt;/p&gt;"},{"name":"A10","label":"A reta &lt;i&gt;{{Q1}}&lt;/i&gt; é perpendicular à reta &lt;i&gt;{{Q2}}.&lt;/i&gt;","incorrect":true,"feedback":"&lt;p&gt;A reta &lt;i&gt;{{Q1}}&lt;/i&gt; é paralela à reta &lt;i&gt;{{Q2}}.&lt;/i&gt;&lt;/p&gt;"},{"name":"A11","label":"A reta &lt;i&gt;{{Q2}}&lt;/i&gt; é oblíqua à reta &lt;i&gt;{{Q4}}.&lt;/i&gt;","incorrect":true,"feedback":"&lt;p&gt;A reta &lt;i&gt;{{Q2}}&lt;/i&gt; é perpendicular à reta &lt;i&gt;{{Q4}}.&lt;/i&gt;&lt;/p&gt;"},{"name":"A12","label":"A reta &lt;i&gt;{{Q2}}&lt;/i&gt; é oblíqua à reta &lt;i&gt;{{Q1}}.&lt;/i&gt;","incorrect":true,"feedback":"&lt;p&gt;A reta &lt;i&gt;{{Q2}}&lt;/i&gt; é paralela à reta &lt;i&gt;{{Q1}}.&lt;/i&gt;&lt;/p&gt;"}],"uniques":true},"algorithm":{"name":"trueFalse","template":"Multiple choice – standard","params":{"countCorrect":1,"countIncorrect":2,"showCheckIcon":true}}}</t>
  </si>
  <si>
    <t>&lt;p&gt;Selecciona el par de rectas paralelas.&lt;/p&gt;</t>
  </si>
  <si>
    <t>IMAGEN
A1 = rectas perpendiculares.
A2 = rectas paralelas
A3 = rectas secantes oblicuas.</t>
  </si>
  <si>
    <t>Single Choice
*:countCorrect=1
*: countIncorrect=2
*: showCheckIcon=false</t>
  </si>
  <si>
    <t>A1 = M6-G-1a-1*
A2 = M6-G-1a-2 | Tienen un punto común y forman cuatro ángulos rectos, por lo que son perpendiculaes.
A3 = M6-G-1a-3 | Tienen un punto común y no forman cuatro ángulos rectos, por lo que son oblícuas.</t>
  </si>
  <si>
    <t>{"id":"M6-G-1a-E-1","stimulus":"&lt;p&gt;Selecione o par de retas paralelas.&lt;/p&gt;","hint":"&lt;p&gt;Duas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t>
  </si>
  <si>
    <t>&lt;p&gt;Selecciona el par de rectas perpendiculares.&lt;/p&gt;</t>
  </si>
  <si>
    <t>A1 = M6-G-1a-1 | No tienen ningún punto en común, por lo que son paralelas.
A2 = M6-G-1a-2*
A3 = M6-G-1a-3 | Tienen un punto común y no forman cuatro ángulos rectos, por lo que son oblícuas.</t>
  </si>
  <si>
    <t>{"id":"M6-G-1a-E-2","stimulus":"&lt;p&gt;Selecione o par de retas perpendiculares.&lt;/p&gt;","hint":"&lt;p&gt;Duas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tem nenhum ponto em comum, então são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t>
  </si>
  <si>
    <t>&lt;p&gt;Selecciona el par de rectas oblicuas.&lt;/p&gt;</t>
  </si>
  <si>
    <t>A1 = M6-G-1a-1 | No tienen ningún punto en común, por lo que son paralelas.
A2 = M6-G-1a-2 | Tienen un punto común y forman cuatro ángulos rectos, por lo que son perpendiculaes.
A3 = M6-G-1a-3*</t>
  </si>
  <si>
    <t>{"id":"M6-G-1a-E-3","stimulus":"&lt;p&gt;Selecione o par de retas oblíquas.&lt;/p&gt;","hint":"&lt;p&gt;Duas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têm nenhum ponto em comum, então são paralelas."},{"name":"A2","label":"&lt;div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width=\"300\"&gt;&lt;/img&gt;&lt;/div&gt;"}],"uniques":true},"algorithm":{"name":"trueFalse","template":"Multiple choice – standard","params":{"countCorrect":1,"countIncorrect":2,"showCheckIcon":false,"columns":3}}}</t>
  </si>
  <si>
    <t>M6-G-2a</t>
  </si>
  <si>
    <t>Identifica las posiciones relativas de rectas y circunferencias</t>
  </si>
  <si>
    <t xml:space="preserve">&lt;p&gt;Indica cuántos puntos en común hay entre la recta y la circunferencia.&lt;/p&gt;
{{Q1}}
</t>
  </si>
  <si>
    <t>Q1 = M6-G-2a-1, M6-G-2a-2, M6-G-2a-3</t>
  </si>
  <si>
    <t>A1=Ningún punto*
A2=Un punto
A3=Dos puntos</t>
  </si>
  <si>
    <t>&lt;p&gt;La relación entre una recta y una circunferencia depende del número de puntos de corte.&lt;/p&gt;</t>
  </si>
  <si>
    <t>&lt;p&gt;Cuando no hay puntos de corte, la recta es exterior a la circunferencia.&lt;/p&gt;</t>
  </si>
  <si>
    <t>{
    "id": "M6-G-2a-I-1",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não há pontos de intersecção, a reta é externa à circunferência.&lt;/p&gt;",
    "seed": {
        "parameters": [
            {
                "name": "Q1",
                "label": null,
                "list": [
                    "M6_G_2a_1.svg",
                    "M6_G_2a_2.svg",
                    "M6_G_2a_3.svg"
                ]
            }
        ],
        "calculated": [
            {
                "name": "A1",
                "label": "Nenhum ponto"
            },
            {
                "name": "A2",
                "label": "Um ponto",
                "incorrect": true
            },
            {
                "name": "A3",
                "label": "Dois pontos",
                "incorrect": true
            }
        ],
        "uniques": true
    },
    "algorithm": {
        "name": "trueFalse",
        "template": "Multiple choice – standard",
        "params": {
            "countCorrect": 1,
            "countIncorrect": 2,
            "showCheckIcon": false,"columns":3
        }
    }
}</t>
  </si>
  <si>
    <t>&lt;p&gt;Indica cuántos puntos en común hay entre la recta y la circunferencia.&lt;/p&gt;
{{Q1}}</t>
  </si>
  <si>
    <t>Q1 = M6-G-2a-4, M6-G-2a-5, M6-G-2a-6</t>
  </si>
  <si>
    <t>A1=Ningún punto
A2=Un punto*
A3=Dos puntos</t>
  </si>
  <si>
    <t>&lt;p&gt;Cuando hay un punto de corte, la recta es tangente a la circunferencia.&lt;/p&gt;</t>
  </si>
  <si>
    <r>
      <rPr>
        <rFont val="Calibri, Arial"/>
        <sz val="12.0"/>
      </rPr>
      <t>{
    "id": "M6-G-2a-I-2",
    "stimulus": "&lt;p&gt;Indique quantos pontos em comum existem entre a reta e a circunferência.&lt;/p&gt;&lt;div style=\"display:flex; justify-content:center;\"&gt;&lt;img src=\"</t>
    </r>
    <r>
      <rPr>
        <rFont val="Calibri, Arial"/>
        <color rgb="FF1155CC"/>
        <sz val="12.0"/>
        <u/>
      </rPr>
      <t>https://blueberry-assets.oneclick.es/</t>
    </r>
    <r>
      <rPr>
        <rFont val="Calibri, Arial"/>
        <sz val="12.0"/>
      </rPr>
      <t>{{Q1}}\" width=\"300\"&gt;&lt;/img&gt;&lt;/div&gt;",
    "hint": "&lt;p&gt;A relação entre uma reta e uma circunferência depende do número de pontos de intersecção.&lt;/p&gt;",
    "feedback": "&lt;p&gt;Quando há um ponto de intersecção, a reta é tangente à circunferência.&lt;/p&gt;",
    "seed": {
        "parameters": [
            {
                "name": "Q1",
                "label": null,
                "list": [
                    "M6_G_2a_4.svg",
                    "M6_G_2a_5.svg",
                    "M6_G_2a_6.svg"
                ]
            }
        ],
        "calculated": [
            {
                "name": "A1",
                "label": "Nenhum ponto",
                "incorrect": true
            },
            {
                "name": "A2",
                "label": "Um ponto"
            },
            {
                "name": "A3",
                "label": "Dois pontos",
                "incorrect": true
            }
        ],
        "uniques": true
    },
    "algorithm": {
        "name": "trueFalse",
        "template": "Multiple choice – standard",
        "params": {
            "countCorrect": 1,
            "countIncorrect": 2,
            "showCheckIcon": false,"columns":3
        }
    }
}</t>
    </r>
  </si>
  <si>
    <t>Q1 = M6-G-2a-7, M6-G-2a-8 M6-G-2a-9</t>
  </si>
  <si>
    <t>A1=Ningún punto
A2=Un punto
A3=Dos puntos*</t>
  </si>
  <si>
    <t>&lt;p&gt;Cuando hay dos puntos de corte, la recta es secante a la circunferencia.&lt;/p&gt;</t>
  </si>
  <si>
    <r>
      <rPr>
        <rFont val="Calibri, Arial"/>
        <sz val="12.0"/>
      </rPr>
      <t>{
    "id": "M6-G-2a-I-3",
    "stimulus": "&lt;p&gt;Indique quantos pontos em comum existem entre a reta e a circunferência.&lt;/p&gt;&lt;div style=\"display:flex; justify-content:center;\"&gt;&lt;img src=\"</t>
    </r>
    <r>
      <rPr>
        <rFont val="Calibri, Arial"/>
        <color rgb="FF1155CC"/>
        <sz val="12.0"/>
        <u/>
      </rPr>
      <t>https://blueberry-assets.oneclick.es/</t>
    </r>
    <r>
      <rPr>
        <rFont val="Calibri, Arial"/>
        <sz val="12.0"/>
      </rPr>
      <t>{{Q1}}\" width=\"300\"&gt;&lt;/img&gt;&lt;/div&gt;",
    "hint": "&lt;p&gt;A relação entre uma reta e uma circunferência depende do número de pontos de intersecção.&lt;/p&gt;",
    "feedback": "&lt;p&gt;Quando há dois pontos de intersecção, a reta é secante à circunferência.&lt;/p&gt;",
    "seed": {
        "parameters": [
            {
                "name": "Q1",
                "label": null,
                "list": [
                    "M6_G_2a_7.svg",
                    "M6_G_2a_8.svg",
                    "M6_G_2a_9.svg"
                ]
            }
        ],
        "calculated": [
            {
                "name": "A1",
                "label": "Nenhum ponto",
                "incorrect": true
            },
            {
                "name": "A2",
                "label": "Um ponto",
                "incorrect": true
            },
            {
                "name": "A3",
                "label": "Dois pontos"
            }
        ],
        "uniques": true
    },
    "algorithm": {
        "name": "trueFalse",
        "template": "Multiple choice – standard",
        "params": {
            "countCorrect": 1,
            "countIncorrect": 2,
            "showCheckIcon": true
        }
    }
}</t>
    </r>
  </si>
  <si>
    <t>&lt;p&gt;Selecciona la recta exterior.&lt;/p&gt;</t>
  </si>
  <si>
    <t>Single Choice
*: countCorrect= 1
*: countIncorrect= 2
*: columns= 3</t>
  </si>
  <si>
    <t>A1=M6-G-2a-1*
A2=M6-G-2a-2*
A3=M6-G-2a-3*
A4=M6-G-2a-4
A5=M6-G-2a-5
A6=M6-G-2a-6
A7=M6-G-2a-7
A8=M6-G-2a-8
A9=M6-G-2a-9</t>
  </si>
  <si>
    <t>&lt;p&gt;Una recta es exterior a la circunferencia cuando no hay puntos de corte.&lt;/p&gt;</t>
  </si>
  <si>
    <t>{"id":"M6-G-2a-E-1","stimulus":"&lt;p&gt;Selecione a opção em que a reta é externa à circunferência.&lt;/p&gt;","hint":"&lt;p&gt;A relação entre uma reta e uma circunferência depende do número de pontos de intersecção.&lt;/p&gt;","feedback":"&lt;p&gt;Uma reta é externa à uma circunferência quando não há pontos de intersecção.&lt;/p&gt;","seed":{"parameters":[],"calculated":[{"name":"A1","label":"&lt;div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</si>
  <si>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tangente.&lt;/p&gt;</t>
  </si>
  <si>
    <t>A1=M6-G-2a-1
A2=M6-G-2a-2
A3=M6-G-2a-3
A4=M6-G-2a-4*
A5=M6-G-2a-5*
A6=M6-G-2a-6*
A7=M6-G-2a-7
A8=M6-G-2a-8
A9=M6-G-2a-9</t>
  </si>
  <si>
    <t>&lt;p&gt;Una recta es tangente a la circunferencia cuando hay un punto de corte.&lt;/p&gt;</t>
  </si>
  <si>
    <t>{"id":"M6-G-2a-E-2","stimulus":"&lt;p&gt;Selecione a opção em que a reta é tangente à circunferência.&lt;/p&gt;","hint":"&lt;p&gt;A relação entre uma reta e uma circunferência depende do número de pontos de intersecção.&lt;/p&gt;","feedback":"&lt;p&gt;Um reta é tangente à circunferência quando há um ponto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</si>
  <si>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secante.&lt;/p&gt;</t>
  </si>
  <si>
    <t>A1=M6-G-2a-1
A2=M6-G-2a-2
A3=M6-G-2a-3
A4=M6-G-2a-4
A5=M6-G-2a-5
A6=M6-G-2a-6
A7=M6-G-2a-7*
A8=M6-G-2a-8*
A9=M6-G-2a-9*</t>
  </si>
  <si>
    <t>&lt;p&gt;Una recta es secante a la circunferencia cuando hay dos puntos de corte.&lt;/p&gt;</t>
  </si>
  <si>
    <t>{"id":"M6-G-2a-E-3","stimulus":"&lt;p&gt;Selecione a opção em que a reta é secante à circunferência.&lt;/p&gt;","hint":"&lt;p&gt;A relação entre uma reta e uma circunferência depende do número de pontos de intersecção.&lt;/p&gt;","feedback":"&lt;p&gt;Uma reta é secante à circunferência quando há dois pontos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t>
  </si>
  <si>
    <t>M6-G-3a</t>
  </si>
  <si>
    <t>Identifica ángulos agudos, rectos, obtusos y llanos</t>
  </si>
  <si>
    <t>&lt;p&gt;Arrastra el nombre de cada tipo de ángulo debajo de su imagen.&lt;/p&gt;</t>
  </si>
  <si>
    <t>Table=2x3, noborder
0,0={{Q1}}
0,1={{Q2}}
0,2={{Q3}}
1,0={{A1}}
1,1={{A2}}
1,2={{A3}}</t>
  </si>
  <si>
    <t>¿Cuál de estas imágenes corresponde a un ángulo con amplitud mayor a 90° y menor a 180°?
{{A1}} = ángulo agudo
{{A2}} = ángulo obtuso
{{A3}} = ángulo recto
{{A4}} = ángulo llano</t>
  </si>
  <si>
    <t>Q1 = M6-G-3a-1, M6-G-3a-2, M6-G-3a-3
Q2 = M6-G-3a-10, M6-G-3a-11, M6-G-3a-12
Q3 = M6-G-3a-7, M6-G-3a-8, M6-G-3a-9</t>
  </si>
  <si>
    <t>A1 = Agudo
A2 = Llano
A3 = Obtuso</t>
  </si>
  <si>
    <t>&lt;p&gt;Los ángulos se clasifican según su amplitud en agudos, rectos, obtusos y llanos.&lt;/p&gt;</t>
  </si>
  <si>
    <t>&lt;p&gt;Los ángulos se clasifican según su amplitud en:&lt;/p&gt;&lt;p&gt;&lt;ol&gt;&lt;li&gt;&lt;b&gt;Agudos:&lt;/b&gt; miden menos de 90°.&lt;/li&gt;&lt;li&gt;&lt;b&gt;Rectos:&lt;/b&gt; miden 90°.&lt;/li&gt;&lt;li&gt;&lt;b&gt;Obtusos:&lt;/b&gt; miden más de 90°, pero menos de 180°.&lt;/li&gt;&lt;li&gt;&lt;b&gt;Llanos:&lt;/b&gt; miden 180°.&lt;/li&gt;&lt;/ol&gt;&lt;/p&gt;</t>
  </si>
  <si>
    <t>{
    "id": "M6-G-3a-I-1",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"Raso",
                "function": ""
            },
            {
                "name": "A3",
                "label": "Obtuso",
                "function": ""
            },
            {
                "name": "A4",
                "label": "Reto",
                "function": "",
                "incorrect": true
            }
        ],
        "uniques": true
    },
    "algorithm": {
        "name": "calculateOperation",
        "template": "Cloze with drag &amp; drop",
        "params": {
            "keyboard": "INTERMEDIATE"
        }
    }
}</t>
  </si>
  <si>
    <t>Q1 = M6-G-3a-7, M6-G-3a-8, M6-G-3a-9
Q2 = M6-G-3a-1, M6-G-3a-2, M6-G-3a-3
Q3 = M6-G-3a-4, M6-G-3a-5, M6-G-3a-6</t>
  </si>
  <si>
    <t>A1 = Obtuso
A2 = Agudo
A3 = Recto</t>
  </si>
  <si>
    <t>{
    "id": "M6-G-3a-I-2",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"Reto",
                "function": ""
            },
            {
                "name": "A4",
                "label": "Raso",
                "function": "",
                "incorrect": "true"
            }
        ],
        "uniques": true
    },
    "algorithm": {
        "name": "calculateOperation",
        "template": "Cloze with drag &amp; drop",
        "params": {
            "keyboard": "INTERMEDIATE"
        }
    }
}</t>
  </si>
  <si>
    <t>&lt;p&gt;Completa la siguiente oración.&lt;/p&gt;
{{Q1}}</t>
  </si>
  <si>
    <t>&lt;p&gt;El ángulo de la imagen es {{A1}}.&lt;/p&gt;</t>
  </si>
  <si>
    <t xml:space="preserve">¿Qué nombre reciben los ángulos?
(ángulo agudo, ángulo obtuso, ángulo recto, ángulo llano)
(debajo de cada imágen: )
Ángulo AGUDO  
Ángulo LLANO
Ángulo RECTO
</t>
  </si>
  <si>
    <t>Q1 = M6-G-3a-1, M6-G-3a-2, M6-G-3a-3</t>
  </si>
  <si>
    <t>A1=agudo</t>
  </si>
  <si>
    <t>&lt;p&gt;Es un ángulo agudo porque mide menos de 90°.&lt;/p&gt;</t>
  </si>
  <si>
    <t>{
    "id": "M6-G-3a-E-1",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mede menos que 90°.&lt;/p&gt;",
    "seed": {
        "parameters": [
            {
                "name": "Q1",
                "label": null,
                "list": [
                    "M6_G_3a_1.svg",
                    "M6_G_3a_2.svg",
                    "M6_G_3a_3.svg"
                ]
            }
        ],
        "calculated": [
            {
                "name": "A1",
                "label": "agudo"
            }
        ],
        "uniques": true
    },
    "algorithm": {
        "name": "calculateOperation",
        "template": "Cloze with text"
    }
}</t>
  </si>
  <si>
    <t>Q1 = M6-G-3a-4, M6-G-3a-5, M6-G-3a-6</t>
  </si>
  <si>
    <t>A1=recto</t>
  </si>
  <si>
    <t>&lt;p&gt;Es un ángulo recto porque mide 90°.&lt;/p&gt;</t>
  </si>
  <si>
    <t>{
    "id": "M6-G-3a-E-2",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"M6_G_3a_4.svg",
                    "M6_G_3a_5.svg",
                    "M6_G_3a_6.svg"
                ]
            }
        ],
        "calculated": [
            {
                "name": "A1",
                "label": "reto"
            }
        ],
        "uniques": true
    },
    "algorithm": {
        "name": "calculateOperation",
        "template": "Cloze with text"
    }
}</t>
  </si>
  <si>
    <t>Q1 = M6-G-3a-7, M6-G-3a-8, M6-G-3a-9</t>
  </si>
  <si>
    <t>A1=obtuso</t>
  </si>
  <si>
    <t>&lt;p&gt;Es un ángulo obtuso porque mide más de 90°.&lt;/p&gt;</t>
  </si>
  <si>
    <t>{
    "id": "M6-G-3a-E-3",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mede mais que 90°.&lt;/p&gt;",
    "seed": {
        "parameters": [
            {
                "name": "Q1",
                "label": null,
                "list": [
                    "M6_G_3a_7.svg",
                    "M6_G_3a_8.svg",
                    "M6_G_3a_9.svg"
                ]
            }
        ],
        "calculated": [
            {
                "name": "A1",
                "label": "obtuso"
            }
        ],
        "uniques": true
    },
    "algorithm": {
        "name": "calculateOperation",
        "template": "Cloze with text"
    }
}</t>
  </si>
  <si>
    <t>Q1 = M6-G-3a-10, M6-G-3a-11, M6-G-3a-12</t>
  </si>
  <si>
    <t>A1=llano</t>
  </si>
  <si>
    <t>&lt;p&gt;Es un ángulo llano porque mide 180°.&lt;/p&gt;</t>
  </si>
  <si>
    <t>{
    "id": "M6-G-3a-E-4",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"M6_G_3a_10.svg",
                    "M6_G_3a_11.svg",
                    "M6_G_3a_12.svg"
                ]
            }
        ],
        "calculated": [
            {
                "name": "A1",
                "label": "raso"
            }
        ],
        "uniques": true
    },
    "algorithm": {
        "name": "calculateOperation",
        "template": "Cloze with text"
    }
}</t>
  </si>
  <si>
    <t>M6-G-5a</t>
  </si>
  <si>
    <t>Identifica ángulos en diferentes posiciones: consecutivos, adyacentes, opuestos por el vértice, complementarios, suplementarios...</t>
  </si>
  <si>
    <t>&lt;p&gt;Relaciona cada descripción con un tipo de ángulo.&lt;/p&gt;</t>
  </si>
  <si>
    <t>Linking lines
*: invert=false</t>
  </si>
  <si>
    <t>A1=Ángulos consecutivos#Tienen un lado en común.
A2=Ángulos adyacentes#Son consecutivos y suman 180°.
A3=Ángulos opuestos por el vértice#Están formados por rectas secantes.
A4=Ángulos complementarios#Suman 90°.</t>
  </si>
  <si>
    <t>&lt;p&gt;Los ángulos se clasifican en consecutivos, adyacentes, opuestos por el vértice, complementarios y suplementarios.&lt;/p&gt;</t>
  </si>
  <si>
    <t>&lt;p&gt;Los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t>
  </si>
  <si>
    <t>{"id":"M6-G-5a-I-1","stimulus":"&lt;p&gt;Arraste cada descrição para o tipo de ângulo.&lt;/p&gt;","hint":"&lt;p&gt;Os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180°.&lt;/li&gt;&lt;/ul&gt;&lt;/p&gt;","seed":{"parameters":[],"calculated":[{"name":"A1","function":"Esses ângulos têm um lado em comum.","label":"Ângulos consecutivos"},{"name":"A2","function":"Esses ângulos são consecutivos e não possuem pontos internos em comum.","label":"Ângulos adjacentes"},{"name":"A3","function":"Esses ângulos são formados por retas que se cruzam.","label":"Ângulos opostos pelo vértice"},{"name":"A4","function":"Esses ângulos somam 90°.","label":"Ângulos complementares"}],"uniques":true},"algorithm":{"name":"linkOperationResult","params":{"invert":true},"template":"Match list"}}</t>
  </si>
  <si>
    <t>&lt;p&gt;Coloca cada figura según el tipo de ángulos que representa.&lt;/p&gt;</t>
  </si>
  <si>
    <t>Table=2x3, noborder
0,0=Consecutivos
0,1=Opuestos por el vértice
0,2=Suplementarios
1,0={{A1}}
1,1={{A2}}
1,2={{A3}}</t>
  </si>
  <si>
    <t>A1 = Imagen: M6-G-5a-1
A2 = Imagen: M6-G-5a-2
A3 = Imagen: M6-G-5a-3</t>
  </si>
  <si>
    <t>{"id":"M6-G-5a-E-1","stimulus":"&lt;p&gt;Arraste cada figura de acordo com o tipo de ângulo que ela representa.&lt;/p&gt;","template":"&lt;table style=\"width: 100%;border:none;\"&gt;&lt;tbody&gt;&lt;tr&gt;&lt;td style=\"width: 25%; text-align: center;border:none;\"&gt;Consecutivos&lt;/td&gt;&lt;td style=\"width: 25%; text-align: center;border:none;\"&gt;Opostos pelo vértice&lt;/td&gt;&lt;td style=\"width: 25%; text-align: center;border:none;\"&gt;Suplementares&lt;/td&gt;&lt;/tr&gt;&lt;tr&gt;&lt;td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t>
  </si>
  <si>
    <t>Table=2x3, noborder
0,0=Consecutivos
0,1=Adyacentes
0,2=Complementarios
1,0={{A1}}
1,1={{A2}}
1,2={{A3}}</t>
  </si>
  <si>
    <t>A1 = Imagen: M6-G-5a-1
A2 = Imagen: M6-G-5a-3
A3 = Imagen: M6-G-5a-4</t>
  </si>
  <si>
    <t>&lt;p&gt;Los ángulos se clasifican de la siguiente manera:&lt;ol&gt;&lt;li&gt;Los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180°.&lt;/li&gt;&lt;/ol&gt;&lt;/p&gt;</t>
  </si>
  <si>
    <t>{"id":"M6-G-5a-E-2","stimulus":"&lt;p&gt;Arraste cada figura de acordo com o tipo de ângulo que ela representa.&lt;/p&gt;","template":"&lt;table style=\"width: 100%;border:none;\"&gt;&lt;tbody&gt;&lt;tr&gt;&lt;td style=\"width: 25%; text-align: center;border:none;\"&gt;Adjacentes&lt;/td&gt;&lt;td style=\"width: 25%; text-align: center;border:none;\"&gt;Suplementares&lt;/td&gt;&lt;td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</si>
  <si>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Table=2x3, noborder
0,0=Adyacentes
0,1=Opuestos por el vértice
0,2=Complementarios
1,0={{A1}}
1,1={{A2}}
1,2={{A3}}</t>
  </si>
  <si>
    <t>A1 = Imagen: M6-G-5a-3
A2 = Imagen: M6-G-5a-2
A3 = Imagen: M6-G-5a-4</t>
  </si>
  <si>
    <t>{"id":"M6-G-5a-E-3","stimulus":"&lt;p&gt;Arraste cada figura de acordo com o tipo de ângulo que ela representa.&lt;/p&gt;","template":"&lt;table style=\"width: 100%;border:none;\"&gt;&lt;tbody&gt;&lt;tr&gt;&lt;td style=\"width: 25%; text-align: center;border:none;\"&gt;Suplementares&lt;/td&gt;&lt;td style=\"width: 25%; text-align: center;border:none;\"&gt;Opostos pelo vértice&lt;/td&gt;&lt;td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</si>
  <si>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M6-G-9a</t>
  </si>
  <si>
    <t>Halla las coordenadas de puntos en el plano (o de los vértices de un polígono)</t>
  </si>
  <si>
    <t>Selecciona el punto que está representado en estos ejes cartesianos.</t>
  </si>
  <si>
    <t>Q1 = Min = 0; Max = 8; Step = 1
Q2 = Min = 0; Max = 8; Step = 1
Q3 = Min = 0; Max = 8; Step = 1
Q4 = Min = 0; Max = 8; Step = 1
Q5 = Min = 0; Max = 8; Step = 1
Q6 = Min = 0; Max = 8; Step = 1</t>
  </si>
  <si>
    <t>TA1 = {{Q1}}-4
TA2 = 4-{{Q2}}
TB1 = {{Q3}}-4
TB2 = 4-{{Q4}}
TC1 = {{Q5}}-4
TC2 = 4-{{Q6}}</t>
  </si>
  <si>
    <t>&lt;p&gt;Un punto en el plano se define con dos coordenadas. La primera hace referencia al eje horizontal y la segunda, al eje vertical.&lt;/p&gt;</t>
  </si>
  <si>
    <t>{"id":"M6-G-9a-I-1","stimulus":"&lt;p&gt;Selecione o ponto que é representado nesses eixos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185);\"&gt;C&lt;/span&gt;\n\t\t&lt;/div&gt;\n\t&lt;/div&gt;\n&lt;/div&gt;&lt;/div&gt;","feedback":"&lt;p&gt;Um ponto no plano é determinado por duas coordenadas. A primeira refere-se ao eixo horizontal e a segunda, ao eixo vertical.&lt;/p&gt;","hint":"&lt;p&gt;Um ponto no plano é determinado por duas coordenadas. A primeira refere-se ao eixo horizontal e a segunda, ao eixo vertical.&lt;/p&gt;","seed":{"parameters":[{"name":"Q1","label":null,"min":0,"max":8,"step":1},{"name":"Q2","label":null,"min":0,"max":8,"step":1},{"name":"Q3","label":null,"min":0,"max":8,"step":1},{"name":"Q4","label":null,"min":0,"max":8,"step":1},{"name":"Q5","label":null,"min":0,"max":8,"step":1},{"name":"Q6","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Q5}}*8.5+15","temp":"true"},{"name":"T10","label":"{{function}}","function":"{{Q6}}*8.5+15","temp":"true"},{"name":"T11","label":"{{function}}","function":"{{Q5}}*8.5+18.5","temp":"true"},{"name":"T12","label":"{{function}}","function":"{{Q6}}*8.5+8.5","temp":"true"},{"name":"TA1","label":"{{function}}","function":"{{Q1}}-4","temp":"true"},{"name":"TA2","label":"{{function}}","function":"4-{{Q2}}","temp":"true"},{"name":"TB1","label":"{{function}}","function":"{{Q3}}-4","temp":"true"},{"name":"TB2","label":"{{function}}","function":"4-{{Q4}}","temp":"true"},{"name":"TC1","label":"{{function}}","function":"{{Q5}}-4","temp":"true"},{"name":"TC2","label":"{{function}}","function":"4-{{Q6}}","temp":"true"},{"name":"A1","label":"O ponto A está em ({{TA1}}, {{TA2}})."},{"name":"A2","label":"O ponto B está em ({{TB1}}, {{TB2}})."},{"name":"A3","label":"O ponto C está em ({{TC1}}, {{TC2}})."},{"name":"A4","label":"O ponto B está em ({{TA1}}, {{TA2}}).","feedback":"&lt;p&gt;({{TA1}}, {{TA2}}) são as coordenadas do ponto A.&lt;/p&gt;","incorrect":true},{"name":"A5","label":"O ponto C está em ({{TA1}}, {{TA2}}).","feedback":"&lt;p&gt;({{TA1}}, {{TA2}}) são as coordenadas do ponto A.&lt;/p&gt;","incorrect":true},{"name":"A6","label":"O ponto A está em ({{TB1}}, {{TB2}}).","feedback":"&lt;p&gt;({{TB1}}, {{TB2}}) são as coordenadas do ponto B.&lt;/p&gt;","incorrect":true},{"name":"A7","label":"O ponto C está em ({{TB1}}, {{TB2}}).","feedback":"&lt;p&gt;({{TB1}}, {{TB2}}) são as coordenadas do ponto B.&lt;/p&gt;","incorrect":true},{"name":"A8","label":"O ponto A está em ({{TC1}}, {{TC2}}).","feedback":"&lt;p&gt;({{TC1}}, {{TC2}}) são as coordenadas do ponto C.&lt;/p&gt;","incorrect":true},{"name":"A9","label":"O ponto B está em ({{TC1}}, {{TC2}}).","feedback":"&lt;p&gt;({{TC1}}, {{TC2}}) são as coordenadas do ponto C.&lt;/p&gt;","incorrect":true}],"uniques":true},"algorithm":{"name":"trueFalse","template":"Multiple choice – multiple response","params":{"countCorrect":1,"countIncorrect":2,"showCheckIcon":false,"columns":3}}}</t>
  </si>
  <si>
    <t>&lt;p&gt;¿Cuál de las siguientes es una coordenada de este triángulo?&lt;/p&gt;
M6-G-9a-4
(−4, 2)*
(4, −2)*
(−2, −4)*
(4, 2)
(−4, −2)
(2, 4)
(−2, 4)
(2, −4)
(Se ven 3)</t>
  </si>
  <si>
    <t xml:space="preserve">IMAGEN
EJes cartesianos "x" y "y". Triangulo con vertices en Q1 = (-4, 2), Q2 = (-2, -4), Q3 = (4, -2)
</t>
  </si>
  <si>
    <t>N/A</t>
  </si>
  <si>
    <r>
      <rPr>
        <rFont val="Calibri"/>
        <sz val="12.0"/>
      </rPr>
      <t>{"id":"M6-G-9a-E-1","stimulus":"&lt;p&gt;Qual das opções a seguir é uma coordenada desse triângulo?&lt;/p&gt;&lt;div style=\"display:flex; justify-content:center;\"&gt;&lt;img src=\"https://blue</t>
    </r>
    <r>
      <rPr>
        <rFont val="Calibri"/>
        <color rgb="FF000000"/>
        <sz val="12.0"/>
      </rPr>
      <t>berry-assets.oneclick.es/M6_G_9a_4.svg\" width=\"300\"&gt;&lt;/img&gt;&lt;/div&gt;","hint"</t>
    </r>
    <r>
      <rPr>
        <rFont val="Calibri"/>
        <sz val="12.0"/>
      </rPr>
      <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t>
    </r>
  </si>
  <si>
    <t>&lt;p&gt;¿Cuál de las siguientes es una coordenada de este trapecio?&lt;/p&gt;
M6-G-9a-5
(−1, 4)*
(−1, −2)*
(2, 4)*
(2, −2)*
({{T1}}, {{T2}})
({{T3}}, {{T4}})
(Se ven 3)</t>
  </si>
  <si>
    <t>Q1 = List = 0, 1, 2, 4, 5, 7, 8
Q2 = Min = 0; Max = 8; Step = 1
Q3 = List = 0, 1, 2, 4, 5, 7, 8
Q4 = Min = 0; Max = 8; Step = 1</t>
  </si>
  <si>
    <t>T1 = {{Q1}}-4
T2 = {{Q2}}-4
T3 = {{Q3}}-4
T4 = {{Q4}}-4</t>
  </si>
  <si>
    <t>{
    "id": "M6-G-9a-E-2",
    "stimulus": "&lt;p&gt;Qual das opções a seguir é uma coordenada desse trapézio?&lt;/p&gt;&lt;div style=\"display:flex; justify-content:center;\"&gt;&lt;img src=\"http://drive.google.com/uc?export=view&amp;id=1TZNUbwzcQDFO20vXob-wGogu-m0aQEoK\" width=\"300\"&gt;&lt;/img&gt;&lt;/div&gt;",
    "hint": "&lt;p&gt;Um ponto no plano é determinado por duas coordenadas. A primeira refere-se ao eixo horizontal e a segunda, ao eixo vertical.&lt;/p&gt;",
    "feedback": "&lt;p&gt;Um ponto no plano é determinado por duas coordenadas. A primeira refere-se ao eixo horizontal e a segunda, ao eixo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t>
  </si>
  <si>
    <t>&lt;p&gt;¿Cuál de las siguientes es una coordenada de este triángulo?&lt;/p&gt;
M6-G-9a-6
(−1, 1)*
(1, 1)*
(1, −3)*
({{T1}}, {{T2}})
({{T3}}, {{T4}})
(Se ven 3)</t>
  </si>
  <si>
    <t xml:space="preserve">IMAGEN
EJes cartesianos "x" y "y". Triangulo con vertices en Q1 = (-1, 3), Q2 = (1, 1), Q3 = (0, -2)
</t>
  </si>
  <si>
    <t>Q1 = List = 0, 1, 2, 4, 6, 7, 8
Q2 = Min = 0; Max = 8; Step = 1
Q3 = List = 0, 1, 2, 4, 6, 7, 8
Q4 = Min = 0; Max = 8; Step = 1</t>
  </si>
  <si>
    <t>{"id":"M6-G-9a-E-3","stimulus":"&lt;p&gt;Qual das opções a seguir é uma coordenada desse triângulo?&lt;/p&gt;&lt;div style=\"display:flex; justify-content:center;\"&gt;&lt;img src=\"https://blueberry-assets.oneclick.es/M6_G_9a_6.svg\"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t>
  </si>
  <si>
    <t>&lt;p&gt;¿Cuál de las siguientes es una coordenada de este romboide?&lt;/p&gt;
M6-G-9a-7
(−2, 4)*
(−2, 0)*
(1, 3)*
(1, −1)*
({{T1}}, {{T2}})
({{T3}}, {{T4}})
(Se ven 3)</t>
  </si>
  <si>
    <t xml:space="preserve">IMAGEN
EJes cartesianos "x" y "y". romboide con vertices en Q1 = (-2, 2), Q2 = (0, 2), Q3 = (-2, -5), Q4 = (0, -6)
</t>
  </si>
  <si>
    <t>Q1 = List = 0, 1, 3, 4, 6, 7, 8
Q2 = Min = 0; Max = 8; Step = 1
Q3 = List = 0, 1, 3, 4, 6, 7, 8
Q4 = Min = 0; Max = 8; Step = 1</t>
  </si>
  <si>
    <t>{"id":"M6-G-9a-E-4","stimulus":"&lt;p&gt;Qual das opções a seguir é uma coordenada desse paralelogramo?&lt;/p&gt;&lt;div style=\"display:flex; justify-content:center;\"&gt;&lt;img src=\"https://blueberry-assets.oneclick.es/M6_G_9a_7.svg\"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t>
  </si>
  <si>
    <t>M6-G-10a</t>
  </si>
  <si>
    <t>Calcula medidas reales de objetos conociendo la escala a la que están representados</t>
  </si>
  <si>
    <t>&lt;p&gt;En un plano de escala 1:{{Q2}} hay un objeto de {{Q1}} cm. ¿Cómo se calcula su longitud real?&lt;/p&gt;</t>
  </si>
  <si>
    <t>Q1= Min= 1; Max= 10; Step= 0.1 
Q2= Min= 100; Max= 200; Step= 10</t>
  </si>
  <si>
    <t>A1= {{Q1}} cm × {{Q2}} = {{function}} cm#{{Q1}}*{{Q2}}*
A2= {{Q1}} cm = {{Q2}} cm
A3= {{Q1}} cm + {{Q2}} cm = {{function}} cm#{{Q1}}+{{Q2}}
A4= {{Q2}} cm : {{Q1}} = {{function}} cm#Lemonlib.round({{Q2}}/{{Q1}}, 2)
A5= {{Q2}} cm − {{Q1}} cm = {{function}} cm#{{Q2}}-{{Q1}}
T1={{Q1}}*{{Q2}}</t>
  </si>
  <si>
    <t>&lt;p&gt;La escala indica que 1 cm del plano equivale a {{Q2}} cm en la vida real.&lt;/p&gt;</t>
  </si>
  <si>
    <t>&lt;p&gt;Una escala muestra la relación que existe entre las medidas de un plano y las medidas reales. Como 1 cm del plano equivale a {{Q2}} cm de la vida real, la longitud real del dibujo de {{Q1}} cm se obtiene por proporcionalidad:&lt;/p&gt;&lt;p&gt;{{Q1}} cm × {{Q2}} = {{T1}} cm&lt;/p&gt;</t>
  </si>
  <si>
    <t>{"id":"M6-G-10a-I-1","stimulus":"&lt;p&gt;Em um plano de escala 1:{{Q2}} está desenhado um objeto de {{Q1}} cm. Quanto mede esse comprimento na realidade?&lt;/p&gt;","hint":"&lt;p&gt;A escala indica que 1 cm no plano equivale a {{Q2}} cm na vida real.&lt;/p&gt;","feedback":"&lt;p&gt;Uma escala mostra a relação entre as medidas em um desenho e as medidas reais. Como &lt;span class=\"no-break\"&gt;1 cm&lt;/span&gt; do plano equivale a &lt;span class=\"no-break\"&gt;{{Q2}} cm&lt;/span&gt; na vida real, o comprimento real do desenho de {{Q1}} cm é obtido por proporcionalidade:&lt;/p&gt;&lt;p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t>
  </si>
  <si>
    <t>Q1= Min= 2; Max= 20; Step= 0.1
Q2= Min=50; Max= 100; Step= 10</t>
  </si>
  <si>
    <t>F:En un plano con escala 1:{{Q2}}, dos puntos están separados por {{Q1}} cm. ¿Cuánto mide esa distancia en la realidad?
G:{{Q1}} cm en el mapa equivalen a {{A1}} cm en la realidad.
L:A1= {{Q1}}*{{Q2}}
J:Cloze math</t>
  </si>
  <si>
    <t>F:¿Cuál es la escala del plano? ¿Cuál es la distancia que separa ambos puntos sobre el mapa?
G:La escala del plano es 1:{{A2}}.#Los dos puntos están separados sobre el mapa {{A3}} cm.
L:A2={{Q2}}
A3= {{Q1}}#
J:Cloze math</t>
  </si>
  <si>
    <t>F:Según el enunciado, ¿qué hay que calcular?
L:A1=La distancia real a la que equivalen los {{Q1}} cm en el plano.*
A2=El tamaño del plano en cm.
A3=La diferencia entre la longitud en del plano y la distancia real.#
J:Single Choice</t>
  </si>
  <si>
    <t>F:¿Cómo se calcula la distancia real entre los dos puntos?
L:A1=Distancia real = distancia en el plano × segundo término de la escala*
A2=Distancia real  = distancia en el plano + segundo término de la escala
A3=Distancia real  = segundo término de la escala : distancia en el plano
A4=Distancia real  = segundo término de la escala − distancia en el plano#
J:Single Choice</t>
  </si>
  <si>
    <t>F:Ahora completa la fórmula anterior para calcular la distancia real entre ambos puntos.
G:Distancia real = distancia en el plano × segundo término de la escala = {{Q1}} cm × {{Q2}} = {{A1}} cm
L:A1= {{Q1}}*{{Q2}}
J:Cloze math</t>
  </si>
  <si>
    <t>{"id":"M6-G-10a-E-1","seed":{"parameters":[{"name":"Q1","label":null,"min":2,"max":20,"step":0.1},{"name":"Q2","label":null,"min":50,"max":100,"step":10}],"uniques":true},"scaffolding":[{"id":"step-0","stimulus":"&lt;p&gt;Em um plano com escala 1:{{Q2}}, dois pontos são separados por {{Q1}} cm. Qual é essa distância na realidade?&lt;/p&gt;","template":"&lt;p&gt;{{Q1}} cm no mapa é igual a {{response}} cm na realidade.&lt;/p&gt;","seed":{"calculated":[{"name":"0-A1","label":"{{function}}","function":"Lemonlib.round({{Q1}}*{{Q2}},1)"}]},"algorithm":{"name":"calculateOperation","params":{"method":"equivLiteral","keyboard":"NUMERICAL"}}},{"id":"step-1","stimulus":"&lt;p&gt;Qual ​​é a escala do mapa? Qual é a distância entre os dois pontos no mapa?&lt;/p&gt;","template":"&lt;p&gt;A escala do mapa é 1:{{response}}.&lt;/p&gt;&lt;p&gt;Os dois pontos estão separados no mapa por {{response}} cm.&lt;/p&gt;","seed":{"calculated":[{"name":"1-A1","label":"{{function}}","function":"{{Q2}}"},{"name":"1-A2","label":"{{function}}","function":"{{Q1}}"}]},"algorithm":{"name":"calculateOperation","params":{"method":"equivLiteral","keyboard":"INTERMEDIATE"}}},{"id":"step-2","stimulus":"&lt;p&gt;De acordo com o enunciado, o que deve ser calculado?&lt;/p&gt;","seed":{"calculated":[{"name":"2-A1","label":"&lt;p&gt;A distância real que equivale a {{Q1}} cm no plano.&lt;/p&gt;"},{"name":"2-A2","label":"&lt;p&gt;O tamanho do plano em cm.&lt;/p&gt;","incorrect":true},{"name":"2-A3","label":"&lt;p&gt;A diferença entre o comprimento no plano e a distância real.&lt;/p&gt;","incorrect":true}]},"algorithm":{"name":"trueFalse","template":"Multiple choice – standard","params":{"countCorrect":1,"countIncorrect":2}}},{"id":"step-3","stimulus":"&lt;p&gt;Como se calcula a distância real entre os dois pontos?&lt;/p&gt;","seed":{"calculated":[{"name":"3-A1","label":"&lt;p&gt;Distância real = distância no plano × segundo termo da escala&lt;/p&gt;"},{"name":"3-A2","label":"&lt;p&gt;Distância real = distância no plano + segundo termo da escala&lt;/p&gt;","incorrect":true},{"name":"3-A3","label":"&lt;p&gt;Distância real = segundo termo da escala : distância no plano&lt;/p&gt;","incorrect":true},{"name":"3-A4","label":"&lt;p&gt;Distância real = segundo termo da escala − distância no plano&lt;/p&gt;","incorrect":true}]},"algorithm":{"name":"trueFalse","template":"Multiple choice – standard","params":{"countCorrect":1,"countIncorrect":2}}},{"id":"step-4","stimulus":"&lt;p&gt;Agora preencha a fórmula acima para calcular a distância real entre os dois pontos.&lt;/p&gt;","template":"&lt;p style=\"text-align:center;\"&gt;Distância real = distância no plano × segundo termo da escala = {{Q1}} cm × {{Q2}} = {{response}} cm&lt;/p&gt;","seed":{"calculated":[{"name":"4-A1","label":"{{function}}","function":"Lemonlib.round({{Q1}}*{{Q2}},1)"}]},"algorithm":{"name":"calculateOperation","params":{"method":"equivLiteral","keyboard":"NUMERICAL"}}}]}</t>
  </si>
  <si>
    <t>Q1= Min=10; Max= 20; Step= 1 
Q2= Min= 2; Max= 6; Step= 1</t>
  </si>
  <si>
    <t>F:Zoe practica dibujo utilizando un oso de peluche como modelo. Si su dibujo mide {{Q1}} cm de alto y la escala es 1:{{Q2}}, ¿cuál es la altura real del oso de peluche?
G:La altura real del oso de peluche es de {{A1}} cm.
L=A1= {{Q1}}*{{Q2}}
J:Cloze math</t>
  </si>
  <si>
    <t>F:¿Cuál es la escala del dibujo que está haciendo Zoe? ¿Cuánto mide el dibujo del oso?
G:La escala del dibujo es 1:{{A2}}.#El dibujo del oso mide {{A3}} cm.
L:A2={{Q2}}
A3= {{Q1}}#
J:Cloze math</t>
  </si>
  <si>
    <t>F:Según el enunciado, ¿qué hay que calcular?
L:A1=La altura real del oso de peluche.*
A2=El tamaño del dibujo.
A3=La dIferencia entre la altura del dibujo y la del peluche.#
J:Single Choice</t>
  </si>
  <si>
    <t>F:¿Cómo se calcula la medida real del peluche?
L:A1=Altura real del peluche = altura del dibujo × segundo término de la escala*
A2=Altura real del peluche = altura del dibujo + segundo término de la escala
A3=Altura real del peluche = segundo término de la escala : altura del dibujo
A4=Altura real del peluche = segundo término de la escala − altura del dibujo#
J:Single Choice</t>
  </si>
  <si>
    <t>F:Ahora completa la fórmula anterior para calcular la altura real del peluche.
G:Altura real del peluche = altura del dibujo × segundo término de la escala = {{Q1}} cm × {{Q2}} = {{A1}} cm.
L:A1= {{Q1}}*{{Q2}}
J:Cloze math</t>
  </si>
  <si>
    <t>{"id":"M6-G-10a-A-1","seed":{"parameters":[{"name":"Q1","label":null,"min":10,"max":20,"step":1},{"name":"Q2","label":null,"min":2,"max":6,"step":1}],"uniques":true},"scaffolding":[{"id":"step-0","stimulus":"&lt;p&gt;Miriam pratica desenho usando um ursinho de pelúcia como modelo. Se o desenho dela tem {{Q1}} cm de altura e a escala é 1:{{Q2}}, qual é a altura real do ursinho?&lt;/p&gt;","template":"&lt;p&gt;A altura real do ursinho de pelúcia é {{response}} cm.&lt;/p&gt;","seed":{"calculated":[{"name":"0-A1","label":"{{function}}","function":"{{Q1}}*{{Q2}}"}]},"algorithm":{"name":"calculateOperation","params":{"method":"equivLiteral","keyboard":"NUMERICAL"}}},{"id":"step-1","stimulus":"&lt;p&gt;Qual ​​é a escala do desenho que Miriam está fazendo? Qual é a altura do desenho do ursinho?&lt;/p&gt;","template":"&lt;p&gt;A escala do desenho é 1:{{response}}.&lt;/p&gt;&lt;p&gt;O desenho do ursinho mede {{response}} cm de altura.&lt;/p&gt;","seed":{"calculated":[{"name":"1-A1","label":"{{function}}","function":"{{Q2}}"},{"name":"1-A2","label":"{{function}}","function":"{{Q1}}"}]},"algorithm":{"name":"calculateOperation","params":{"method":"equivLiteral","keyboard":"NUMERICAL"}}},{"id":"step-2","stimulus":"&lt;p&gt;De acordo com o enunciado, o que deve ser calculado?&lt;/p&gt;","seed":{"calculated":[{"name":"2-A1","label":"&lt;p&gt;A altura real do ursinho de pelúcia.&lt;/p&gt;"},{"name":"2-A2","label":"&lt;p&gt;O comprimento do desenho.&lt;/p&gt;","incorrect":true},{"name":"2-A3","label":"&lt;p&gt;A diferença entre a altura do desenho e a altura do ursinho de pelúcia.&lt;/p&gt;","incorrect":true}]},"algorithm":{"name":"trueFalse","template":"Multiple choice – standard","params":{"countCorrect":1,"countIncorrect":2}}},{"id":"step-3","stimulus":"&lt;p&gt;Como é calculado a altura real do ursinho de pelúcia?&lt;/p&gt;","seed":{"calculated":[{"name":"3-A1","label":"&lt;p&gt;Altura real do ursinho de pelúcia = altura do desenho × segundo termo da escala&lt;/p&gt;"},{"nome":"3-A2","label":"&lt;p&gt;Altura real do ursinho de pelúcia = altura do desenho + segundo termo da escala&lt;/p&gt;","incorrect":true},{"name":"3-A3","label":"&lt;p&gt;Altura real do ursinho de pelúcia = segundo termo da escala : altura do desenho&lt;/p&gt;","incorrect":true},{"name":"3-A4","label":"&lt;p&gt;Altura real do ursinho de pelúcia = segundo termo da escala − altura do desenho&lt;/p&gt;","incorrect":true}]},"algorithm":{"name":"trueFalse","template":"Multiple choice – standard","params":{"countCorrect":1,"countIncorrect":2}}},{"id":"step-4","stimulus":"&lt;p&gt;Agora preencha a fórmula acima para calcular a altura real do ursinho de pelúcia.&lt;/p&gt;","template":"&lt;p style=\"text-align:center;\"&gt;Altura real do ursinho de pelúcia = altura do desenho × segundo termo da escala = {{Q1}} cm × {{Q2}} = {{response}} cm&lt;/p&gt;","seed":{"calculated":[{"name":"4-A1","label":"{{function}}","function":"{{Q1}}*{{Q2}}"}]},"algorithm":{"name":"calculateOperation","params":{"method":"equivLiteral","keyboard":"NUMERICAL"}}}]}</t>
  </si>
  <si>
    <t>Q1= Min= 20; Max= 25; Step= 1 
Q2= Min= 200; Max= 300; Step= 10</t>
  </si>
  <si>
    <t>F:En una tienda de regalos se venden réplicas de un faro de {{Q1}} cm de alto. Si se han fabricado a una escala de 1:{{Q2}}, ¿cuál es la medida real del faro?
G:La altura real del faro mide {{A1}} cm.
L:A1= {{Q1}}*{{Q2}}
J:Cloze math</t>
  </si>
  <si>
    <t>F:¿Qué escala se ha utilizado para fabricar las réplicas? ¿Cuánto mide cada réplica?
G:La escala es 1:{{A2}}.#Cada réplica mide {{A3}} cm.
L:A2={{Q2}}
A3= {{Q1}}#
J:Cloze math</t>
  </si>
  <si>
    <t>F:Según el enunciado, ¿qué hay que calcular?
L:A1=La altura real del faro.*
A2=El tamaño de la réplica.
A3=La diferencia entre la altura de la réplica y la del faro.#
J:Single Choice</t>
  </si>
  <si>
    <t>F:¿Cómo se calcula la altura real del faro?
L:A1=Altura real del faro = altura de la réplica × segundo término de la escala*
A2=Altura real del faro = altura de la réplica + segundo término de la escala
A3=Altura real del faro = segundo término de la escala : altura de la réplica
A4=Altura real del faro = segundo término de la escala − altura de la réplica#
J:Single Choice</t>
  </si>
  <si>
    <t>F:Ahora completa la fórmula anterior para calcular la altura real del faro.
G:Altura real del faro = altura de la réplica × segundo término de la escala = {{Q1}} cm × {{Q2}} = {{A1}} cm
L:A1= {{Q1}}*{{Q2}}
J:Cloze math</t>
  </si>
  <si>
    <t>{"id":"M6-G-10a-A-2","seed":{"parameters":[{"name":"Q1","label":null,"min":20,"max":25,"step":1},{"name":"Q2","label":null,"min":200,"max":300,"step":10}],"uniques":true},"scaffolding":[{"id":"step-0","stimulus":"&lt;p&gt;Uma loja de presentes vende réplicas de um farol com {{Q1}} cm de altura. Se foram feitos em uma escala de 1:{{Q2}}, qual é o tamanho real do farol?&lt;/p&gt;","template":"&lt;p&gt;A altura real do farol mede {{response}} cm.&lt;/p&gt;","seed":{"calculated":[{"name":"0-A1","label":"{{function}}","function":"{{Q1}}*{{Q2}}"}]},"algorithm":{"name":"calculateOperation","params":{"method":"equivLiteral","keyboard":"INTERMEDIATE"}}},{"id":"step-1","stimulus":"&lt;p&gt;Qual ​​escala foi usada para fazer as réplicas? Qual é o tamanho de cada réplica?&lt;/p&gt;","template":"&lt;p&gt;A escala é 1:{{response}}.&lt;/p&gt;&lt;p&gt;Cada réplica tem {{response}} cm.&lt;/p&gt;","seed":{"calculated":[{"name":"1-A1","label":"{{function}}","function":"{{Q2}}"},{"name":"1-A2","label":"{{function}}","function":"{{Q1}}"}]},"algorithm":{"name":"calculateOperation","params":{"method":"equivLiteral","keyboard":"INTERMEDIATE"}}},{"id":"step-2","stimulus":"&lt;p&gt;De acordo com o enunciado, o que deve ser calculado?&lt;/p&gt;","seed":{"calculated":[{"name":"2-A1","label":"&lt;p&gt;A altura real do farol.&lt;/p&gt;"},{"nome":"2-A2","label":"&lt;p&gt;O tamanho da réplica.&lt;/p&gt;","incorrect":true},{"name":"2-A3","label":"&lt;p&gt;A diferença entre a altura da réplica e do farol.&lt;/p&gt;","incorrect":true}]},"algorithm":{"name":"trueFalse","template":"Multiple choice – standard","params":{"countCorrect":1,"countIncorrect":2}}},{"id":"step-3","stimulus":"&lt;p&gt;Como se calcula a altura real do farol?&lt;/p&gt;","seed":{"calculated":[{"name":"3-A1","label":"&lt;p&gt;Altura real do farol = altura da réplica × segundo termo da escala&lt;/p&gt;"},{"nome":"3-A2","label":"&lt;p&gt;Altura real do farol = altura da réplica + segundo termo da escala&lt;/p&gt;","incorrect":true},{"name":"3-A3","label":"&lt;p&gt;Altura real do farol = segundo termo da escala : altura da réplica&lt;/p&gt;","incorrect":true},{"name":"3-A4","label":"&lt;p&gt;Altura real do farol = segundo termo da escala − altura da réplica&lt;/p&gt;","incorrect":true}]},"algorithm":{"name":"trueFalse","template":"Multiple choice – standard","params":{"countCorrect":1,"countIncorrect":2}}},{"id":"step-4","stimulus":"&lt;p&gt;Agora preencha a fórmula acima para calcular a altura real do farol.&lt;/p&gt;","template":"&lt;p style=\"text-align:center;\"&gt;Altura real do farol = altura da réplica × segundo termo da escala = {{Q1}} cm × {{Q2}} = {{response}} cm&lt;/p&gt;","seed":{"calculated":[{"name":"4-A1","label":"{{function}}","function":"{{Q1}}*{{Q2}}"}]},"algorithm":{"name":"calculateOperation","params":{"method":"equivLiteral","keyboard":"INTERMEDIATE"}}}]}</t>
  </si>
  <si>
    <t>Q1= Min = 5; Max = 15 ; Step = 1
Q2=  Min = 100 000; Max = 150 000; Step = 10 000</t>
  </si>
  <si>
    <t>F:Un turista recorre varios lugares de la ciudad guiándose con un mapa de escala 1:{{Q2}}. Si sobre el mapa ha andado {{Q1}} cm, ¿a cuántos centímetros del mundo real equivale esa distancia?
G:El turista ha recorrido {{A1}} cm.
L:A1= {{Q1}}*{{Q2}}
J:Cloze math</t>
  </si>
  <si>
    <t>F:¿Cuál es la escala del mapa? Sobre el mapa, ¿cuántos cm ha recorrido el turista?
G:La escala es 1:{{A2}}.#El turista ha recorrido {{A3}} cm sobre el mapa.
L:A2={{Q2}}
A3= {{Q1}}#
J:Cloze math</t>
  </si>
  <si>
    <t>F:Según el enunciado, ¿qué hay que calcular?
L:A1=La distancia real que ha recorrido el turista.*
A2=La distancia que ha recorrido el turista sobre el mapa.
A3=La diferencia entre la distancia que el turista ha recorrido sobre el mapa y la real.#
J:Single Choice</t>
  </si>
  <si>
    <t>F:¿Cómo se calcula la distancia real que ha recorrido el turista?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</si>
  <si>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ha recorrido el turista.
G:Distancia real = distancia en el mapa × segundo término de la escala = {{Q1}} cm × {{Q2}} = {{A1}} cm
L:A1= {{Q1}}*{{Q2}}
J:Cloze math</t>
  </si>
  <si>
    <t>{"id":"M6-G-10a-A-3","seed":{"parameters":[{"name":"Q1","label":null,"min":5,"max":15,"step":1},{"name":"Q2","label":null,"min":100000,"max":150000,"step":10000}],"uniques":true},"scaffolding":[{"id":"step-0","stimulus":"&lt;p&gt;Um turista caminha por vários lugares da cidade guiado por um mapa de escala 1:{{Q2}}. Se ele caminhou {{Q1}} cm no mapa, quantos centímetros ele caminhou no mundo real?&lt;/p&gt;","template":"&lt;p&gt;O turista caminhou {{response}} cm na realidade.&lt;/p&gt;","seed":{"calculated":[{"name":"0-A1","label":"{{function}}","function":"{{Q1}}*{{Q2}}"}]},"algorithm":{"name":"calculateOperation","params":{"method":"equivLiteral","keyboard":"NUMERICAL"}}},{"id":"step-1","stimulus":"&lt;p&gt;Qual ​​é a escala do mapa? No mapa, quantos cm o turista percorreu?&lt;/p&gt;","template":"&lt;p&gt;A escala é 1:{{response}}.&lt;/p&gt;&lt;p&gt;O turista viajou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percorrida pelo turista.&lt;/p&gt;"},{"nome":"2-A2","label":"&lt;p&gt;A distância percorrida pelo turista no mapa.&lt;/p&gt;","incorrect":true},{"name":"2-A3","label":"&lt;p&gt;A diferença entre a distância que o turista percorreu no mapa e a real.&lt;/p&gt;","incorrect":true}]},"algorithm":{"name":"trueFalse","template":"Multiple choice – standard","params":{"countCorrect":1,"countIncorrect":2}}},{"id":"step-3","stimulus":"&lt;p&gt;Como é calculada a distância real percorrida pelo turista?&lt;/p&gt;","seed":{"calculated":[{"name":"3-A1","label":"&lt;p&gt;Distância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percorrida pelo turista.&lt;/p&gt;","template":"&lt;p style=\"text-align:center;\"&gt;Distância real = distância no mapa × segundo termo da escala = {{Q1}} cm × {{Q2}} = {{response}} cm&lt;/p&gt;","seed":{"calculated":[{"name":"4-A1","label":"{{function}}","function":"{{Q1}}*{{Q2}}"}]},"algorithm":{"name":"calculateOperation","params":{"method":"equivLiteral","keyboard":"NUMERICAL"}}}]}</t>
  </si>
  <si>
    <t>Q1= Min = 30; Max = 50 ; Step = 1
Q2=  Min = 10; Max = 15; Step = 1</t>
  </si>
  <si>
    <t>F:En el Museo Naval hay una maqueta de una antigua embarcación a escala 1:{{Q2}}. Si la maqueta mide {{Q1}} cm de eslora, ¿cuál es la medida real de la embarcación?
G:La medida real es de {{A1}} cm.
L:A1= {{Q1}}*{{Q2}}
J:Cloze math</t>
  </si>
  <si>
    <t>F:¿Cuál es la escala de la maqueta? ¿Cuántos cm mide la eslora de la maqueta?
G:La escala es 1:{{A2}}.#La eslora de la maqueta mide {{A3}} cm.
L:A2={{Q2}}
A3= {{Q1}}#
J:Cloze math</t>
  </si>
  <si>
    <t>F:Según el enunciado, ¿qué hay que calcular?
L:A1=La medida real de la embarcación.*
A2=El tamaño total de la maqueta.
A3=La diferencia entre la medida de la maqueta y la embarcación real.#
J:Single Choice</t>
  </si>
  <si>
    <t>F:¿Cómo se calcula la medida real de la embarcación?
L:A1=Medida real de la embarcación = medida de la maqueta × segundo término de la escala*
A2=Medida real de la embarcación  = medida de la maqueta + segundo término de la escala
A3=Medida real de la embarcación  = segundo término de la escala : medida de la maqueta
A4=Medida real de la embarcación  = segundo término de la escala − medida de la maqueta#
J:Single Choice</t>
  </si>
  <si>
    <t>F:Ahora completa la fórmula anterior para calcular la medida real de la embarcación.
G:Medida real de la embarcación = medida de la maqueta × segundo término de la escala = {{Q1}} cm × {{Q2}} = {{A1}} cm
L:A1= {{Q1}}*{{Q2}}
J:Cloze math</t>
  </si>
  <si>
    <t>{"id":"M6-G-10a-A-4","seed":{"parameters":[{"name":"Q1","label":null,"min":30,"max":50,"step":1},{"name":"Q2","label":null,"min":10,"max":15,"step":1}],"uniques":true},"scaffolding":[{"id":"step-0","stimulus":"&lt;p&gt;Em um museu naval existe um modelo de um navio antigo na escala 1:{{Q2}}. Se o modelo mede {{Q1}} cm de comprimento, qual é a medida real do navio?&lt;/p&gt;","template":"&lt;p&gt;A medida real é {{response}} cm.&lt;/p&gt;","seed":{"calculated":[{"name":"0-A1","label":"{{function}}","function":"{{Q1}}*{{Q2}}"}]},"algorithm":{"name":"calculateOperation","params":{"method":"equivLiteral","keyboard":"NUMERICAL"}}},{"id":"step-1","stimulus":"&lt;p&gt;Qual ​​é a escala do modelo? Quantos cm tem o comprimento do modelo?&lt;/p&gt;","template":"&lt;p&gt;A escala é 1:{{response}}.&lt;/p&gt;&lt;p&gt;O comprimento do modelo é {{response}} cm.&lt;/p&gt;","seed":{"calculated":[{"name":"1-A1","label":"{{function}}","function":"{{Q2}}"},{"name":"1-A2","label":"{{function}}","function":"{{Q1}}"}]},"algorithm":{"name":"calculateOperation","params":{"method":"equivLiteral","keyboard":"NUMERICAL"}}},{"id":"step-2","stimulus":"&lt;p&gt;De acordo com o enunciado, o que deve ser calculado?&lt;/p&gt;","seed":{"calculated":[{"name":"2-A1","label":"&lt;p&gt;O tamanho real do navio.&lt;/p&gt;"},{"nome":"2-A2","label":"&lt;p&gt;O tamanho total do modelo.&lt;/p&gt;","incorrect":true},{"name":"2-A3","label":"&lt;p&gt;A diferença entre a medida do modelo e o navio real.&lt;/p&gt;","incorrect":true}]},"algorithm":{"name":"trueFalse","template":"Multiple choice – standard","params":{"countCorrect":1,"countIncorrect":2}}},{"id":"step-3","stimulus":"&lt;p&gt;Como é calculado o tamanho real do navio?&lt;/p&gt;","seed":{"calculated":[{"name":"3-A1","label":"&lt;p&gt;Medição real do navio = medida do modelo × segundo termo da escala&lt;/p&gt;"},{"name":"3-A2","label":"&lt;p&gt;Medida real do navio = medida do modelo + segundo termo da escala&lt;/p&gt;","incorrect":true},{"name":"3-A3","label":"&lt;p&gt;Medida real do navio = segundo termo da escala : medição do modelo&lt;/p&gt;","incorrect":true},{"name":"3-A4","label":"&lt;p&gt;Medida real do navio = segundo termo da escala − medição do modelo&lt;/p&gt;","incorrect":true}]},"algorithm":{"name":"trueFalse","template":"Multiple choice – standard","params":{"countCorrect":1,"countIncorrect":2}}},{"id":"step-4","stimulus":"&lt;p&gt;Agora preencha a fórmula acima para calcular o tamanho real do navio.&lt;/p&gt;","template":"&lt;p style=\"text-align:center;\"&gt;Medida real do navio = medida do modelo × segundo termo da escala = {{Q1}} cm × {{Q2}} = {{response}} cm&lt;/p&gt;","seed":{"calculated":[{"name":"4-A1","label":"{{function}}","function":"{{Q1}}*{{Q2}}"}]},"algorithm":{"name":"calculateOperation","params":{"method":"equivLiteral","keyboard":"NUMERICAL"}}}]}</t>
  </si>
  <si>
    <t>Q1= Min = 25; Max = 40 ; Step = 1
Q2=  Min = 4000; Max = 5000; Step = 100</t>
  </si>
  <si>
    <t>F:Durante una ruta por la sierra, unos excursionistas llevan  un mapa a escala 1:{{Q2}}. Como el recorrido que van a realizar se corresponde con {{Q1}} cm del mapa, ¿qué distancia real van a andar?
G:Recorrerán {{A1}} cm reales durante la excursión.
L:A1= {{Q1}}*{{Q2}}
J:Cloze math</t>
  </si>
  <si>
    <t>F:¿Cuál es la escala del mapa? ¿Cuántos cm van a recorrer sobre el mapa?
G:La escala es 1:{{A2}}.#Van a recorrer {{A3}} cm sobre el mapa.
L:A2={{Q2}}
A3={{Q1}}#
J:Cloze math</t>
  </si>
  <si>
    <t>F:Según el enunciado, ¿qué hay que calcular?
L:A1=La distancia real que van a recorrer los excursionistas.*
A2=El tamaño total del mapa.
A3=La diferencia entre la distancia en el mapa y la distancia real.#
J:Single Choice</t>
  </si>
  <si>
    <t>F:¿Cómo se calcula la distancia real que van a recorrer los excursionistas?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</si>
  <si>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recorrerán.
G:Distancia real = distancia en el mapa × segundo término de la escala = {{Q1}} cm × {{Q2}} = {{A1}} cm
L:A1= {{Q1}}*{{Q2}}
J:Cloze math</t>
  </si>
  <si>
    <t>{"id":"M6-G-10a-A-5","seed":{"parameters":[{"name":"Q1","label":null,"min":25,"max":40,"step":1},{"name":"Q2","label":null,"min":4000,"max":5000,"step":100}],"uniques":true},"scaffolding":[{"id":"step-0","stimulus":"&lt;p&gt;Durante uma caminhada pelas montanhas, um grupo de viajantes carrega um mapa em escala 1:{{Q2}}. Como a rota que vão percorrer corresponde a {{Q1}} cm do mapa, quanto eles vão andar na realidade?&lt;/p&gt;","template":"&lt;p&gt;Eles viajarão {{response}} cm durante a excursão.&lt;/p&gt;","seed":{"calculated":[{"name":"0-A1","label":"{{function}}","function":"{{Q1}}*{{Q2}}"}]},"algorithm":{"name":"calculateOperation","params":{"method":"equivLiteral","keyboard":"NUMERICAL"}}},{"id":"step-1","stimulus":"&lt;p&gt;Qual ​​é a escala do mapa? Quantos cm eles vão percorrer no mapa?&lt;/p&gt;","template":"&lt;p&gt;A escala é 1:{{response}}.&lt;/p&gt;&lt;p&gt;Eles viajarão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que os caminhantes percorrerão.&lt;/p&gt;"},{"name":"2-A2","label":"&lt;p&gt;O tamanho total do mapa.&lt;/p&gt;","incorrect":true},{"name":"2-A3","label":"&lt;p&gt;A diferença entre a distância no mapa e a distância real.&lt;/p&gt;","incorrect":true}]},"algorithm":{"name":"trueFalse","template":"Multiple choice – standard","params":{"countCorrect":1,"countIncorrect":2}}},{"id":"step-3","stimulus":"&lt;p&gt;Como se calcula a distância real que os caminhantes percorrerão?&lt;/p&gt;","seed":{"calculated":[{"name":"3-A1","label":"&lt;p&gt;Distância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que eles percorrerão.&lt;/p&gt;","template":"&lt;p style=\"text-align:center;\"&gt;Distância real = distância no mapa × segundo termo da escala = {{Q1}} cm × {{Q2}} = {{response}} cm&lt;/p&gt;","seed":{"calculated":[{"name":"4-A1","label":"{{function}}","function":"{{Q1}}*{{Q2}}"}]},"algorithm":{"name":"calculateOperation","params":{"method":"equivLiteral","keyboard":"NUMERICAL"}}}]}</t>
  </si>
  <si>
    <t>M6-G-11a</t>
  </si>
  <si>
    <t>Describe planos sencillos de casas (planta de vista diédrica): medidas, áreas...</t>
  </si>
  <si>
    <t>&lt;p&gt;Observa el plano de esta casa y selecciona el perímetro del dormitorio principal.&lt;/p&gt;
$$IMG=M6-G-11a-1</t>
  </si>
  <si>
    <t>Q1 = Min = 5; Max = 20; Step = 1
Q2 = List = 1, 2, 3, 4, 5, 6, 7, 9
Q3 = Min = 5; Max = 20; Step = 1
Q4 = List = 1, 2, 3, 4, 5, 6, 7, 9</t>
  </si>
  <si>
    <t>T1 = {{Q1}}+{{Q2}}/10
T2 = {{Q3}}+{{Q4}}/10
A1=14.8 m#*
A2={{T1}} m#
A3={{T2}} m#</t>
  </si>
  <si>
    <t>&lt;p&gt;El perímetro de una figura se calcula sumando todos sus lados.&lt;/p&gt;</t>
  </si>
  <si>
    <t>&lt;p&gt;Para calcular el perímetro del dormitorio principal, hay que sumar sus lados:&lt;/p&gt;&lt;p&gt;3.7 m + 3.7 m + 3.7 m + 3.7 m = 3.7 m × 4 = 14.8 m&lt;/p&gt;</t>
  </si>
  <si>
    <t>{"id":"M6-G-11a-I-1","stimulus":"&lt;p&gt;Observe a planta desta casa e selecione o perímetro do quarto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m&lt;/span&gt;\n\t\t&lt;/div&gt;\n\t&lt;/div&gt;\n&lt;/div&gt;&lt;/div&gt;","hint":"&lt;p&gt;O perímetro de uma figura é calculado somando todos os seus lados.&lt;/p&gt;","feedback":"&lt;p&gt;Para calcular o perímetro do quarto principal, deve-se somar seus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t>
  </si>
  <si>
    <t>&lt;p&gt;Observa el plano de esta casa y selecciona el área del pasillo.&lt;/p&gt;
$$IMG=M6-G-11a-1</t>
  </si>
  <si>
    <t>T1 = {{Q1}}+{{Q2}}/10
T2 = {{Q3}}+{{Q4}}/10
A1=7.56 m&lt;sup&gt;2&lt;/sup&gt;#*
A2={{T1}} m&lt;sup&gt;2&lt;/sup&gt;#
A3={{T2}} m&lt;sup&gt;2&lt;/sup&gt;#</t>
  </si>
  <si>
    <t>&lt;p&gt;La fórmula del área de un rectángulo es:&lt;/p&gt;&lt;p&gt;Área = base × altura&lt;/p&gt;</t>
  </si>
  <si>
    <t>&lt;p&gt;Como el pasillo es un rectángulo, hay que multiplicar su base por su altura para calcular el área:&lt;/p&gt;&lt;p&gt;1.2 m × 6.3 m = 7.56 m&lt;sup&gt;2&lt;/sup&gt;&lt;/p&gt;</t>
  </si>
  <si>
    <t>{"id":"M6-G-11a-I-2","stimulus":"&lt;p&gt;Observe a planta baixa desta casa e selecione a área do corredor.&lt;/p&gt;&lt;div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o corredor é um retângulo, sua base deve ser multiplicada por sua altura para calcular a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</si>
  <si>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selecciona el área de la cocina.&lt;/p&gt;
$$IMG=M6-G-11a-1</t>
  </si>
  <si>
    <t>T1 = {{Q1}}+{{Q2}}/10
T2 = {{Q3}}+{{Q4}}/10
A1=10.4 mm&lt;sup&gt;2&lt;/sup&gt;#*
A2={{T1}} m&lt;sup&gt;2&lt;/sup&gt;#
A3={{T2}} m&lt;sup&gt;2&lt;/sup&gt;#</t>
  </si>
  <si>
    <t>&lt;p&gt;Como la cocina tiene forma de rectángulo, hay que multiplicar su base por su altura para calcular el área:&lt;/p&gt;&lt;p&gt;2.6 m × 4 m = 10.4 m&lt;sup&gt;2&lt;/sup&gt;&lt;/p&gt;</t>
  </si>
  <si>
    <t>{"id":"M6-G-11a-I-3","stimulus":"&lt;p&gt;Observe a planta baixa desta casa e selecione a área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a cozinha tem a forma de um retângulo, basta multiplicar sua base por sua altura para calcular a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</si>
  <si>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calcula el perímetro de la cocina.&lt;/p&gt;
M6-G-11a-1</t>
  </si>
  <si>
    <t>A1=13.2</t>
  </si>
  <si>
    <t>&lt;p&gt;Para calcular el perímetro de la cocina, hay que sumar sus lados:&lt;/p&gt;&lt;p&gt;2.6 m + 2.6 m + 4 m + 4 m = 13.2 m&lt;/p&gt;</t>
  </si>
  <si>
    <t>{"id":"M6-G-11a-E-1","stimulus":"&lt;p&gt;Observe a planta desta casa e selecione o perímetro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m&lt;/span&gt;\n\t\t&lt;/div&gt;\n\t&lt;/div&gt;\n&lt;/div&gt;&lt;/div&gt;","template":"&lt;p&gt;A cozinha tem {{response}} m de perímetro.&lt;/p&gt;","hint":"&lt;p&gt;O perímetro de uma figura é calculado somando todos os seus lados.&lt;/p&gt;","feedback":"&lt;p&gt;Para calcular o perímetro da cozinha, basta somar seus lados:&lt;/p&gt;&lt;p style=\"text-align:center;\"&gt;2.6 m + 2.6 m + 4 m + 4 m = 13.2 m&lt;/p&gt;","seed":{"parameters":[],"calculated":[{"name":"A1","label":"13.2","function":"13.2"}],"uniques":true},"algorithm":{"name":"calculateOperation","params":{"method":"equivLiteral","keyboard":"INTERMEDIATE"}}}</t>
  </si>
  <si>
    <t>&lt;p&gt;Observa el plano de esta casa y calcula el área del dormitorio pequeño.&lt;/p&gt;
M6-G-11a-1</t>
  </si>
  <si>
    <t>{{A1}} m&lt;sup&gt;2&lt;/sup&gt;</t>
  </si>
  <si>
    <t>A1=9.62</t>
  </si>
  <si>
    <t>&lt;p&gt;Como el dormitorio pequeño tiene forma de rectángulo, hay que multiplicar su base por su altura para calcular el área:&lt;/p&gt;&lt;p&gt;3.7 m × 2.6 m = 9.62 m&lt;sup&gt;2&lt;/sup&gt;&lt;/p&gt;</t>
  </si>
  <si>
    <t>{"id":"M6-G-11a-E-2","stimulus":"&lt;p&gt;Observe a planta baixa desta casa e selecione a área do 2º quarto.&lt;/p&gt;&lt;div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2º quarto possui {{response}} m&lt;sup&gt;2&lt;/sup&gt;.&lt;/p&gt;","hint":"&lt;p&gt;A fórmula da área de um retângulo é:&lt;/p&gt;&lt;p style=\"text-align:center;\"&gt;Área = base × altura&lt;/p&gt;","feedback":"&lt;p&gt;Como o 2º quarto tem forma de retângulo, sua base deve ser multiplicada por sua altura para calcular a área:&lt;/p&gt;&lt;p style=\"text-align:center;\"&gt;3.7 m × 2.6 m = 9.62 m&lt;sup&gt;2&lt;/sup&gt;&lt;/p&gt;","seed":{"parameters":[],"calculated":[{"name":"A1","label":"9.62","function":"9.62"}],"uniques":true},"algorithm":{"name":"calculateOperation","params":{"method":"equivLiteral","keyboard":"INTERMEDIATE"}}}</t>
  </si>
  <si>
    <t>&lt;p&gt;Observa el plano de esta casa y calcula el área cuarto de baño.&lt;/p&gt;
M6-G-11a-1</t>
  </si>
  <si>
    <t>A1=5.98</t>
  </si>
  <si>
    <t>&lt;p&gt;Como el cuarto de baño tiene forma de rectángulo, hay que multiplicar su base por su altura para calcular el área:&lt;/p&gt;&lt;p&gt;2.6 m × 2.3 m = 5.98 m&lt;sup&gt;2&lt;/sup&gt;&lt;/p&gt;</t>
  </si>
  <si>
    <t>{"id":"M6-G-11a-E-3","stimulus":"&lt;p&gt;Observe a planta baixa desta casa e selecione a área do banheiro.&lt;/p&gt;&lt;div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banheiro possui {{response}} m&lt;sup&gt;2&lt;/sup&gt;.&lt;/p&gt;","hint":"&lt;p&gt;A fórmula da área de um retângulo é:&lt;/p&gt;&lt;p style=\"text-align:center;\"&gt;Área = base × altura&lt;/p&gt;","feedback":"&lt;p&gt;Como o banheiro tem forma de retângulo, sua base deve ser multiplicada por sua altura para calcular a área:&lt;/p&gt;&lt;p style=\"text-align:center;\"&gt;2.6 m × 2.3 m = 5.98 m&lt;sup&gt;2&lt;/sup&gt;&lt;/p&gt;","seed":{"parameters":[],"calculated":[{"name":"A1","label":"5.98","function":"5.98"}],"uniques":true},"algorithm":{"name":"calculateOperation","params":{"method":"equivLiteral","keyboard":"INTERMEDIATE"}}}</t>
  </si>
  <si>
    <t>M6-G-12a</t>
  </si>
  <si>
    <t>Reconoce figuras semejantes por ampliación y reducción</t>
  </si>
  <si>
    <t>&lt;p&gt;Selecciona la ampliación de la siguiente imagen.&lt;/p&gt;
$$IMG=M6-G-12a-1</t>
  </si>
  <si>
    <t>Single Choice
*: showCheckIcon=false
*: columns=3</t>
  </si>
  <si>
    <t>A1=$$IMG=M6-G-12a-2*
A2=$$IMG=M6-G-12a-3
A3=$$IMG=M6-G-12a-1</t>
  </si>
  <si>
    <t>&lt;p&gt;Para ampliar una figura hay que multiplicar sus lados por un número. Para reducirla, dividir los lados por un número.&lt;/p&gt;</t>
  </si>
  <si>
    <t>{"id":"M6-G-12a-I-1","stimulus":"&lt;p&gt;Selecione a ampliação da figura abaixo.&lt;/p&gt;&lt;div style=\"display:flex; justify-content:center;\"&gt;&lt;img src=\"https://blueberry-assets.oneclick.es/M6_G_12a_1.svg\"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t>
  </si>
  <si>
    <t>&lt;p&gt;Selecciona la reducción de la siguiente imagen.&lt;/p&gt;
$$IMG=M6-G-12a-4</t>
  </si>
  <si>
    <t>A1=$$IMG=M6-G-12a-5*
A2=$$IMG=M6-G-12a-6
A3=$$IMG=M6-G-12a-4</t>
  </si>
  <si>
    <t>{"id":"M6-G-12a-I-2","stimulus":"&lt;p&gt;Selecione a redução da figura abaixo.&lt;/p&gt;&lt;div style=\"display:flex; justify-content:center;\"&gt;&lt;img src=\"https://blueberry-assets.oneclick.es/M6_G_12a_4.svg\"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t>
  </si>
  <si>
    <t>&lt;p&gt;Selecciona la ampliación de la siguiente imagen.&lt;/p&gt;
$$IMG=M6-G-12a-7</t>
  </si>
  <si>
    <t>A1=$$IMG=M6-G-12a-8*
A2=$$IMG=M6-G-12a-9
A3=$$IMG=M6-G-12a-7</t>
  </si>
  <si>
    <t>{"id":"M6-G-12a-I-3","stimulus":"&lt;p&gt;Selecione a ampliação da figura abaixo.&lt;/p&gt;&lt;div style=\"display:flex; justify-content:center;\"&gt;&lt;img src=\"https://blueberry-assets.oneclick.es/M6_G_12a_7.svg\"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t>
  </si>
  <si>
    <t>&lt;p&gt;Selecciona la reducción de la siguiente imagen.&lt;/p&gt;
$$IMG=M6-G-12a-10</t>
  </si>
  <si>
    <t>A1=$$IMG=M6-G-12a-11*
A2=$$IMG=M6-G-12a-12
A3=$$IMG=M6-G-12a-10</t>
  </si>
  <si>
    <t>{"id":"M6-G-12a-I-4","stimulus":"&lt;p&gt;Selecione a redução da figura abaixo.&lt;/p&gt;&lt;div style=\"display:flex; justify-content:center;\"&gt;&lt;img src=\"https://blueberry-assets.oneclick.es/M6_G_12a_10.svg\"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t>
  </si>
  <si>
    <t>&lt;p&gt;¿Cómo se ha construido la siguiente figura semejante? ¿Por ampliación o por reducción?&lt;/p&gt;
Imagen M6-G-12a-13</t>
  </si>
  <si>
    <t>&lt;p&gt;Por {{group1}}.&lt;/p&gt;</t>
  </si>
  <si>
    <t>A1 = "ampliación"*/"reducción"</t>
  </si>
  <si>
    <t>{"id":"M6-G-12a-E-1","stimulus":"&lt;p&gt;Como a figura semelhante à direita foi construída? Por ampliação ou redução?&lt;/p&gt;&lt;div style=\"display:flex; justify-content:center;\"&gt;&lt;img src=\"https://blueberry-assets.oneclick.es/M6_G_12a_13.svg\"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t>
  </si>
  <si>
    <t>&lt;p&gt;¿Cómo se ha construido la siguiente figura semejante? ¿Por ampliación o por reducción?&lt;/p&gt;
Imagen M6-G-12a-14</t>
  </si>
  <si>
    <t>{"id":"M6-G-12a-E-2","stimulus":"&lt;p&gt;Como a figura semelhante à direita foi construída? Por ampliação ou redução?&lt;/p&gt;&lt;div style=\"display:flex; justify-content:center;\"&gt;&lt;img src=\"https://blueberry-assets.oneclick.es/M6_G_12a_14.svg\"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t>
  </si>
  <si>
    <t>&lt;p&gt;¿Cómo se ha construido la siguiente figura semejante? ¿Por ampliación o por reducción?&lt;/p&gt;
Imagen M6-G-12a-15</t>
  </si>
  <si>
    <t>A1 = "ampliación"/"reducción"*</t>
  </si>
  <si>
    <t>{"id":"M6-G-12a-E-3","stimulus":"&lt;p&gt;Como a figura semelhante à direita foi construída? Por ampliação ou redução?&lt;/p&gt;&lt;div style=\"display:flex; justify-content:center;\"&gt;&lt;img src=\"https://blueberry-assets.oneclick.es/M6_G_12a_15.svg\"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t>
  </si>
  <si>
    <t>&lt;p&gt;¿Cómo se ha construido la siguiente figura semejante? ¿Por ampliación o por reducción?&lt;/p&gt;
Imagen M6-G-12a-16</t>
  </si>
  <si>
    <t>{"id":"M6-G-12a-E-4","stimulus":"&lt;p&gt;Como a figura semelhante à direita foi construída? Por ampliação ou redução?&lt;/p&gt;&lt;div style=\"display:flex; justify-content:center;\"&gt;&lt;img src=\"https://blueberry-assets.oneclick.es/M6_G_12a_16.svg\"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t>
  </si>
  <si>
    <t>M6-G-12b</t>
  </si>
  <si>
    <t>Calcula el cociente o razón de semejanza de dos figuras semejantes</t>
  </si>
  <si>
    <t>&lt;p&gt;¿Cuál es la razón de semejanza entre estas dos figuras?&lt;/p&gt;
$$IMG=M6-G-12b-1
Etiqueta {{Q1}} cm en cuadrado izq, {{T1}} cm en cuadrado dcha</t>
  </si>
  <si>
    <t>IMAGEN
Dos cuadrados semejantes por reducción. Cuadrado A de lado {{T1}}, triangulo B de lado {{Q2}}.</t>
  </si>
  <si>
    <t>Q1 = Min = 1; Max = 9; Step = 1
Q2 = List = 2, 3, 4, 5
Q3 = List = 2, 3, 4, 6, 7, 8, 9</t>
  </si>
  <si>
    <t>T1 = {{Q1}}*2
A1 = 0.5*
A2 = {{Q2}}
A3 = {{Q3}}/10</t>
  </si>
  <si>
    <t>&lt;p&gt;La razón de semejanza es el cociente de tamaño de dos figuras semejantes.&lt;/p&gt;</t>
  </si>
  <si>
    <t>&lt;p&gt;La razón de semejanza es el cociente de tamaño de dos figuras semejantes.&lt;/p&gt;&lt;p&gt;Razón = {{Q1}} : {{T1}} = 0.5&lt;/p&gt;</t>
  </si>
  <si>
    <t>{"id":"M6-G-12b-I-1","stimulus":"&lt;p&gt;Qual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</si>
  <si>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$$IMG=Imagen M6-G-12b-2
Etiqueta {{T1}} cm en triángulo izq, {{Q1}} cm en triángulo dcha</t>
  </si>
  <si>
    <t>Q1 = Min = 2; Max = 10; Step = 2
Q2 = List = 2, 3, 4, 5
Q3 = List = 11, 12, 13, 14, 16, 17, 18</t>
  </si>
  <si>
    <t>T1 = {{Q1}}*3/2
A1 = 1.5*
A2 = {{Q2}}
A3 = {{Q3}}/10</t>
  </si>
  <si>
    <t>&lt;p&gt;La razón de semejanza es el cociente de tamaño de dos figuras semejantes.&lt;/p&gt;&lt;p&gt;Razón = {{T1}} : {{Q1}} = 1.5&lt;/p&gt;</t>
  </si>
  <si>
    <t>{"id":"M6-G-12b-I-2","stimulus":"&lt;p&gt;Qual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</si>
  <si>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$$IMG=M6-G-12b-3
Etiqueta en un lado, {{Q1}} cm en rectáng izq, {{T1}} cm en rectáng dcha</t>
  </si>
  <si>
    <t>Q1 = Min = 2; Max = 10; Step = 1
Q2 = Min = 2; Max = 9; Step = 1
Q3 = Min = 2; Max = 9; Step = 1</t>
  </si>
  <si>
    <t>T1 = {{Q1}}*4
A1 = 0.25*
A2 = {{Q2}}
A3 = {{Q3}}/10</t>
  </si>
  <si>
    <t>&lt;p&gt;La razón de semejanza es el cociente de tamaño de dos figuras semejantes.&lt;/p&gt;&lt;p&gt;Razón = {{Q1}} : {{T1}} = 0.25&lt;/p&gt;</t>
  </si>
  <si>
    <t>{"id":"M6-G-12b-I-3","stimulus":"&lt;p&gt;Qual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</si>
  <si>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$$IMG=M6-G-12b-4
Etiqueta {{T1}} cm en triángulo izq, {{Q1}} cm en triángulo dcha</t>
  </si>
  <si>
    <t>IMAGEN
Dos triangulos equilateros semejantes por reducción. Triangulo A de lado {{T1}}, triangulo B de lado {{Q2}}.</t>
  </si>
  <si>
    <t>Q1= Min = 1; Max = 10; Step = 1</t>
  </si>
  <si>
    <t>T1 = {{Q1}}*3
A1 = 3</t>
  </si>
  <si>
    <t>&lt;p&gt;La razón de semejanza es el cociente de tamaño de dos figuras semejantes.&lt;/p&gt;&lt;p&gt;Razón = {{T1}} : {{Q1}} = 3&lt;/p&gt;</t>
  </si>
  <si>
    <t>{"id":"M6-G-12b-E-1","stimulus":"&lt;p&gt;Qual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{{T1}} : {{Q1}} = 3&lt;/p&gt;","seed":{"parameters":[{"name":"Q1","label":null,"min":1,"max":10,"step":1}],"calculated":[{"name":"T1","label":"{{function}}","function":"{{Q1}}*3","temp":true},{"name":"A1","label":"{{function}}","function":"3"}],"uniques":true},"algorithm":{"name":"calculateOperation","params":{"method":"equivLiteral","keyboard":"NUMERICAL"}}}</t>
  </si>
  <si>
    <t>&lt;p&gt;¿Cuál es la razón de semejanza entre estas dos figuras?&lt;/p&gt;
$$IMG=M6-G-12b-5
Etiqueta {{Q1}} cm en triángulo izq, {{T1}} cm en triángulo dcha</t>
  </si>
  <si>
    <t>Q1= Min = 1; Max = 10; Step = 2</t>
  </si>
  <si>
    <t>T1 = {{Q1}}*2
A1 = 0.5</t>
  </si>
  <si>
    <t>{"id":"M6-G-12b-E-2","stimulus":"&lt;p&gt;Qual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10,"step":2}],"calculated":[{"name":"T1","label":"{{function}}","function":"{{Q1}}*2","temp":true},{"name":"A1","label":"{{function}}","function":"0.5"}],"uniques":true},"algorithm":{"name":"calculateOperation","params":{"method":"equivLiteral","keyboard":"NUMERICAL"}}}</t>
  </si>
  <si>
    <t>&lt;p&gt;¿Cuál es la razón de semejanza entre estas dos figuras?&lt;/p&gt;
$$IMG=M6-G-12b-6
Etiqueta {{Q1}} cm en un lado del rectáng izq, {{T1}} cm en rectáng dcha</t>
  </si>
  <si>
    <t>Q1 = Min = 2; Max = 10; Step = 2</t>
  </si>
  <si>
    <t>T1 = {{Q1}}*5/2
A1 = 0.4</t>
  </si>
  <si>
    <t>&lt;p&gt;La razón de semejanza es el cociente de tamaño de dos figuras semejantes.&lt;/p&gt;&lt;p&gt;Razón = {{T1}} : {{Q1}} = 0.4&lt;/p&gt;</t>
  </si>
  <si>
    <t>{"id":"M6-G-12b-E-3","stimulus":"&lt;p&gt;Qual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0.4&lt;/p&gt;","seed":{"parameters":[{"name":"Q1","label":null,"min":2,"max":10,"step":2}],"calculated":[{"name":"T1","label":"{{function}}","function":"{{Q1}}*5/2","temp":true},{"name":"A1","label":"{{function}}","function":"0.4"}],"uniques":true},"algorithm":{"name":"calculateOperation","params":{"method":"equivLiteral","keyboard":"NUMERICAL"}}}</t>
  </si>
  <si>
    <t>M6-G-15a</t>
  </si>
  <si>
    <t>Reconoce polígonos según el número de vértices, lados y ángulos</t>
  </si>
  <si>
    <t>&lt;p&gt;Indica si las siguientes afirmaciones son verdaderas o falsas.&lt;/p&gt;</t>
  </si>
  <si>
    <t>True or false
*: countCorrect= 1
*: countIncorrect= 2
*:options= "Verdadero", "Falso"</t>
  </si>
  <si>
    <t>Q1 = List = ángulos, lados, vértices
Q2 = List = ángulos, lados, vértices
Q3 = List = ángulos, lados, vértices
Q4 = List = ángulos, lados, vértices
Q5 = List = ángulos, lados, vértices
Q6 = List = 5, 6, 7, 8
Q7 = List = 4, 6, 7, 8
Q8 = List = 4, 5, 7, 8
Q9 = List = 4, 5, 6, 8
Q10 = List = 4, 5, 6, 7
Uniques = false</t>
  </si>
  <si>
    <t>A1=Un cuadrilátero es un polígono con 4 {{Q1}}.*
A2=Un pentágono es un polígono con 5 {{Q2}}.*
A3=Un hexágono es un polígono con 6 {{Q3}}.*
A4=Un heptágono es un polígono con 7 {{Q4}}.*
A5=Un octógono es un polígono con 8 {{Q5}}.*
A6=Un cuadrilátero es un polígono con {{Q6}} {{Q1}}. | Un cuadrilátero tiene 4 {{Q1}}.
A7=Un pentágono es un polígono con {{Q7}} {{Q2}}. | Un pentágono tiene 5 {{Q2}}.
A8=Un hexágono es un polígono con {{Q8}} {{Q3}}. | Un hexágono tiene 6 {{Q3}}.
A9=Un heptágono es un polígono con {{Q9}} {{Q4}}. | Un heptágono tiene 7 {{Q4}}.
A10=Un octógono es un polígono con {{Q10}} {{Q5}}. | Un un octógono tiene 8 {{Q5}}.</t>
  </si>
  <si>
    <t>&lt;p&gt;El nombre de los polígonos depende del número de sus lados, ángulos y vértices: &lt;i&gt;tri-&lt;/i&gt; (3), &lt;i&gt;cuadr-&lt;/i&gt; (4), &lt;i&gt;penta-&lt;/i&gt; (5) o &lt;i&gt;hexa-&lt;/i&gt; (6).&lt;/p&gt;</t>
  </si>
  <si>
    <t>{
    "id": "M6-G-15a-I-1",
    "stimulus": "&lt;p&gt;Indique se as seguintes afirmações são verdadeiras ou falsas.&lt;/p&gt;",
    "hint": "&lt;p&gt;O nome dos polígonos depende do número de seus lados, ângulos e vértices: &lt;i&gt;tri-&lt;/i&gt; (3), &lt;i&gt;quadr-&lt;/i&gt; (4), &lt;i&gt;penta-&lt;/i&gt; (5) o &lt;i&gt;hexa-&lt;/i&gt; (6).&lt;/p&gt;",
    "feedback": "&lt;p&gt;O nome dos polígonos depende do número de seus lados, ângulos e vértices: &lt;i&gt;tri-&lt;/i&gt; (3), &lt;i&gt;quadr-&lt;/i&gt; (4), &lt;i&gt;penta-&lt;/i&gt; (5) o &lt;i&gt;hexa-&lt;/i&gt; (6).&lt;/p&gt;",
    "seed": {
        "parameters": [
            {
                "name": "Q1",
                "label": null,
                "list": [
                    "ângulos",
                    "lados",
                    "vértices"
                ]
            },
            {
                "name": "Q2",
                "label": null,
                "list": [
                    "ângulos",
                    "lados",
                    "vértices"
                ]
            },
            {
                "name": "Q3",
                "label": null,
                "list": [
                    "ângulos",
                    "lados",
                    "vértices"
                ]
            },
            {
                "name": "Q4",
                "label": null,
                "list": [
                    "ângulos",
                    "lados",
                    "vértices"
                ]
            },
            {
                "name": "Q5",
                "label": null,
                "list": [
                    "ângulos",
                    "lados",
                    "vértices"
                ]
            },
            {
                "name": "Q6",
                "label": null,
                "list": [
                    5,
                    6,
                    7,
                    8
                ]
            },
            {
                "name": "Q7",
                "label": null,
                "list": [
                    4,
                    6,
                    7,
                    8
                ]
            },
            {
                "name": "Q8",
                "label": null,
                "list": [
                    4,
                    5,
                    7,
                    8
                ]
            },
            {
                "name": "Q9",
                "label": null,
                "list": [
                    4,
                    5,
                    6,
                    8
                ]
            },
            {
                "name": "Q10",
                "label": null,
                "list": [
                    4,
                    5,
                    6,
                    7
                ]
            }
        ],
        "calculated": [
            {
                "name": "A1",
                "label": "{{function}}",
                "function": "Um quadrilátero é um polígono com 4 {{Q1}}."
            },
            {
                "name": "A2",
                "label": "{{function}}",
                "function": "Um pentágono é um polígono com 5 {{Q2}}."
            },
            {
                "name": "A3",
                "label": "{{function}}",
                "function": "Um hexágono é um polígono com 6 {{Q3}}."
            },
            {
                "name": "A4",
                "label": "{{function}}",
                "function": "Um heptágono é um polígono com 7 {{Q4}}."
            },
            {
                "name": "A5",
                "label": "{{function}}",
                "function": "Um octógono é um polígono com 8 {{Q5}}."
            },
            {
                "name": "A6",
                "label": "{{function}}",
                "function": "Um quadrilátero é um polígono com {{Q6}} {{Q1}}.",
                "incorrect": true,
                "feedback": " Um quadrilátero tem 4 {{Q1}}."
            },
            {
                "name": "A7",
                "label": "{{function}}",
                "function": "Um pentágono é um polígono com {{Q7}} {{Q2}}.",
                "incorrect": true,
                "feedback": " Um pentágono tem 5 {{Q2}}."
            },
            {
                "name": "A8",
                "label": "{{function}}",
                "function": "Um hexágono é um polígono com {{Q8}} {{Q3}}.",
                "incorrect": true,
                "feedback": " Um hexágono tem 6 {{Q3}}."
            },
            {
                "name": "A9",
                "label": "{{function}}",
                "function": "Um heptágono é um polígono com {{Q9}} {{Q4}}.",
                "incorrect": true,
                "feedback": " Um heptágono tem 7 {{Q4}}."
            },
            {
                "name": "A10",
                "label": "{{function}}",
                "function": "Um octógono é um polígono com {{Q10}} {{Q5}}.",
                "incorrect": true,
                "feedback": " Um octógono tem 8 {{Q5}}."
            }
        ],
        "uniques": false
    },
    "algorithm": {
        "name": "trueFalse",
        "template": "Choice matrix – inline",
        "params": {
            "countCorrect": 1,
            "countIncorrect": 2,
            "showCheckIcon": false,
            "options": [
                "Verdadeiro",
                "Falso"
            ]
        }
    }
}</t>
  </si>
  <si>
    <t>&lt;p&gt;Selecciona el pentágono.&lt;/p&gt;</t>
  </si>
  <si>
    <t>Imagen 
Decágono.</t>
  </si>
  <si>
    <t>Single Choice
*:countCorrect=1
*: countIncorrect=3
*: showCheckIcon=false</t>
  </si>
  <si>
    <t>A1=M6-G-15a-1
A2=M6-G-15a-2
A3=M6-G-15a-3
A4=M6-G-15a-4*
A5=M6-G-15a-5
A6=M6-G-15a-6
A7=M6-G-15a-7</t>
  </si>
  <si>
    <t>{"id":"M6-G-15a-E-1","stimulus":"&lt;p&gt;Selecione o pentágono.&lt;/p&gt;","hint":"&lt;p&gt;O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</si>
  <si>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hexágono.&lt;/p&gt;</t>
  </si>
  <si>
    <t>A1 = pentágono
A2 = Hexágono
A3 = Octógono</t>
  </si>
  <si>
    <t>A1=M6-G-15a-1
A2=M6-G-15a-2
A3=M6-G-15a-3
A4=M6-G-15a-4
A5=M6-G-15a-5*
A6=M6-G-15a-6
A7=M6-G-15a-7</t>
  </si>
  <si>
    <t>{"id":"M6-G-15a-E-2","stimulus":"&lt;p&gt;Selecione o hexágono.&lt;/p&gt;","hint":"&lt;p&gt;O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</si>
  <si>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heptágono.&lt;/p&gt;</t>
  </si>
  <si>
    <t>A1 = Hexágono
A2 = Endecágono
A3 = Octógono</t>
  </si>
  <si>
    <t>A1=M6-G-15a-1
A2=M6-G-15a-2
A3=M6-G-15a-3
A4=M6-G-15a-4
A5=M6-G-15a-5
A6=M6-G-15a-6*
A7=M6-G-15a-7</t>
  </si>
  <si>
    <t>{"id":"M6-G-15a-E-3","stimulus":"&lt;p&gt;Selecione o heptágono.&lt;/p&gt;","hint":"&lt;p&gt;O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</si>
  <si>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octógono.&lt;/p&gt;</t>
  </si>
  <si>
    <t>A1 = Heptágono
A2 = Endecágono
A3 = dodecagono</t>
  </si>
  <si>
    <t>A1=M6-G-15a-1
A2=M6-G-15a-2
A3=M6-G-15a-3
A4=M6-G-15a-4
A5=M6-G-15a-5
A6=M6-G-15a-6
A7=M6-G-15a-7*</t>
  </si>
  <si>
    <t>{"id":"M6-G-15a-E-4","stimulus":"&lt;p&gt;Selecione o octógono.&lt;/p&gt;","hint":"&lt;p&gt;O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t>
  </si>
  <si>
    <t>M6-G-15b</t>
  </si>
  <si>
    <t>Distingue polígonos regulares e irregulares</t>
  </si>
  <si>
    <t>&lt;p&gt;Selecciona los polígonos regulares.&lt;/p&gt;</t>
  </si>
  <si>
    <t>Multiple Choice
*:countCorrect=2
*: countIncorrect=2
*: showCheckIcon=false</t>
  </si>
  <si>
    <t>A1=M6-G-15b-1*
A2=M6-G-15b-2*
A3=M6-G-15b-3*
A4=M6-G-15b-4*
A5=M6-G-15b-5
A6=M6-G-15b-6
A7=M6-G-15b-7
A8=M6-G-15b-8</t>
  </si>
  <si>
    <t>&lt;p&gt;Los polígonos regulares tienen todos sus lados y ángulos iguales.&lt;/p&gt;</t>
  </si>
  <si>
    <t>{"id":"M6-G-15b-I-1","stimulus":"&lt;p&gt;Selecione os polígonos regulares.&lt;/p&gt;","hint":"&lt;p&gt;Polígonos regulares têm todos os seus lados e ângulos iguais.&lt;/p&gt;","feedback":"&lt;p&gt;Polígonos regulares têm todos os seus lados e ângulos iguais.&lt;/p&gt;","seed":{"parameters":[],"calculated":[{"name":"A1","label":"&lt;div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t>
  </si>
  <si>
    <t>&lt;p&gt;Seleciona los polígonos irregulares.&lt;/p&gt;</t>
  </si>
  <si>
    <t>A1=M6-G-15b-1
A2=M6-G-15b-2
A3=M6-G-15b-3
A4=M6-G-15b-4
A5=M6-G-15b-5*
A6=M6-G-15b-6*
A7=M6-G-15b-7*
A8=M6-G-15b-8*</t>
  </si>
  <si>
    <t>&lt;p&gt;Un polígono irregular tiene los lados y ángulos diferentes entre sí.&lt;/p&gt;</t>
  </si>
  <si>
    <t>{"id":"M6-G-15b-I-2","stimulus":"&lt;p&gt;Selecione os polígonos irregulares.&lt;/p&gt;","hint":"&lt;p&gt;Um polígono irregular tem lados e ângulos diferentes entre si.&lt;/p&gt;","feedback":"&lt;p&gt;Um polígono irregular tem lados e ângulos diferentes entre si.&lt;/p&gt;","seed":{"parameters":[],"calculated":[{"name":"A1","label":"&lt;div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t>
  </si>
  <si>
    <t>&lt;p&gt;Escribe si estos polígonos son regulares o irregulares.&lt;/p&gt;</t>
  </si>
  <si>
    <t>Table=2x2, noborder
0,0={{Q1}}
0,1={{Q2}}
1,0=Polígono {{A1}}
1,1=Polígono {{A2}}</t>
  </si>
  <si>
    <t>Q1 = List = M6-G-15b-1, M6-G-15b-2, M6-G-15b-3, M6-G-15b-4
Q2 = List = M6-G-15b-5, M6-G-15b-6, M6-G-15b-7, M6-G-15b-8</t>
  </si>
  <si>
    <t>A1 = regular
A2 = irregular</t>
  </si>
  <si>
    <t>&lt;p&gt;Los &lt;b&gt;polígonos regulares&lt;/b&gt; tienen sus lados y ángulos iguales.&lt;/p&gt;&lt;p&gt;Los &lt;b&gt;polígonos irregulares&lt;/b&gt; tienen sus lados y ángulos diferentes entre sí.&lt;/p&gt;</t>
  </si>
  <si>
    <t>&lt;p&gt;Un polígono es &lt;b&gt;regular&lt;/b&gt; cuando todos sus lados y ángulos son iguales.&lt;/p&gt;&lt;p&gt;Un polígono es &lt;b&gt;irregular&lt;/b&gt; cuando sus lados y ángulos son diferentes entre sí.&lt;/p&gt;</t>
  </si>
  <si>
    <t>{
    "id": "M6-G-15b-E-1",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t>
  </si>
  <si>
    <t>Q1 = List = M6-G-15b-5, M6-G-15b-6, M6-G-15b-7, M6-G-15b-8
Q2 = List = M6-G-15b-1, M6-G-15b-2, M6-G-15b-3, M6-G-15b-4</t>
  </si>
  <si>
    <t>A1 = irregular
A2 = regular</t>
  </si>
  <si>
    <t>{
    "id": "M6-G-15b-E-2",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t>
  </si>
  <si>
    <t>M6-G-16a</t>
  </si>
  <si>
    <t>Clasifica triángulos según la medida de sus lados</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</si>
  <si>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</si>
  <si>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A1=Los lados de un triángulo equilátero miden lo mismo.*
A2=En un triángulo isósceles dos de sus lados tienen la misma longitud.*
A3=En los triángulos escalenos sus tres lados tienen diferentes longitudes.*
A4=Los lados de un triángulo escaleno miden todos lo mismo.
A5=En los triángulos equiláteros sus tres lados tienen diferentes longitudes.
A6=Todos los lados de un triángulo isósceles miden lo mismo.</t>
  </si>
  <si>
    <t>&lt;p&gt;Los triángulos se clasifican según las medidas de sus lados en equiláteros, isósceles y escalenos.&lt;/p&gt;</t>
  </si>
  <si>
    <t>&lt;p&gt;Los triángulos se clasifican en:&lt;ol&gt;&lt;li&gt;&lt;b&gt;Equiláteros:&lt;/b&gt; todos sus lados son iguales.&lt;/li&gt;&lt;li&gt;&lt;b&gt;Isósceles:&lt;/b&gt; dos de sus lados son iguales.&lt;/li&gt;&lt;li&gt;&lt;b&gt;Escalenos:&lt;/b&gt; todos sus lados son desiguales.&lt;/li&gt;&lt;/ol&gt;&lt;/p&gt;</t>
  </si>
  <si>
    <t>{"id":"M6-G-16a-I-1","stimulus":"&lt;p&gt;Selecione a afirmação correta.&lt;/p&gt;","hint":"&lt;p&gt;Os triângulos são classificados de acordo com as medidas de seus lados como equiláteros, isósceles e escalenos.&lt;/p&gt;","feedback":"&lt;p&gt;Os triângulos são classificados como:&lt;ol&gt;&lt;li&gt;&lt;b&gt;Equilátero:&lt;/b&gt; todos os seus lados são iguais.&lt;/li&gt;&lt;li&gt;&lt;b&gt;Isósceles:&lt;/b&gt; dois de seus lados são iguais. &lt;/li&gt;&lt;li&gt;&lt;b&gt;Escaleno:&lt;/b&gt; todos os lados são diferentes.&lt;/li&gt;&lt;/ol&gt;&lt;/p&gt;","seed":{"parameters":[],"calculated":[{"name":"A1","label":"Os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comprimento.","incorrect":true},{"name":"A5","label":"Nos triângulos equiláteros, todos os três lados têm comprimentos diferentes.","incorrect":true},{"name":"A6","label":"Todos os lados de um triângulo isósceles têm a mesma medida.","incorrect":true}],"uniques":true},"algorithm":{"name":"trueFalse","template":"Multiple choice – standard","params":{"countCorrect":1,"countIncorrect":2,"showCheckIcon":true}}}</t>
  </si>
  <si>
    <t>&lt;p&gt;¿Qué nombre reciben los siguientes triángulos según la longitud de sus lados?&lt;/p&gt;</t>
  </si>
  <si>
    <t>Table=2x2, noborder
0,0=M6-G-16a-2
0,1=M6-G-16a-3
1,0=Triángulo {{A1}}
1,1=Triángulo {{A2}}</t>
  </si>
  <si>
    <t>¿Qué nombre recibe este triángulo según la medida de sus lados?
(Imagen de triángulo isósceles)
Triángulo ... .</t>
  </si>
  <si>
    <t>A1= isósceles
A2= escaleno</t>
  </si>
  <si>
    <t>&lt;p&gt;Los triángulos se clasifican según sus lados en equiláteros, isósceles y escalenos.&lt;/p&gt;</t>
  </si>
  <si>
    <t>&lt;p&gt;Los triángulos se clasifican en:&lt;ul&gt;&lt;li&gt;&lt;b&gt;Equiláteros:&lt;/b&gt; todos sus lados son iguales.&lt;/li&gt;&lt;li&gt;&lt;b&gt;Isósceles:&lt;/b&gt; dos de sus lados son iguales.&lt;/li&gt;&lt;li&gt;&lt;b&gt;Escalenos:&lt;/b&gt; todos sus lados son desiguales.&lt;/li&gt;&lt;/ul&gt;&lt;/p&gt;</t>
  </si>
  <si>
    <t>{"id":"M6-G-16a-E-1","stimulus":"&lt;p&gt;Como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diferentes.&lt;/li&gt;&lt;/ul&gt;&lt;/p&gt;","seed":{"parameters":[],"calculated":[{"name":"A1","label":"isósceles","function":""},{"name":"A2","label":"escaleno","function":""}],"uniques":true},"algorithm":{"name":"calculateOperation","template":"Cloze with text"}}</t>
  </si>
  <si>
    <t>Table=2x2, noborder
0,0=M6-G-16a-2
0,1=M6-G-16a-1
1,0=Triángulo {{A1}}
1,1=Triángulo {{A2}}</t>
  </si>
  <si>
    <t>¿Qué nombre recibe este triángulo según la medida de sus lados?
(Imagen de triángulo equilátero)
Triángulo ... .</t>
  </si>
  <si>
    <t>A1= isósceles
A2= equilátero</t>
  </si>
  <si>
    <t>{"id":"M6-G-16a-E-2","stimulus":"&lt;p&gt;Como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diferentes.&lt;/li&gt;&lt;/ul&gt;&lt;/p&gt;","seed":{"parameters":[],"calculated":[{"name":"A1","label":"isósceles","function":""},{"name":"A2","label":"equilátero","function":""}],"uniques":true},"algorithm":{"name":"calculateOperation","template":"Cloze with text"}}</t>
  </si>
  <si>
    <t>Table=2x2, noborder
0,0=M6-G-16a-1
0,1=M6-G-16a-3
1,0=Triángulo {{A1}}
1,1=Triángulo {{A2}}</t>
  </si>
  <si>
    <t>¿Qué nombre recibe este triángulo según la medida de sus lados?
(Imagen de triángulo escaleno)
Triángulo ... .</t>
  </si>
  <si>
    <t xml:space="preserve">A1= equilátero
A2= escaleno
</t>
  </si>
  <si>
    <t>{"id":"M6-G-16a-E-3","stimulus":"&lt;p&gt;Como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diferentes.&lt;/li&gt;&lt;/ul&gt;&lt;/p&gt;","seed":{"parameters":[],"calculated":[{"name":"A1","label":"equilátero","function":""},{"name":"A2","label":"escaleno","function":""}],"uniques":true},"algorithm":{"name":"calculateOperation","template":"Cloze with text"}}</t>
  </si>
  <si>
    <t>M6-G-16b</t>
  </si>
  <si>
    <t>Clasifica triángulos según la medida de sus ángulos</t>
  </si>
  <si>
    <t>A1=Todos los ángulos de un triángulo acutángulo son agudos.*
A2=Uno de los ángulos de un triángulo obtusángulo es obtuso.* 
A3=Uno de los ángulos de un triángulo rectángulo es recto.*
A4=Uno de los ángulos de un triángulo acutángulo es obtuso.
A5=Todos los ángulos de un triángulo obtusángulo son obtusos.
A6=Todos los ángulos de un triángulo rectángulo son rectos.</t>
  </si>
  <si>
    <t>&lt;p&gt;Los triángulos se clasifican según sus ángulos en acutángulos, rectángulos y obtusángulos.&lt;/p&gt;</t>
  </si>
  <si>
    <t>&lt;p&gt;Los triángulos se clasifican en:&lt;/p&gt;&lt;ol&gt;&lt;li&gt;&lt;b&gt;Acutángulos:&lt;/b&gt; sus tres ángulos son agudos.&lt;/li&gt;&lt;li&gt;&lt;b&gt;Rectángulos:&lt;/b&gt; tienen un ángulo recto.&lt;/li&gt;&lt;li&gt;&lt;b&gt;Obtusángulos:&lt;/b&gt; tienen un ángulo obtuso.&lt;/li&gt;&lt;/ol&gt;&lt;/p&gt;</t>
  </si>
  <si>
    <t>{"id":"M6-G-16b-I-1","stimulus":"&lt;p&gt;Selecione a afirmação correta.&lt;/p&gt;","hint":"&lt;p&gt;Os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obtuso.&lt;/li&gt;&lt;/ol&gt;","seed":{"parameters":[],"calculated":[{"name":"A1","label":"Todos os ângulos de um triângulo agudo são agudos."},{"name":"A2","label":"Um dos ângulos de um triângulo obtuso é obtuso."},{"name":"A3","label":"Um dos ângulos de um triângulo retângulo é reto."},{"name":"A4","label":"Um dos ângulos de um triângulo agudo é obtuso.","incorrect":true},{"name":"A5","label":"Todos os ângulos de um triângulo obtuso são obtusos.","incorrect":true},{"name":"A6","label":"Todos os ângulos de um triângulo retângulo são ângulos retos.","incorrect":true}],"uniques":true},"algorithm":{"name":"trueFalse","template":"Multiple choice – standard","params":{"countCorrect":1,"countIncorrect":2,"showCheckIcon":true}}}</t>
  </si>
  <si>
    <t>&lt;p&gt;Escribe el nombre que reciben los siguientes triángulos según sus ángulos.&lt;/p&gt;</t>
  </si>
  <si>
    <r>
      <rPr>
        <rFont val="Calibri"/>
        <sz val="12.0"/>
      </rPr>
      <t xml:space="preserve">Table=2x2, noborder
0,0=M6-G-16b-2
0,1=M6-G-16b-3
1,0=Triángulo {{A1}}
1,1=Triángulo {{A2}}
</t>
    </r>
    <r>
      <rPr>
        <rFont val="Calibri"/>
        <sz val="12.0"/>
        <u/>
      </rPr>
      <t>https://drive.google.com/file/d/1npsfWrE9gqaPvBPamO-r9cFCHery6dWq/view?usp=sharing</t>
    </r>
    <r>
      <rPr>
        <rFont val="Calibri"/>
        <sz val="12.0"/>
      </rPr>
      <t xml:space="preserve">
https://drive.google.com/file/d/1164VkhTsRugA4cgWL0qnk8dI9Y_NFl2k/view?usp=sha</t>
    </r>
    <r>
      <rPr>
        <rFont val="Calibri"/>
        <sz val="12.0"/>
        <u/>
      </rPr>
      <t>ring</t>
    </r>
  </si>
  <si>
    <t>A1= rectángulo
A2= obtusángulo</t>
  </si>
  <si>
    <t>&lt;p&gt;Los triángulos se clasifican en:&lt;/p&gt;&lt;ul&gt;&lt;li&gt;&lt;b&gt;Acutángulos:&lt;/b&gt; sus tres ángulos son agudos.&lt;/li&gt;&lt;li&gt;&lt;b&gt;Rectángulos:&lt;/b&gt; tienen un ángulo recto.&lt;/li&gt;&lt;li&gt;&lt;b&gt;Obtusángulos:&lt;/b&gt; tienen un ángulo obtuso.&lt;/li&gt;&lt;/ul&gt;&lt;/p&gt;</t>
  </si>
  <si>
    <t>{"id":"M6-G-16b-E-1","stimulus":"&lt;p&gt;Escreva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obtuso.&lt;/li&gt;&lt;/ul&gt;","seed":{"parameters":[],"calculated":[{"name":"A1","label":"retângulo","function":""},{"name":"A2","label":"obtusângulo","function":""}],"uniques":true},"algorithm":{"name":"calculateOperation","template":"Cloze with text"}}</t>
  </si>
  <si>
    <r>
      <rPr>
        <rFont val="Calibri"/>
        <color theme="1"/>
        <sz val="12.0"/>
      </rPr>
      <t>Table=2x2, noborder
0,0=M6-G-16b-2
0,1=M6-G-16b-1
1,0=Triángulo {{A1}}
1,1=Triángulo {{A2}}
https://drive.google.com/file/d/1npsfWrE9gqaPvBPamO-r9cFCHery6dWq/view?usp=sharing
https://drive.google.com/file/d/1WWWYikhwhtMD9AUc9e9V3oLXuZGW7TOG/view?usp=sha</t>
    </r>
    <r>
      <rPr>
        <rFont val="Calibri"/>
        <color theme="1"/>
        <sz val="12.0"/>
        <u/>
      </rPr>
      <t>ring</t>
    </r>
  </si>
  <si>
    <t>A1= rectángulo
A2=acutángulo</t>
  </si>
  <si>
    <t>{"id":"M6-G-16b-E-2","stimulus":"&lt;p&gt;Escreva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obtuso.&lt;/li&gt;&lt;/ul&gt;","seed":{"parameters":[],"calculated":[{"name":"A1","label":"retângulo","function":""},{"name":"A2","label":"acutângulo","function":""}],"uniques":true},"algorithm":{"name":"calculateOperation","template":"Cloze with text"}}</t>
  </si>
  <si>
    <r>
      <rPr>
        <rFont val="Calibri"/>
        <color theme="1"/>
        <sz val="12.0"/>
      </rPr>
      <t>Table=2x2, noborder
0,0=M6-G-16b-1
0,1=M6-G-16b-3
1,0=Triángulo {{A1}}
1,1=Triángulo {{A2}}
https://drive.google.com/file/d/1WWWYikhwhtMD9AUc9e9V3oLXuZGW7TOG/view?usp=sharin</t>
    </r>
    <r>
      <rPr>
        <rFont val="Calibri"/>
        <color theme="1"/>
        <sz val="12.0"/>
        <u/>
      </rPr>
      <t>g</t>
    </r>
    <r>
      <rPr>
        <rFont val="Calibri"/>
        <color theme="1"/>
        <sz val="12.0"/>
      </rPr>
      <t xml:space="preserve">
https://drive.google.com/file/d/1164VkhTsRugA4cgWL0qnk8dI9Y_NFl2k/view?usp=sha</t>
    </r>
    <r>
      <rPr>
        <rFont val="Calibri"/>
        <color theme="1"/>
        <sz val="12.0"/>
        <u/>
      </rPr>
      <t>ring</t>
    </r>
  </si>
  <si>
    <t>A1: acutángulo
A2: obtusángulo</t>
  </si>
  <si>
    <t>{"id":"M6-G-16b-E-3","stimulus":"&lt;p&gt;Escreva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obtuso.&lt;/li&gt;&lt;/ul&gt;","seed":{"parameters":[],"calculated":[{"name":"A1","label":"acutângulo","function":""},{"name":"A2","label":"obtusângulo","function":""}],"uniques":true},"algorithm":{"name":"calculateOperation","template":"Cloze with text"}}</t>
  </si>
  <si>
    <t>M6-G-17a</t>
  </si>
  <si>
    <t>Clasifica cuadriláteros según los lados y los ángulos internos</t>
  </si>
  <si>
    <t>&lt;p&gt;Selecciona los cuadriláteros que se ajustan a las definiciones.&lt;/p&gt;</t>
  </si>
  <si>
    <t>&lt;p&gt;Todos sus lados son iguales y sus ángulos son iguales 2 a 2: {{A1}}&lt;/p&gt;&lt;p&gt;Sus lados son iguales 2 a 2 y sus ángulos son iguales: {{A2}}&lt;/p&gt;</t>
  </si>
  <si>
    <t>Q1 = List = cuadrado, rectángulo, romboide, trapecio, trapezoide
Q2 = List = cuadrado, rectángulo, romboide, trapecio, trapezoide
Q3 = List = cuadrado, rombo, romboide, trapecio, trapezoide
Q4 = List = cuadrado, rombo, romboide, trapecio, trapezoide</t>
  </si>
  <si>
    <t>group1=
A1=rombo*
A2={{Q1}}
A3={{Q2}}
group2=
A4=rectángulo*
A5={{Q3}}
A6={{Q4}}</t>
  </si>
  <si>
    <t>&lt;p&gt;Los cuadriláteros se clasifican en &lt;b&gt;paralelogramos&lt;/b&gt; (cuadrados, rectángulos, rombos, romboides) y &lt;b&gt;no paralelogramos&lt;/b&gt; (trapecios y trapezoides).&lt;/p&gt;</t>
  </si>
  <si>
    <t>&lt;p&gt;Los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t>
  </si>
  <si>
    <t>{"id":"M6-G-17a-I-1","stimulus":"&lt;p&gt;Selecione os quadriláteros correspondentes a cada definição.&lt;/p&gt;","template":"&lt;p&gt;Todos os seus lados são iguais e seus ângulos são iguais 2 a 2: {{response}}&lt;/p&gt;&lt;p&gt;Seus lados são iguais 2 a 2 e seus ângulos são iguais: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retângulo","paralelogramo","trapézio","trapezóide"]},{"name":"Q2","label":null,"list":["quadrado","retângulo","paralelogramo","trapézio","trapezóide"]},{"name":"Q3","label":null,"list":["quadrado","losango","paralelogramo","trapézio","trapezóide"]},{"name":"Q4","label":null,"list":["quadrado","losango","paralelogramo","trapézio","trapezóide"]}],"calculated":[{"name":"A1","label":"{{function}}","function":"losango","group":1},{"name":"A2","label":"{{function}}","function":"{{Q1}}","incorrect":true,"group":1},{"name":"A3","label":"{{function}}","function":"{{Q2}}","incorrect":true,"group":1},{"name":"A4","label":"{{function}}","function":"retângulo","group":2},{"name":"A5","label":"{{function}}","function":"{{Q3}}","incorrect":true,"group":2},{"name":"A6","label":"{{function}}","function":"{{Q4}}","incorrect":true,"group":2}],"uniques":true},"algorithm":{"name":"groupResponses","template":"Cloze with drop down"}}</t>
  </si>
  <si>
    <t>&lt;p&gt;Todos sus lados y ángulos son iguales: {{A1}}&lt;/p&gt;&lt;p&gt;Solo tiene dos lados paralelos: {{A2}}&lt;/p&gt;</t>
  </si>
  <si>
    <t>Q1 = List = rectángulo, rombo, romboide, trapecio, trapezoide
Q2 = List = rectángulo, rombo, romboide, trapecio, trapezoide
Q3 = List = rectángulo, rombo, romboide, cuadrado, trapezoide
Q4 = List = rectángulo, rombo, romboide, cuadrado, trapezoide</t>
  </si>
  <si>
    <t>group1=
A1=cuadrado*
A2={{Q1}}
A3={{Q2}}
group2=
A4=trapecio*
A5={{Q3}}
A6={{Q4}}</t>
  </si>
  <si>
    <t>{"id":"M6-G-17a-I-2","stimulus":"&lt;p&gt;Selecione os quadriláteros correspondentes a cada definição.&lt;/p&gt;","template":"&lt;p&gt;Todos os seus lados e ângulos são iguais: {{response}}&lt;/p&gt;&lt;p&gt;Tem apenas dois lados paralelos: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retângulo","losango","paralelogramo","trapézio","trapezóide"]},{"name":"Q2","label":null,"list":["retângulo","losango","paralelogramo","trapézio","trapezóide"]},{"name":"Q3","label":null,"list":["retângulo","losango","paralelogramo","quadrado","trapezóide"]},{"name":"Q4","label":null,"list":["retângulo","losango","paralelogramo","quadrado","trapezóide"]}],"calculated":[{"name":"A1","label":"{{function}}","function":"quadrado","group":1},{"name":"A2","label":"{{function}}","function":"{{Q1}}","incorrect":true,"group":1},{"name":"A3","label":"{{function}}","function":"{{Q2}}","incorrect":true,"group":1},{"name":"A4","label":"{{function}}","function":"trapézio","group":2},{"name":"A5","label":"{{function}}","function":"{{Q3}}","incorrect":true,"group":2},{"name":"A6","label":"{{function}}","function":"{{Q4}}","incorrect":true,"group":2}],"uniques":true},"algorithm":{"name":"groupResponses","template":"Cloze with drop down"}}</t>
  </si>
  <si>
    <t>&lt;p&gt;Sus lados son iguales 2 a 2 y sus ángulos son iguales: {{A1}}&lt;/p&gt;&lt;p&gt;Sus lados y sus ángulos son iguales 2 a 2: {{A2}}&lt;/p&gt;</t>
  </si>
  <si>
    <t>Q1 = List = cuadrado, rombo, romboide, trapecio, trapezoide
Q2 = List = cuadrado, rombo, romboide, trapecio, trapezoide
Q3 = List = cuadrado, rectángulo, rombo, trapecio, trapezoide
Q4 = List = cuadrado, rectángulo, rombo, trapecio, trapezoide</t>
  </si>
  <si>
    <t>group1=
A1=rectángulo*
A2={{Q1}}
A3={{Q2}}
group2=
A4=romboide*
A5={{Q3}}
A6={{Q4}}</t>
  </si>
  <si>
    <t>{"id":"M6-G-17a-I-3","stimulus":"&lt;p&gt;Selecione os quadriláteros correspondentes a cada definição.&lt;/p&gt;","template":"&lt;p&gt;Seus lados são iguais 2 a 2 e seus ângulos são iguais: {{response}}&lt;/p&gt;&lt;p&gt;Seus lados e seus ângulos são iguais 2 a 2: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losango","paralelogramo","trapézio","trapezóide"]},{"name":"Q2","label":null,"list":["quadrado","losango","paralelogramo","trapézio","trapezóide"]},{"name":"Q3","label":null,"list":["quadrado","retângulo","losango","trapézio","trapezóide"]},{"name":"Q4","label":null,"list":["quadrado","retângulo","losango","trapézio","trapezóide"]}],"calculated":[{"name":"A1","label":"{{function}}","function":"retângulo","group":1},{"name":"A2","label":"{{function}}","function":"{{Q1}}","incorrect":true,"group":1},{"name":"A3","label":"{{function}}","function":"{{Q2}}","incorrect":true,"group":1},{"name":"A4","label":"{{function}}","function":"paralelogramo","group":2},{"name":"A5","label":"{{function}}","function":"{{Q3}}","incorrect":true,"group":2},{"name":"A6","label":"{{function}}","function":"{{Q4}}","incorrect":true,"group":2}],"uniques":true},"algorithm":{"name":"groupResponses","template":"Cloze with drop down"}}</t>
  </si>
  <si>
    <t>&lt;p&gt;Escribe el nombre de estos cuadriláteros.&lt;/p&gt;</t>
  </si>
  <si>
    <t>$$TBL=2x2,noborder
0,0=$$IMG=M6-G-17a-2;300
0,1=$$IMG=M6-G-17a-4;300
1,0={{A1}}
1,1={{A2}}</t>
  </si>
  <si>
    <t>A1= Rectángulo
A2= Rombo</t>
  </si>
  <si>
    <t>{"id":"M6-G-17a-E-1","stimulus":"&lt;p&gt;Escreva o nome desses quadriláteros.&lt;/p&gt;","template":"&lt;table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paralelos.&lt;/li&gt;&lt;/ul&gt;","seed":{"parameters":[],"calculated":[{"name":"A1","label":"{{function}}","function":"Retângulo"},{"name":"A2","label":"{{function}}","function":"Losango"}],"uniques":true},"algorithm":{"name":"calculateOperation","template":"Cloze with text"}}</t>
  </si>
  <si>
    <t>$$TBL=2x2,noborder
0,0=$$IMG=M6-G-17a-1;300
0,1=$$IMG=M6-G-17a-5;300
1,0={{A1}}
1,1={{A2}}</t>
  </si>
  <si>
    <t>A1= Cuadrado
A2= Romboide</t>
  </si>
  <si>
    <t>{"id":"M6-G-17a-E-2","stimulus":"&lt;p&gt;Escreva o nome desses quadriláteros.&lt;/p&gt;","template":"&lt;table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paralelos.&lt;/li&gt;&lt;/ul&gt;","seed":{"parameters":[],"calculated":[{"name":"A1","label":"{{function}}","function":"Quadrado"},{"name":"A2","label":"{{function}}","function":"Paralelogramo"}],"uniques":true},"algorithm":{"name":"calculateOperation","template":"Cloze with text"}}</t>
  </si>
  <si>
    <t>$$TBL=2x2,noborder
0,0=$$IMG=M6-G-17a-4;300
0,1=$$IMG=M6-G-17a-3;300
1,0={{A1}}
1,1={{A2}}</t>
  </si>
  <si>
    <t>A1= Rombo
A2= Trapecio</t>
  </si>
  <si>
    <t>{"id":"M6-G-17a-E-3","stimulus":"&lt;p&gt;Escreva o nome desses quadriláteros.&lt;/p&gt;","template":"&lt;table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paralelos.&lt;/li&gt;&lt;/ul&gt;","seed":{"parameters":[],"calculated":[{"name":"A1","label":"{{function}}","function":"Losango"},{"name":"A2","label":"{{function}}","function":"Trapézio"}],"uniques":true},"algorithm":{"name":"calculateOperation","template":"Cloze with text"}}</t>
  </si>
  <si>
    <t>M6-G-18a</t>
  </si>
  <si>
    <t>Describe cómo representar trayectos sencillos, cuadrados y triángulos equiláteros</t>
  </si>
  <si>
    <t>Una granjera está preparando su huerto para plantar tomates, pero tiene que dejar parte en barbecho este año. Para ello traza una ruta. Ayúdale a seguirla.
(Fondo verde)
(8 pasos)</t>
  </si>
  <si>
    <t>Pathway</t>
  </si>
  <si>
    <t>Recorre la cuadrícula siguiendo las instrucciones.</t>
  </si>
  <si>
    <t>Mueve el personaje siguiendo las instrucciones.</t>
  </si>
  <si>
    <t>{"id":"M6-G-18a-I-1","stimulus":"&lt;p&gt;Uma agricultora está preparando seu jardim para plantar tomates, mas tem que deixar parte dele em repouso este ano. Para fazer isso, ela está traçando uma cerca. Ajude-a a traçar a cerca.&lt;/p&gt;","feedback":"&lt;p&gt;Contorne a grade seguindo as instruções.&lt;/p&gt;","hint":"&lt;p&gt;Contorne a grade seguindo as instruções.&lt;/p&gt;","algorithm":{"name":"pathway","params":{"directions":8,"icon":"https://lemonade-assets.oneclick.es/pathway/farmer.png","background":"https://lemonade-assets.oneclick.es/pathway/bck2.png"}}}</t>
  </si>
  <si>
    <t>Un pirata ha encontrado unas instrucciones para hallar un tesoro que fue enterrado en una playa hace muchos años. Ayúdale a encontrarlo. 
(Fondo arena)
(8 pasos)</t>
  </si>
  <si>
    <t>{"id":"M6-G-18a-I-2","stimulus":"&lt;p&gt;Um pirata achou um mapa com instruções para encontrar um tesouro que foi enterrado em uma praia há muitos anos. Ajude-o a encontrá-lo.&lt;/p&gt;","feedback":"&lt;p&gt;Contorne a grade seguindo as instruções.&lt;/p&gt;","hint":"&lt;p&gt;Contorne a grade seguindo as instruções.&lt;/p&gt;","algorithm":{"name":"pathway","params":{"directions":5,"icon":"https://lemonade-assets.oneclick.es/pathway/pirate.png","background":"https://lemonade-assets.oneclick.es/pathway/bck1.png"}}}</t>
  </si>
  <si>
    <t>El dueño de un centro comercial quiere levantar el suelo del aparcamiento para mejorar las instalaciones, y le ha dado las siguientes instrucciones a este obrero para evitar las tuberías de agua. Ayúdale a encontrar la ruta adecuada.
(Fondo cemento)
(8 pasos)</t>
  </si>
  <si>
    <t>{"id":"M6-G-18a-I-3","stimulus":"&lt;p&gt;O proprietário de um centro comercial quer abrir o piso do estacionamento para melhorar as instalações, e deu as seguintes instruções a este trabalhador para evitar as tubulações de água. Ajude-o a encontrar o caminho certo.&lt;/p&gt;","feedback":"&lt;p&gt;Contorne a grade seguindo as instruções.&lt;/p&gt;","hint":"&lt;p&gt;Contorne a grade seguindo as instruções.&lt;/p&gt;","algorithm":{"name":"pathway","params":{"directions":5,"icon":"https://lemonade-assets.oneclick.es/pathway/worker.png","background":"https://lemonade-assets.oneclick.es/pathway/bck3.png"}}}</t>
  </si>
  <si>
    <t>&lt;p&gt;¿Cuál de estas opciones representa el orden que hay que seguir para dibujar un triángulo rectángulo?&lt;/p&gt;</t>
  </si>
  <si>
    <t>A1= $$IMG=M6-G-18a-1*
A2= $$IMG=M6-G-18a-2
A3= $$IMG=M6-G-18a-3</t>
  </si>
  <si>
    <t>&lt;p&gt;El primer paso para dibujar un triángulo rectángulo consiste en hacer la base.&lt;/p&gt;</t>
  </si>
  <si>
    <t>&lt;p&gt;Para dibujar un triángulo rectángulo hay que seguir estos pasos:&lt;/p&gt;&lt;ol&gt;&lt;li&gt;Dibuja la base con una regla.&lt;/li&gt;&lt;li&gt;Con ayuda del cartabón, dibuja la altura.&lt;/li&gt;&lt;li&gt;Une el vértice de la altura con el de la base usando una regla.&lt;/li&gt;&lt;/ol&gt;&lt;/p&gt;</t>
  </si>
  <si>
    <t>{"id":"M6-G-18a-E-1","stimulus":"&lt;p&gt;Qual destas opções representa a ordem em que se pode desenhar um triângulo retângulo?&lt;/p&gt;","hint":"&lt;p&gt;O primeiro passo para desenhar um triângulo retângulo é fazer a base.&lt;/p&gt;","feedback":"&lt;p&gt;Para desenhar um triângulo retângulo, siga estes passos:&lt;/p&gt;&lt;ol&gt;&lt;li&gt;Desenhe a base com uma régua.&lt;/li&gt;&lt;li&gt;Com a ajuda de um esquadro, desenhe a altura.&lt;/li&gt;&lt;li&gt;Una a extremidade da altura com a da base usando uma régua.&lt;/li&gt;&lt;/ol&gt;","seed":{"parameters":[],"calculated":[{"name":"A1","label":"{{function}}","function":"&lt;div style=\"display:flex; justify-content:center;\"&gt;&lt;img src=\"https://blueberry-assets.oneclick.es/M6_G_18a_1.svg\" width=\"500\"&gt;&lt;/img&gt;&lt;/div&gt;"},{"name":"A2","label":"{{function}}","function":"&lt;div style=\"display:flex; justify-content:center;\"&gt;&lt;img src=\"https://blueberry-assets.oneclick.es/M6_G_18a_2.svg\" width=\"500\"&gt;&lt;/img&gt;&lt;/div&gt;","incorrect":true},{"name":"A3","label":"{{function}}","function":"&lt;div style=\"display:flex; justify-content:center;\"&gt;&lt;img src=\"https://blueberry-assets.oneclick.es/M6_G_18a_3.svg\" width=\"500\"&gt;&lt;/img&gt;&lt;/div&gt;","incorrect":true}],"uniques":true},"algorithm":{"name":"trueFalse","template":"Multiple choice – standard","params":{"countCorrect":1,"countIncorrect":2,"showCheckIcon":false,
            "columns": 1}}}</t>
  </si>
  <si>
    <t>&lt;p&gt;¿Cuál de estas opciones representa el orden que hay que seguir para dibujar un cuadrado?&lt;/p&gt;</t>
  </si>
  <si>
    <t>A1= $$IMG=M6-G-18a-4*
A2= $$IMG=M6-G-18a-5
A3= $$IMG=M6-G-18a-6</t>
  </si>
  <si>
    <t>&lt;p&gt;El primer paso para dibujar un cuadrado consiste en hacer la base.&lt;/p&gt;</t>
  </si>
  <si>
    <t>&lt;p&gt;Para dibujar un cuadrado hay que seguir estos pasos:&lt;/p&gt;&lt;ol&gt;&lt;li&gt;Dibuja la base con una regla.&lt;/li&gt;&lt;li&gt;Con ayuda de un cartabón, dibuja uno de los lados.&lt;/li&gt;&lt;li&gt;Dibuja el otro lado con un cartabón.&lt;/li&gt;&lt;li&gt;Une ambos lados con una regla.&lt;/li&gt;&lt;/ol&gt;&lt;/p&gt;</t>
  </si>
  <si>
    <t>{"id":"M6-G-18a-E-2","stimulus":"&lt;p&gt;Qual destas opções representa a ordem em que se deve desenhar um quadrado?&lt;/p&gt;","hint":"&lt;p&gt;O primeiro passo para desenhar um quadrado é fazer a base.&lt;/p&gt;","feedback":"&lt;p&gt;Para desenhar um quadrado,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src=\"https://blueberry-assets.oneclick.es/M6_G_18a_4.svg\" width=\"500\"&gt;&lt;/img&gt;&lt;/div&gt;"},{"name":"A2","label":"{{function}}","function":"&lt;div style=\"display:flex; justify-content:center;\"&gt;&lt;img src=\"https://blueberry-assets.oneclick.es/M6_G_18a_5.svg\" width=\"500\"&gt;&lt;/img&gt;&lt;/div&gt;","incorrect":true},{"name":"A3","label":"{{function}}","function":"&lt;div style=\"display:flex; justify-content:center;\"&gt;&lt;img src=\"https://blueberry-assets.oneclick.es/M6_G_18a_6.svg\" width=\"500\"&gt;&lt;/img&gt;&lt;/div&gt;","incorrect":true}],"uniques":true},"algorithm":{"name":"trueFalse","template":"Multiple choice – standard","params":{"countCorrect":1,"countIncorrect":2,"showCheckIcon":false}}}</t>
  </si>
  <si>
    <t>&lt;p&gt;¿Cuál de estas opciones representa el orden que hay que seguir para dibujar un rectángulo?&lt;/p&gt;</t>
  </si>
  <si>
    <t>A1= $$IMG=M6-G-18a-7*
A2= $$IMG=M6-G-18a-8
A3= $$IMG=M6-G-18a-9</t>
  </si>
  <si>
    <t>&lt;p&gt;El primer paso para dibujar un rectángulo consiste en hacer la base.&lt;/p&gt;</t>
  </si>
  <si>
    <t>&lt;p&gt;Para dibujar un rectángulo hay que seguir estos pasos:&lt;/p&gt;&lt;ol&gt;&lt;li&gt;Dibuja la base con una regla.&lt;/li&gt;&lt;li&gt;Con ayuda de un cartabón, dibuja uno de los lados.&lt;/li&gt;&lt;li&gt;Dibuja el otro lado con un cartabón.&lt;/li&gt;&lt;li&gt;Une ambos lados con una regla.&lt;/li&gt;&lt;/ol&gt;&lt;/p&gt;</t>
  </si>
  <si>
    <t>{"id":"M6-G-18a-E-3","stimulus":"&lt;p&gt;Qual destas opções representa a ordem em que se desenha um retângulo?&lt;/p&gt;","hint":"&lt;p&gt;O primeiro passo para desenhar um retângulo é fazer a base.&lt;/p&gt;","feedback":"&lt;p&gt;Para desenhar um retângulo,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t>
  </si>
  <si>
    <t>M6-G-34a</t>
  </si>
  <si>
    <t>Diferencia entre circuferencias y círculos</t>
  </si>
  <si>
    <t>&lt;p&gt;Haz clic en la circunferencia.&lt;/p&gt;</t>
  </si>
  <si>
    <t>A1=M6-G-34a-7
A2=M6-G-34a-8*
A3=M6-G-15a-1
A4=M6-G-15a-2
A5=M6-G-15a-3
A6=M6-G-15a-4
A7=M6-G-15a-5</t>
  </si>
  <si>
    <t>&lt;p&gt;Una circunferencia es una línea curva cerrada en la que todos sus puntos se encuentran a la misma distancia del centro.&lt;/p&gt;</t>
  </si>
  <si>
    <t>{"id":"M6-G-34a-I-1","stimulus":"&lt;p&gt;Clique sobre 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</si>
  <si>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&lt;p&gt;Haz clic en el círculo.&lt;/p&gt;</t>
  </si>
  <si>
    <t>A1=M6-G-34a-7*
A2=M6-G-34a-8
A3=M6-G-15a-1
A4=M6-G-15a-2
A5=M6-G-15a-3
A6=M6-G-15a-4
A7=M6-G-15a-5</t>
  </si>
  <si>
    <t>&lt;p&gt;Un círculo está formado por una circunferencia y su interior.&lt;/p&gt;</t>
  </si>
  <si>
    <t>{"id":"M6-G-34a-I-2","stimulus":"&lt;p&gt;Clique sobre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</si>
  <si>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&lt;p&gt;Elige los objetos con forma de circunferencia.&lt;/p&gt;</t>
  </si>
  <si>
    <t>Multiple Choice
*:countCorrect=2
*: countIncorrect=1
*: showCheckIcon=false</t>
  </si>
  <si>
    <t>A1=M6-G-34a-1*
A2=M6-G-34a-2*
A3=M6-G-34a-3*
A4=M6-G-34a-4
A5=M6-G-34a-5
A6=M6-G-34a-6</t>
  </si>
  <si>
    <t>{"id":"M6-G-34a-E-1","stimulus":"&lt;p&gt;Escolha as figuras cuja forma lembra uma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t>
  </si>
  <si>
    <t>&lt;p&gt;Elige los objetos con forma de círculo.&lt;/p&gt;</t>
  </si>
  <si>
    <t>A1=M6-G-34a-1
A2=M6-G-34a-2
A3=M6-G-34a-3
A4=M6-G-34a-4*
A5=M6-G-34a-5*
A6=M6-G-34a-6*</t>
  </si>
  <si>
    <t>{"id":"M6-G-34a-E-2","stimulus":"&lt;p&gt;Escolha as figuras cuja forma lembra um circunferência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t>
  </si>
  <si>
    <t>M6-G-19a</t>
  </si>
  <si>
    <t>Calcula el área de un triángulo</t>
  </si>
  <si>
    <t>&lt;p&gt;Selecciona la fórmula del área del triángulo.&lt;/p&gt;</t>
  </si>
  <si>
    <t>Selecciona la fórmula del área del triángulo.
*Área = base × altura /2
Área = base × altura
Área = (diagonal mayor × diagonal menor) /2
Área = lado × lado
Área = ((base + base) × altura) /2
Área = π × r&lt;sup&gt;2&lt;/sup&gt;</t>
  </si>
  <si>
    <t>A1=&lt;span class=\"fr-math-v2 fr-draggable\" contenteditable=\"false\" data-original-math=\"\\(\\text{\u00C1rea} \\ = \\ \\frac{\\text{base} \\ \\times \\ \\text{altura}}{2}\\)\" draggable=\"true\"&gt;\\(\\text{\u00C1rea} = \\frac{\\text{base} \\ \\times \\ \\text{altura}}{2}\\)&lt;\/span&gt;*
A2=&lt;span class=\"fr-math-v2 fr-draggable\" contenteditable=\"false\" data-original-math=\"\\(\\text{\u00C1rea} \\ = \\ \\text{base} \\times \\text{altura} \\)\" draggable=\"true\"&gt;\\(\\text{\u00C1rea} \\ = \\ \\text{base} \\times \\text{altura} \\)&lt;\/span&gt; | &lt;p&gt;Esta es la f\u00F3rmula del \u00E1rea del rect\u00E1ngulo y el romboide.&lt;\/p&gt;
A3=&lt;span class=\"fr-math-v2 fr-draggable\" contenteditable=\"false\" data-original-math=\"\\(\\text{\u00C1rea} \\ = \\ \\frac{\\text{diagonal mayor} \\ \\times \\ \\text{diagonal menor}}{2}\\)\" draggable=\"true\"&gt;\\(\\text{\u00C1rea} = \\frac{\\text{diagonal mayor} \\ \\times \\ \\text{diagonal menor}}{2}\\)&lt;\/span&gt; | &lt;p&gt;Esta es la f\u00F3rmula del \u00E1rea del rombo.&lt;\/p&gt;
A4=&lt;span class=\"fr-math-v2 fr-draggable\" contenteditable=\"false\" data-original-math=\"\\(\\text{\u00C1rea} \\ = \\ \\text{lado} \\times \\text{lado} \\)\" draggable=\"true\"&gt;\\(\\text{\u00C1rea} \\ = \\ \\text{lado} \\times \\text{lado} \\)&lt;\/span&gt; | &lt;p&gt;Esta es la f\u00F3rmula del \u00E1rea del cuadrado.&lt;\/p&gt;
A5=&lt;span class=\"fr-math-v2 fr-draggable\" contenteditable=\"false\" data-original-math=\"\\(\\text{\u00C1rea} \\ = \\ \\frac{\\text{(base + base)} \\ \\times \\ \\text{altura}}{2}\\)\" draggable=\"true\"&gt;\\(\\text{\u00C1rea} = \\frac{\\text{(base + base)} \\ \\times \\ \\text{altura}}{2}\\)&lt;\/span&gt; | Esta es la f\u00F3rmula del \u00E1rea del trapecio.&lt;\/p&gt;
A6=&lt;span class=\"fr-math-v2 fr-draggable\" contenteditable=\"false\" data-original-math=\"\\(\\text{\u00C1rea} \\ = \\ \\pi \\times \\text{r}^2 \\)\" draggable=\"true\"&gt;\\(\\text{\u00C1rea} \\ = \\ \\pi \\times \\text{r}^2 \\)&lt;\/span&gt; | &lt;p&gt;Esta es la f\u00F3rmula del \u00E1rea del c\u00EDrculo.&lt;\/p&gt;</t>
  </si>
  <si>
    <t>&lt;p&gt;Un triángulo está compuesto por base y altura.&lt;/p&gt;</t>
  </si>
  <si>
    <t>&lt;p&gt;La respuesta correcta es:&lt;/p&gt;&lt;p&gt;Área del triángulo = (base × altura)/2&lt;/p&gt;</t>
  </si>
  <si>
    <t>{"id":"M6-G-19a-I-1","stimulus":"&lt;p&gt;Selecione a fórmula para a área do triângulo.&lt;/p&gt;","hint":"&lt;p&gt;Um triângulo contém base e altura.&lt;/p&gt;","feedback":"&lt;p&gt;A fórmula para a área de um triângulo é:&lt;/p&gt;&lt;p&gt;Área = &lt;span class=\"fr-math-v2 fr-draggable\" contenteditable=\"false\" data-original-math=\"\\(\\frac{\\text{base} \\ \\times \\ \\text{altura}}{2}\\)\" draggable=\"true\"&gt;\\(\\frac{\\text{base} \\ \\times \\ \\text{altura}}{2}\\)&lt;/span&gt;&lt;/p&gt;","seed":{"parameters":[],"calculated":[{"name":"A1","label":"Área = &lt;span class=\"fr-math-v2 fr-draggable\" contenteditable=\"false\" data-original-math=\"\\(\\frac{\\text{base} \\ \\times \\ \\text{altura}}{2}\\)\" draggable=\"true\"&gt;\\(\\frac{\\text{base} \\ \\times \\ \\text{altura}}{2}\\)&lt;/span&gt;"},{"name":"A2","label":"Área = base × altura","incorrect":true,"feedback":"&lt;p&gt;Esta é a fórmula para a área do retângulo e do paralelogramo.&lt;/p&gt;"},{"name":"A3","label":"Área = &lt;span class=\"fr-math-v2 fr-draggable\" contenteditable=\"false\" data-original-math=\"\\(\\frac{\\text{diagonal maior} \\ \\times \\ \\text{diagonal menor}}{2}\\)\" draggable=\"true\"&gt;\\(\\frac{\\text{diagonal maior} \\ \\times \\ \\text{diagonal menor}}{2}\\)&lt;/span&gt;","incorrect":true,"feedback":"&lt;p&gt;Esta é a fórmula para a área do losango.&lt;/p&gt;"},{"name":"A4","label":"Área = lado × lado","incorrect":true,"feedback":"&lt;p&gt;Esta é a fórmula para a área do quadrado.&lt;/p&gt;"},{"name":"A5","label":"Área = &lt;span class=\"fr-math-v2 fr-draggable\" contenteditable=\"false\" data-original-math=\"\\(\\frac{\\text{(base maior + base menor)} \\ \\times \\ \\text{altura}}{2}\\)\" draggable=\"true\"&gt;\\(\\frac{\\text{(base maior + base menor)} \\ \\times \\ \\text{altura}}{2}\\)&lt;/span&gt;","incorrect":true,"feedback":"Esta é a fórmula para a área do trapézio.&lt;/p&gt;"},{"name":"A6","label":"Área = π × r&lt;sup&gt;2&lt;/sup&gt;","incorrect":true,"feedback":"&lt;p&gt;Esta é a fórmula para a área do círculo.&lt;/p&gt;"}],"uniques":true},"algorithm":{"name":"trueFalse","template":"Multiple choice – standard","params":{"countCorrect":1,"countIncorrect":2,"showCheckIcon":true}}}</t>
  </si>
  <si>
    <t>&lt;p&gt;Calcula el área de este triángulo.&lt;/p&gt;
Imagen: M6-G-19a-1</t>
  </si>
  <si>
    <t>&lt;p&gt;Su área mide {{A1}} cm&lt;sup&gt;2&lt;/sup&gt;.&lt;/p&gt;</t>
  </si>
  <si>
    <t>Calcula el área del siguiente triángulo.
(6 cm de base y 3 cm de altura)
El área del triángulo es de ... cm&lt;sup&gt;2&lt;/sup&gt;</t>
  </si>
  <si>
    <t>Q1 = Min=3; Max=10; Step = 1</t>
  </si>
  <si>
    <t>T1 = Lemonlib.round(1.5*{{Q1}})
A1 =Lemonlib.round({{T1}}*{{Q1}}/2,1)</t>
  </si>
  <si>
    <t>¿Cuáles son las medidas del triángulo?
Base = {{A2}} cm
Altura = {{A3}} cm
#Cloze Math#
A2= {{T1}}
A3= {{Q1}}</t>
  </si>
  <si>
    <t>¿Qué hay que calcular?
El área del triángulo. *
El perímetro del triángulo.
La altura del triángulo.
#Single Choice#</t>
  </si>
  <si>
    <t>¿Con qué fórmula se calcula el área de un triángulo?
Área = (base × altura)/2  *
Área = lado × lado × 2
Área = base × altura
#Single choice#</t>
  </si>
  <si>
    <t>Por tanto, calcula el área de este triángulo.
Área del triángulo = (base × altura)/2 =({{T1}} cm × {{Q1}} cm)/2 = {{A1}} cm&lt;sup&gt;2&lt;/sup&gt;
#Cloze math#
T1 = Lemonlib.round(1.5*{{Q1}})
A1 =Lemonlib.round({{T1}}*{{Q1}}/2,1)</t>
  </si>
  <si>
    <t>{"id":"M6-G-19a-E-1","seed":{"parameters":[{"name":"Q1","label":null,"min":3,"max":10,"step":1}],"uniques":true},"scaffolding":[{"id":"step-0","stimulus":"&lt;p&gt;Calcule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
                    "showCheckIcon": false,
                    "columns": 3}}},{"id":"step-4","stimulus":"&lt;p&gt;Portanto,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</si>
  <si>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M6-G-19a-2</t>
  </si>
  <si>
    <t>Por tanto, calcula el área de este triángulo.
Área = (base × altura)/2 = ({{T1}} cm × {{Q1}} cm)/2 = {{A1}} cm&lt;sup&gt;2&lt;/sup&gt;
#Cloze math#
T1 = Lemonlib.round(1.5*{{Q1}})
A1 =Lemonlib.round({{T1}}*{{Q1}}/2,1)</t>
  </si>
  <si>
    <t>{"id":"M6-G-19a-E-2","seed":{"parameters":[{"name":"Q1","label":null,"min":3,"max":10,"step":1}],"uniques":true},"scaffolding":[{"id":"step-0","stimulus":"&lt;p&gt;Calcule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
                    "showCheckIcon": false,
                    "columns": 3}}},{"id":"step-3","stimulus":"&lt;p&gt;Qual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t>
  </si>
  <si>
    <r>
      <rPr>
        <rFont val="Calibri"/>
        <sz val="12.0"/>
      </rPr>
      <t xml:space="preserve">La vela de un barco tiene las medidas de la siguiente imagen. Calcula su área.
Imagen M6-G-19a-3. Etiquetas como aquí: </t>
    </r>
    <r>
      <rPr>
        <rFont val="Calibri"/>
        <sz val="12.0"/>
        <u/>
      </rPr>
      <t>https://drive.google.com/file/d/17xEfR3anm4npokv17bEgSzVI4spq9pf0/view?usp=sharing</t>
    </r>
  </si>
  <si>
    <t>Su área mide {{A1}} m&lt;sup&gt;2&gt;/sup&gt;.</t>
  </si>
  <si>
    <t>La vela, del velero de Nacho, tiene una base que mide 6 m y una altura de 2 m. Calcula el área de la vela.
El área de la vela es de  ... m&lt;sup&gt;2&gt;/sup&gt;</t>
  </si>
  <si>
    <t>Q1 = List = 4, 5, 6
Q2 = List = 0, 0.5, 1</t>
  </si>
  <si>
    <t>T1 = Lemonlib.round({{Q1}}/2,2)-0.5+{{Q2}}
A1 =Lemonlib.round({{Q1}}*{{T1}}/2,2)</t>
  </si>
  <si>
    <t>&lt;p&gt;La fórmula del área de un triángulo es:&lt;/p&gt;&lt;p&gt;Área = (base × altura)/ 2&lt;/p&gt;</t>
  </si>
  <si>
    <t>&lt;p&gt;La fórmula del área de un triángulo es:&lt;/p&gt;&lt;p&gt;Área = &lt;span class=\"fr-math-v2 fr-draggable\" contenteditable=\"false\" data-original-math=\"\\(\\frac{\\text{base} \\ \\times \\ \\text{altura}}{2}\\)\" draggable=\"true\"&gt;\\(\\frac{\\text{base} \\ \\times \\ \\text{altura}}{2}\\)&lt;/span&gt; = &lt;span class=\"fr-math-v2 fr-draggable\" contenteditable=\"false\" data-original-math=\"\\(\\frac{{{T1}}\\ \\text{m} \\ \\times \\ {{Q1}}\\ \\text{m}}{2}\\)\" draggable=\"true\"&gt;\\(\\frac{{{T1}}\\ \\text{m} \\ \\times \\ {{Q1}}\\ \\text{m}}{2}\\)&lt;/span&gt; = {{A1}} m&lt;sup&gt;2&lt;/sup&gt;&lt;/p&gt;</t>
  </si>
  <si>
    <t>¿Cuáles son las medidas del triángulo?
Base = {{A2}} m
Altura = {{A3}} m
#Cloze Math#
A2= {{T1}}
A3= {{Q1}}</t>
  </si>
  <si>
    <t>¿Con qué fórmula se calcula el área de un triángulo?
Área = (base × altura)/2  *
Área = lado × lado
Área = base × altura
#Single choice#</t>
  </si>
  <si>
    <t>Por tanto, calcula el área de este triángulo.
Área = (base × altura)/2 = ({{T1}} × {{Q1}})/2 = {{A1}} m&lt;sup&gt;2&lt;/sup&gt;
#Cloze math#
T1 = Lemonlib.round({{Q1}}/2,2)-0.5+{{Q2}}
A1 =Lemonlib.round({{Q1}}*{{T1}}/2,2)</t>
  </si>
  <si>
    <t>{"id":"M6-G-19a-A-1","seed":{"parameters":[{"name":"Q1","label":null,"list":[4,5,6]},{"name":"Q2","label":null,"list":[0,0.5,1]}],"uniques":true},"scaffolding":[{"id":"step-0","stimulus":"&lt;p&gt;A vela de um barco tem as medidas indicadas nesta figura. Calcule sua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m&lt;/span&gt;\n\t\t&lt;/div&gt;\n\t&lt;/div&gt;\n&lt;/div&gt;&lt;/div&gt;","template":"&lt;p&gt;A área mede {{response}} m&lt;sup&gt;2&lt;/sup&gt;.&lt;/p&gt;","seed":{"calculated":[{"name":"T1","label":"{{function}}","function":"Lemonlib.round({{Q1}}/2,2)-0.5+{{Q2}}","temp":true},{"name":"0-A1","label":"{{function}}","function":"Lemonlib.round({{Q1}}*{{T1}}/2,2)"}]},"algorithm":{"name":"calculateOperation","params":{"method":"equivLiteral","keyboard":"INTERMEDIATE"}}},{"id":"step-1","stimulus":"&lt;p&gt;Quais são as medidas do triângulo?&lt;/p&gt;","template":"&lt;p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t>
  </si>
  <si>
    <t>Los triángulos de una guirnalda tienen estas medidas. Calcula el área de cada uno.
Imagen M6-G-19a-4 (base Q1 cm, altura T1 cm)</t>
  </si>
  <si>
    <t>Su área mide {{A1}} cm&lt;sup&gt;2&gt;/sup&gt;.</t>
  </si>
  <si>
    <t>Una guirnalda está formada por varios triángulos de igual tamaño como los de la figura. Calcula el área que ocupa cada uno.
(6 cm de base y 12 cm de altura.)
El área de cada triángulo es de ... cm&lt;sup&gt;2&lt;/sup&gt;.</t>
  </si>
  <si>
    <t>Q1 = Min = 8; Max = 12; Step = 1
Q2 = List = 0, 1, 2</t>
  </si>
  <si>
    <t>T1 = 2*{{Q1}}-1+{{Q2}}
A1 = {{Q1}}*{{T1}}/2</t>
  </si>
  <si>
    <t>&lt;p&gt;La fórmula del área de un triángulo es:&lt;/p&gt;&lt;p&gt;Área = (base × altura)/ 2 = ({{Q1}} × {{T1}})/2 = {{A1}} cm&lt;sup&gt;2&lt;/sup&gt;&lt;/p&gt;</t>
  </si>
  <si>
    <t>¿Cuáles son las medidas del triángulo?
Base = {{A2}} cm
Altura = {{A3}} cm
#Cloze Math#
A2= {{Q1}}
A3= {{T1}}</t>
  </si>
  <si>
    <t>Por tanto, calcula el área de este triángulo.
Área = (base × altura)/2 = ({{Q1}} × {{T1}})/2 = {{A1}} cm&lt;sup&gt;2&lt;/sup&gt;
#Cloze math#
T1 = 2*{{Q1}}-1+{{Q2}}
A1 = {{Q1}}*{{T1}}/2</t>
  </si>
  <si>
    <t>{"id":"M6-G-19a-A-2","seed":{"parameters":[{"name":"Q1","label":null,"list":[8,9,10,11,12]},{"name":"Q2","label":null,"list":[0,1,2]}],"uniques":true},"scaffolding":[{"id":"step-0","stimulus":"&lt;p&gt;Os triângulos de uma estrutura metálica têm as medidas indicadas nesta figura. Calcule a área do triângulo.&lt;/p&gt;&lt;div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cm&lt;/span&gt;\n\t\t&lt;/div&gt;\n\t&lt;/div&gt;\n&lt;/div&gt;&lt;/div&gt;","template":"&lt;p&gt;A área mede {{response}} cm&lt;sup&gt;2&lt;/sup&gt;.&lt;/p&gt;","seed":{"calculated":[{"name":"T1","label":"{{function}}","function":"2*{{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encontre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t>
  </si>
  <si>
    <t xml:space="preserve">&lt;p&gt;Noé ha construido un castillo de naipes que ha alcanzado las medidas de esta imagen. Calcula su área.&lt;/p&gt;
Imagen M6-G-19a-5 (base Q1 cm, altura T1 cm) </t>
  </si>
  <si>
    <t>&lt;p&gt;Su área mide {{A1}} cm&lt;sup&gt;2&gt;/sup&gt;.&lt;/p&gt;</t>
  </si>
  <si>
    <t>TArjeta navideña
triangulo verde que representa el arbol 
{{Q1}} cm de base y {{T1}} cm de altura.</t>
  </si>
  <si>
    <t>Q1 = Min = 4; Max = 7; Step = 1
Q2 = List = 0, 1, 2</t>
  </si>
  <si>
    <t>T1 = {{Q1}}-1+{{Q2}}
A1 = {{Q1}}*{{T1}}/2</t>
  </si>
  <si>
    <t>&lt;p&gt;La fórmula del área de un triángulo es:&lt;/p&gt;&lt;p&gt;Área = (base × altura)/ 2 = ({{Q1}} cm × {{T1}} cm)/2 = {{A1}} cm&lt;sup&gt;2&lt;/sup&gt;&lt;/p&gt;</t>
  </si>
  <si>
    <t>Por tanto, calcula el área de este triángulo.
Área = (base × altura)/2 = ({{Q1}} × {{T1}})/2 = {{A1}} cm&lt;sup&gt;2&lt;/sup&gt;
#Cloze math#
T1 = {{Q1}}-1+{{Q2}}
A1 = {{Q1}}*{{T1}}/2</t>
  </si>
  <si>
    <t>{"id":"M6-G-19a-A-3","seed":{"parameters":[{"name":"Q1","label":null,"list":[4,5,6,7]},{"name":"Q2","label":null,"list":[0,1,2]}],"uniques":true},"scaffolding":[{"id":"step-0","stimulus":"&lt;p&gt;Camila construiu um castelo de cartas que atingiu as medidas indicadas nesta figura. Calcule sua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cm&lt;/span&gt;\n\t\t&lt;/div&gt;\n\t&lt;/div&gt;\n&lt;/div&gt;&lt;/div&gt;","template":"&lt;p&gt;A área mede {{response}} cm&lt;sup&gt;2&lt;/sup&gt;.&lt;/p&gt;","seed":{"calculated":[{"name":"T1","label":"{{function}}","function":"{{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t>
  </si>
  <si>
    <t>M6-G-20a</t>
  </si>
  <si>
    <t>Calcula el área de un cuadrado</t>
  </si>
  <si>
    <t>Arrastra el área de este cuadrado.
(Imagen M6-G-20a-1, con un lado etiquetado con "{{Q1}} cm")</t>
  </si>
  <si>
    <t xml:space="preserve">Área = {{A1}} cm&lt;sup&gt;2&lt;/sup&gt;
</t>
  </si>
  <si>
    <t>Selecciona el área de un cuadrado cuyos lados miden 9 cm.
[imagen]
81 cm&lt;sup&gt;2&lt;/sup&gt;
1 cm&lt;sup&gt;2&lt;/sup&gt;
18 cm&lt;sup&gt;2&lt;/sup&gt;</t>
  </si>
  <si>
    <t>Q1 = Min=5; Max=10; Step = 1
Q2 = Min=5; Max=10; Step = 1
Q3 = Min=5; Max=10; Step = 1</t>
  </si>
  <si>
    <t>T1 = {{Q1}}*{{Q1}}
T2 = {{Q2}}*{{Q2}}
T3 = {{Q3}}*{{Q3}}</t>
  </si>
  <si>
    <t>&lt;p&gt;La fórmula del área de un cuadrado es:&lt;/p&gt;&lt;p&gt;Área = lado × lado&lt;/p&gt;</t>
  </si>
  <si>
    <t>&lt;p&gt;La fórmula del área de un cuadrado es:&lt;/p&gt;&lt;p&gt;Área = lado × lado = {{Q1}} × {{Q1}} = {{T1}} cm&lt;sup&gt;2&lt;/sup&gt;&lt;/p&gt;</t>
  </si>
  <si>
    <t>{"id":"M6-G-20a-I-1","stimulus":"&lt;p&gt;Arraste o resultado da área deste quadrado.&lt;/p&gt;&lt;div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t>
  </si>
  <si>
    <t>Escribe el área de este cuadrado.
(Imagen M6-G-20a-2, con un lado etiquetado con "{{Q1}} cm")</t>
  </si>
  <si>
    <t>El área es de {{A1}} cm&lt;sup&gt;2&lt;/sup&gt;.</t>
  </si>
  <si>
    <t>Escribe el área del siguiente cuadrado.
[Imagen con lado 7 cm]
El área es de 49 cm&lt;sup&gt;2&lt;/sup&gt;.</t>
  </si>
  <si>
    <t>Q1 = Min=5; Max=10; Step = 1</t>
  </si>
  <si>
    <t>A1 = {{Q1}}*{{Q1}}</t>
  </si>
  <si>
    <t>&lt;p&gt;La fórmula del área de un cuadrado es:&lt;/p&gt;&lt;p&gt;Área = lado × lado = {{Q1}} × {{Q1}} = {{A1}} cm&lt;sup&gt;2&lt;/sup&gt;&lt;/p&gt;</t>
  </si>
  <si>
    <t>{"id":"M6-G-20a-E-1","stimulus":"&lt;p&gt;Escreva a área deste quadrado.&lt;/p&gt;&lt;div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cm&lt;/span&gt;\n\t\t&lt;/div&gt;\n\t&lt;/div&gt;\n&lt;/div&gt;&lt;/div&gt;","template":"&lt;p&gt;A área é 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cm&lt;sup&gt;2&lt;/sup&gt;&lt;/p&gt;","seed":{"parameters":[{"name":"Q1","min":5,"max":10,"step":1}],"calculated":[{"name":"A1","function":"{{Q1}}*{{Q1}}"}],"uniques":true},"algorithm":{"name":"calculateOperation","params":{"method":"equivLiteral","keyboard":"NUMERICAL"}}}</t>
  </si>
  <si>
    <t>Daniel quiere cubrir con una alfombra una habitación cuadrada cuyos lados miden {{Q1}} m. ¿Cuál será el área de la alfombra?</t>
  </si>
  <si>
    <t>El área de la alfombra será de {{A1}} m&lt;sup&gt;2&lt;/sup&gt;.</t>
  </si>
  <si>
    <t>¿Cuántos metros cuadrados se han alfombrado en una habitación cuadrada cuyos lados miden 15 m?
Se han alfombrado ... m&lt;sup&gt;2&lt;/sup&gt;.</t>
  </si>
  <si>
    <t>&lt;p&gt;La fórmula del área de un cuadrado es:&lt;/p&gt;&lt;p&gt;Área = lado × lado = {{Q1}} × {{Q1}} = {{A1}} m&lt;sup&gt;2&lt;/sup&gt;&lt;/p&gt;</t>
  </si>
  <si>
    <t>{"id":"M6-G-20a-A-1","stimulus":"&lt;p&gt;Daniel quer cobrir uma sala quadrada com {{Q1}} m de lado com um tapete. Qual será a área do tapete?&lt;/p&gt;","template":"&lt;p&gt;A área do tapete será {{response}} m&lt;sup&gt;2&lt;/sup&gt;.&lt;/p&gt;","hint":"&lt;p&gt;A fórmula para a área de um quadrado é:&lt;/p&gt;&lt;p style=\"text-align:center;\"&gt;Área = lado × lado&lt;/p&gt;","feedback":"&lt;p&gt;A fórmula para a área de um quadrado é:&lt;/p&gt;&lt;p style=\"text-align:center;\"&gt;Área = lado × lado = {{Q1}} × {{Q1}} = {{A1}} m&lt;sup&gt;2&lt;/sup&gt;&lt;/p&gt;","seed":{"parameters":[{"name":"Q1","min":5,"max":10,"step":1}],"calculated":[{"name":"A1","function":"{{Q1}}*{{Q1}}"}],"uniques":true},"algorithm":{"name":"calculateOperation","params":{"method":"equivLiteral","keyboard":"NUMERICAL"}}}</t>
  </si>
  <si>
    <t>Una fotografía de Maribel mide {{Q1}} cm de ancho y de largo. Calcula su área.</t>
  </si>
  <si>
    <t>Su área mide {{A1}} cm&lt;sup&gt;2&lt;/sup&gt;.</t>
  </si>
  <si>
    <t>Q1 = Min=6; Max=12; Step = 1</t>
  </si>
  <si>
    <t>{"id":"M6-G-20a-A-2","stimulus":"&lt;p&gt;Mariele tem uma fotografia quadrada cujo lado mede {{Q1}} cm. Calcule a área dessa fotografia.&lt;/p&gt;","template":"&lt;p&gt;A área mede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cm&lt;sup&gt;2&lt;/sup&gt;&lt;/p&gt;","seed":{"parameters":[{"name":"Q1","min":6,"max":12,"step":1}],"calculated":[{"name":"A1","function":"{{Q1}}*{{Q1}}"}],"uniques":true},"algorithm":{"name":"calculateOperation","params":{"method":"equivLiteral","keyboard":"NUMERICAL"}}}</t>
  </si>
  <si>
    <t>Belén tiene un jardín cuadrado y cada lado mide {{T1}} m. ¿Cuántos metros cuadrados tiene el jardín?</t>
  </si>
  <si>
    <t>El jardín tiene {{A1}} m&lt;sup&gt;2&lt;/sup&gt;.</t>
  </si>
  <si>
    <t>Q1 = Min=10; Max=20; Step = 1</t>
  </si>
  <si>
    <t>T1 = {{Q1}}/2
A1 = {{Q1}}*{{Q1}}/4</t>
  </si>
  <si>
    <t>&lt;p&gt;La fórmula del área de un cuadrado es:&lt;/p&gt;&lt;p&gt;Área = lado × lado = {{T1}} × {{T1}} = {{A1}} m&lt;sup&gt;2&lt;/sup&gt;&lt;/p&gt;</t>
  </si>
  <si>
    <t>{"id":"M6-G-20a-A-3","stimulus":"&lt;p&gt;Bianca tem um jardim quadrado com lado que mede {{T1}} m. Quantos metros quadrados tem o jardim?&lt;/p&gt;","template":"&lt;p&gt;O jardim tem {{response}} m&lt;sup&gt;2&lt;/sup&gt;.&lt;/p&gt;","hint":"&lt;p&gt;A fórmula para a área de um quadrado é:&lt;/p&gt;&lt;p style=\"text-align:center;\"&gt;Área = lado × lado&lt;/p&gt;","feedback":"&lt;p&gt;A fórmula para a área de um quadrado é:&lt;/p&gt;&lt;p style=\"text-align:center;\"&gt;Área = lado × lado = {{T1}} × {{T1}} = {{A1}} m&lt;sup&gt;2&lt;/sup&gt;&lt;/p&gt;","seed":{"parameters":[{"name":"Q1","min":10,"max":20,"step":1}],"calculated":[{"name":"T1","function":"{{Q1}}/2","temp":"true"},{"name":"A1","function":"{{Q1}}*{{Q1}}/4"}],"uniques":true},"algorithm":{"name":"calculateOperation","params":{"method":"equivLiteral","keyboard":"NUMERICAL"}}}</t>
  </si>
  <si>
    <t>M6-G-20b</t>
  </si>
  <si>
    <t>Calcula el área de un rectángulo</t>
  </si>
  <si>
    <t>¿Cuál es el área del siguiente rectángulo?
(Imagen: M6-G-20b-1. Etiquetas: base "{{T1}} cm" y altura "{{Q1}} cm")
Área = {{T2}} cm&lt;sup&gt;2&lt;/sup&gt;*
Área = {{T3}} cm&lt;sup&gt;2&lt;/sup&gt;
Área = {{T4}} cm&lt;sup&gt;2&lt;/sup&gt;
Área = {{T5}} cm&lt;sup&gt;2&lt;/sup&gt;
Área = {{T6}} cm&lt;sup&gt;2&lt;/sup&gt;
(Se ven 3)</t>
  </si>
  <si>
    <t>Selecciona el área de un rectángulo cuya base mide 8 cm y su altura 6 cm.
[imagen]
48 cm&lt;sup&gt;2&lt;/sup&gt;
56 cm&lt;sup&gt;2&lt;/sup&gt;
14 cm&lt;sup&gt;2&lt;/sup&gt;</t>
  </si>
  <si>
    <t>Q1 = Min=3;Max=8; Step= 1 
Q2 = List = 0, 1, 2</t>
  </si>
  <si>
    <t xml:space="preserve">
T1 = {{Q1}}*2-1+{{Q2}}
T2= {{Q1}}*{{T1}}
T3= {{Q1}}*({{T1}}-1)
T4= ({{Q1}}-1)*{{T1}}
T5= {{Q1}}*({{T1}}+1)
T6= ({{Q1}}+1)*{{T1}}</t>
  </si>
  <si>
    <t>&lt;p&gt;La fórmula del área de un rectángulo es:&lt;/p&gt;&lt;p&gt;Área = base × altura = {{T1}} × {{Q1}} = {{T2}} cm&lt;sup&gt;2&lt;/sup&gt;&lt;/p&gt;</t>
  </si>
  <si>
    <t>{"id":"M6-G-20b-I-1","stimulus":"&lt;p&gt;Qual é a área do retângulo a seguir?&lt;/p&gt;&lt;div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</si>
  <si>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M6-G-20b-2. Etiquetas: base "{{T1}} cm" y altura "{{Q1}} cm")
Área = {{T2}} cm&lt;sup&gt;2&lt;/sup&gt;*
Área = {{T3}} cm&lt;sup&gt;2&lt;/sup&gt;
Área = {{T4}} cm&lt;sup&gt;2&lt;/sup&gt;
Área = {{T5}} cm&lt;sup&gt;2&lt;/sup&gt;
Área = {{T6}} cm&lt;sup&gt;2&lt;/sup&gt;
(Se ven 3)</t>
  </si>
  <si>
    <t>Q1 = Min=2;Max=6; Step= 1 
Q2 = List = 0, 1, 2</t>
  </si>
  <si>
    <t xml:space="preserve">
T1 = {{Q1}}*3-1+{{Q2}}
T2= {{Q1}}*{{T1}}
T3= {{Q1}}*({{T1}}-1)
T4= ({{Q1}}-1)*{{T1}}
T5= {{Q1}}*({{T1}}+1)
T6= ({{Q1}}+1)*{{T1}}</t>
  </si>
  <si>
    <t>{"id":"M6-G-20b-I-2","stimulus":"&lt;p&gt;Qual é a área do retângulo a seguir?&lt;/p&gt;&lt;div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</si>
  <si>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M6-G-20b-3. Etiquetas: base "{{T1}} cm" y altura "{{T2}} cm")
Área = {{T3}} cm&lt;sup&gt;2&lt;/sup&gt;*
Área = {{T4}} cm&lt;sup&gt;2&lt;/sup&gt;
Área = {{T5}} cm&lt;sup&gt;2&lt;/sup&gt;
Área = {{T6}} cm&lt;sup&gt;2&lt;/sup&gt;
Área = {{T7}} cm&lt;sup&gt;2&lt;/sup&gt;
(Se ven 3)</t>
  </si>
  <si>
    <t>Q1 = Min=3;Max=10; Step= 1 
Q2 = List = 0, 1, 2
Q3 = List = 0, 1, 2</t>
  </si>
  <si>
    <t xml:space="preserve">
T1 = {{Q1}}*3-1+{{Q2}}
T2 = {{Q1}}*2-1+{{Q3}}
T3= {{T1}}*{{T2}}
T4= {{T1}}*({{T2}}-1)
T5= ({{T1}}-1)*{{T2}}
T6= {{T1}}*({{T2}}+1)
T7= ({{T1}}+1)*{{T2}}</t>
  </si>
  <si>
    <t>&lt;p&gt;La fórmula del área de un rectángulo es:&lt;/p&gt;&lt;p&gt;Área = base × altura = {{T1}} × {{T2}} = {{T3}} cm&lt;sup&gt;2&lt;/sup&gt;&lt;/p&gt;</t>
  </si>
  <si>
    <t>{"id":"M6-G-20b-I-3","stimulus":"&lt;p&gt;Qual é a área do retângulo a seguir?&lt;/p&gt;&lt;div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cm&lt;/span&gt;\n\t\t&lt;/div&gt;\n\t&lt;/div&gt;\n&lt;/div&gt;&lt;/img&gt;&lt;/div&gt;","hint":"&lt;p&gt;A fórmula da área de um retângulo é:&lt;/p&gt;&lt;p style=\"text-align:center;\"&gt;Área = base × altura&lt;/p&gt;","feedback":"&lt;p&gt;A fórmula da área de um retângulo é:&lt;/p&gt;&lt;p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t>
  </si>
  <si>
    <t>Calcula el área de este rectángulo.
(Imagen: M6-G-20b-1. Etiquetas: base "{{T1}} cm" y altura "{{Q1}} cm")</t>
  </si>
  <si>
    <t>Escribe el área del siguiente rectángulo.
[Imagen con base 5 cm y altura 7 cm]
El área es de 35 cm&lt;sup&gt;2&lt;/sup&gt;.</t>
  </si>
  <si>
    <t>T1 = {{Q1}}*2-1+{{Q2}}
A1= {{Q1}}*{{T1}}</t>
  </si>
  <si>
    <t>&lt;p&gt;La fórmula del área de un rectángulo es:&lt;/p&gt;&lt;p&gt;Área = base × altura = {{T1}} × {{Q1}} = {{A1}} cm&lt;sup&gt;2&lt;/sup&gt;&lt;/p&gt;</t>
  </si>
  <si>
    <t>{"id":"M6-G-20b-E-1","stimulus":"&lt;p&gt;Calcule a área desse retângulo.&lt;/p&gt;&lt;div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t>
  </si>
  <si>
    <t>Calcula el área de este rectángulo.
(Imagen: M6-G-20b-2. Etiquetas: base "{{T1}} cm" y altura "{{Q1}} cm")</t>
  </si>
  <si>
    <t>T1 = {{Q1}}*3-1+{{Q2}}
A1= {{Q1}}*{{T1}}</t>
  </si>
  <si>
    <t>{"id":"M6-G-20b-E-2","stimulus":"&lt;p&gt;Calcule a área desse retângulo.&lt;/p&gt;&lt;div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t>
  </si>
  <si>
    <t>Calcula el área de este rectángulo.
(Imagen: M6-G-20b-3. Etiquetas: base "{{T1}} cm" y altura "{{T2}} cm")</t>
  </si>
  <si>
    <t>T1 = {{Q1}}*3-1+{{Q2}}
T2 = {{Q1}}*2-1+{{Q3}}
A1= {{T1}}*{{T2}}</t>
  </si>
  <si>
    <t>&lt;p&gt;La fórmula del área de un rectángulo es:&lt;/p&gt;&lt;p&gt;Área = base × altura = {{T1}} × {{T2}} = {{A1}} cm&lt;sup&gt;2&lt;/sup&gt;&lt;/p&gt;</t>
  </si>
  <si>
    <t>{"id":"M6-G-20b-E-3","stimulus":"&lt;p&gt;Calcule a área desse retângulo.&lt;/p&gt;&lt;div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t>
  </si>
  <si>
    <t>&lt;p&gt;Un organizador de medicamentos con forma rectangular mide {{Q1}} cm de largo por {{Q2}} cm de ancho. ¿Cuál es su área?&lt;/p&gt;</t>
  </si>
  <si>
    <t>&lt;p&gt;El área del organizador es de {{A1}} cm&lt;sup&gt;2&lt;/sup&gt;.&lt;/p&gt;</t>
  </si>
  <si>
    <t>Un campesino quiere cultivar arándanos en un campo de forma rectangular de 36 m de largo por 20 m de ancho. ¿De qué área dispone?
Dispone de ... m&lt;sup&gt;2&lt;/sup&gt;.</t>
  </si>
  <si>
    <t>Q1 = Min=7;Max=12; Step=1
Q2 = Min=7;Max=12; Step=1</t>
  </si>
  <si>
    <t>&lt;p&gt;La fórmula del área de un rectángulo es:&lt;/p&gt;&lt;p&gt;Área = base × altura = {{Q1}} × {{Q2}} = {{A1}} cm&lt;sup&gt;2&lt;/sup&gt;&lt;/p&gt;</t>
  </si>
  <si>
    <t>{"id":"M6-G-20b-A-1","stimulus":"&lt;p&gt;Um organizador de medicamentos retangular tem {{Q1}} cm de comprimento por {{Q2}} cm de largura. Qual é a sua área?&lt;/p&gt;","template":"&lt;p&gt;A área do organizador é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</si>
  <si>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&lt;p&gt;Virginia está tejiendo una bufanda de colores de forma rectangular. Por el momento, la bufanda mide {{Q1}} cm de largo y {{Q2}} cm de ancho. ¿Cuál es su área?&lt;/p&gt;</t>
  </si>
  <si>
    <t>&lt;p&gt;El área de la bufanda mide {{A1}} cm&lt;sup&gt;2&lt;/sup&gt;.&lt;/p&gt;</t>
  </si>
  <si>
    <t>Lucía está haciendo una bufanda de colores. La bufanda mide 120 cm de largo y 30 cm de ancho. Calcula el área total de la bufanda.
El área de la bufanda mide ... cm&lt;sup&gt;2&lt;/sup&gt;.</t>
  </si>
  <si>
    <t>{"id":"M6-G-20b-A-2","stimulus":"&lt;p&gt;Virgínia está tricotando uma echarpe retangular colorida. No momento, a echarpe tem {{Q1}} cm de comprimento e {{Q2}} cm de largura. Qual é a sua área?&lt;/p&gt;","template":"&lt;p&gt;A área da echarpe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</si>
  <si>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&lt;p&gt;La tarta de cumpleaños de Julieta es rectangular y tiene varios pisos. El piso superior mide {{Q1}} cm de largo y {{Q2}} cm de ancho. ¿Cuánto mide su área?&lt;/p&gt;</t>
  </si>
  <si>
    <t>&lt;p&gt;El área de la tarta mide {{A1}} cm&lt;sup&gt;2&lt;/sup&gt;.&lt;/p&gt;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</si>
  <si>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</si>
  <si>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{"id":"M6-G-20b-A-3","stimulus":"&lt;p&gt;O bolo de aniversário de Juliana é retangular e tem {{Q1}} cm de comprimento e {{Q2}} cm de largura. Qual é a sua área?&lt;/p&gt;","template":"&lt;p&gt;A área do bolo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</si>
  <si>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M6-G-20c</t>
  </si>
  <si>
    <t>Calcula el área de un romboide</t>
  </si>
  <si>
    <t>Selecciona el área de este romboide.
[imagen M6-G-20c-1 (base "{{T1}} cm" y altura "{{Q1}} cm")]
{{A1}} cm&lt;sup&gt;2&lt;/sup&gt;*
{{A2}} cm&lt;sup&gt;2&lt;/sup&gt;
{{A3}} cm&lt;sup&gt;2&lt;/sup&gt;</t>
  </si>
  <si>
    <t>Selecciona el área de un romboide cuya base mide 8 cm y su altura 6 cm.
[imagen]
48 cm&lt;sup&gt;2&lt;/sup&gt;
56 cm&lt;sup&gt;2&lt;/sup&gt;
14 cm&lt;sup&gt;2&lt;/sup&gt;</t>
  </si>
  <si>
    <t>Q1 = Min=3; Max=15; Step=1
Q2 = Min=3; Max=15; Step=1
Q3 = Min=3; Max=15; Step=1</t>
  </si>
  <si>
    <t xml:space="preserve">
T1=math.round({{1.5*{{Q1}})
A1 = {{Q1}}*{{T1}}
A2 = {{Q2}}*{{T1}}
A3 = {{Q3}}*{{T1}}</t>
  </si>
  <si>
    <t>&lt;p&gt;La fórmula del área de un romboide es:&lt;/p&gt;&lt;p&gt;Área = base × altura&lt;/p&gt;</t>
  </si>
  <si>
    <t>&lt;p&gt;La fórmula del área de un romboide es:&lt;/p&gt;&lt;p&gt;Área = base × altura = {{T1}} × {{Q1}} = {{A1}} cm&lt;sup&gt;2&lt;/sup&gt;&lt;/p&gt;</t>
  </si>
  <si>
    <t>{"id":"M6-G-20c-I-1","stimulus":"&lt;p&gt;Selecione a área deste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</si>
  <si>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[imagen M6-G-20c-2 (base "{{T1}} cm" y altura "{{Q1}} cm")]
{{A1}} cm&lt;sup&gt;2&lt;/sup&gt;*
{{A2}} cm&lt;sup&gt;2&lt;/sup&gt;
{{A3}} cm&lt;sup&gt;2&lt;/sup&gt;</t>
  </si>
  <si>
    <t xml:space="preserve">
T1=math.round({{2*{{Q1}})
A1 = {{Q1}}*{{T1}}
A2 = {{Q2}}*{{T1}}
A3 = {{Q3}}*{{T1}}</t>
  </si>
  <si>
    <t>{"id":"M6-G-20c-I-2","stimulus":"&lt;p&gt;Selecione a área deste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</si>
  <si>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M6-G-20c-3 (base "{{Q1}} cm" y altura "{{Q1}} cm")]
{{A1}} cm&lt;sup&gt;2&lt;/sup&gt;*
{{A2}} cm&lt;sup&gt;2&lt;/sup&gt;
{{A3}} cm&lt;sup&gt;2&lt;/sup&gt;</t>
  </si>
  <si>
    <t>A1 = {{Q1}}*{{Q1}}
A2 = {{Q2}}*{{Q1}}
A3 = {{Q3}}*{{Q1}}</t>
  </si>
  <si>
    <t>&lt;p&gt;La fórmula del área de un romboide es:&lt;/p&gt;&lt;p&gt;Área = base × altura = {{Q1}} × {{Q1}} = {{A1}} cm&lt;sup&gt;2&lt;/sup&gt;&lt;/p&gt;</t>
  </si>
  <si>
    <t>{"id":"M6-G-20c-I-3","stimulus":"&lt;p&gt;Selecione a área deste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t>
  </si>
  <si>
    <t>Calcula el área del siguiente romboide.
[imagen M6-G-20c-1 (base "{{T1}} cm" y altura "{{Q1}} cm")]</t>
  </si>
  <si>
    <t>Área = {{A1}} cm&lt;sup&gt;2&lt;/sup&gt;</t>
  </si>
  <si>
    <t>Escribe el área del siguiente romboide.
[Imagen con base 5 cm y altura 7 cm]
El área es de 35 cm&lt;sup&gt;2&lt;/sup&gt;.</t>
  </si>
  <si>
    <t>Q1 = Min=3; Max=15; Step=1</t>
  </si>
  <si>
    <t xml:space="preserve">
T1=math.round({{1.5*{{Q1}})
A1 = {{Q1}}*{{T1}}</t>
  </si>
  <si>
    <t>{"id":"M6-G-20c-E-1","stimulus":"&lt;p&gt;Calcule a área do seguinte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t>
  </si>
  <si>
    <t>Calcula el área del siguiente romboide.
[imagen M6-G-20c-2 (base "{{T1}} cm" y altura "{{Q1}} cm")]</t>
  </si>
  <si>
    <t xml:space="preserve">
T1=math.round({{2*{{Q1}},2)
A1 = {{Q1}}*{{T1}}</t>
  </si>
  <si>
    <t>{"id":"M6-G-20c-E-2","stimulus":"&lt;p&gt;Calcule a área do seguinte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t>
  </si>
  <si>
    <t>Calcula el área del siguiente romboide.
[imagen M6-G-20c-3 (base "{{Q1}} cm" y altura "{{Q1}} cm")]</t>
  </si>
  <si>
    <t>{"id":"M6-G-20c-E-3","stimulus":"&lt;p&gt;Calcule a área do seguinte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calculated":[{"name":"A1","label":"{{function}}","function":"{{Q1}}*{{Q1}}"}],"uniques":true},"algorithm":{"name":"calculateOperation","params":{"method":"equivLiteral","keyboard":"INTERMEDIATE"}}}</t>
  </si>
  <si>
    <t>La plaza central de un pueblo tiene la forma y las medidas de esta imagen. ¿Cuál es su área?
[imagen M6-G-20c-1 (base "{{T1}} m" y altura "{{Q1}} m")]</t>
  </si>
  <si>
    <t>Área = {{A1}} m&lt;sup&gt;2&lt;/sup&gt;</t>
  </si>
  <si>
    <t>Un joyero prepara unas gemas para la venta que tienen forma de romboide. Sus medidas son las de la imagen. Ayúdalo a calcular el área que tiene cada una.
(En la imagen: "{{Q1}} cm" de base y "{{Q2}} cm" de altura)
Las gemas tienen ... cm&lt;sup&gt;2&lt;/sup&gt;.</t>
  </si>
  <si>
    <t>Q1 = Min=8; Max=12; Step=1
Q2 = 0, 0.5, 1</t>
  </si>
  <si>
    <t>T1=math.round(1.5*{{Q1}})-0.5+{{Q2}}
A1={{Q1}}*{{T1}}</t>
  </si>
  <si>
    <t>&lt;p&gt;La fórmula del área de un romboide es:&lt;/p&gt;&lt;p&gt;Área = base × altura = {{T1}} × {{Q1}} = {{A1}} mm&lt;sup&gt;2&lt;/sup&gt;&lt;/p&gt;</t>
  </si>
  <si>
    <t>¿Cuáles son las medidas de este romboide?
Base = {{A2}} m
Altura = {{A3}} m
#Cloze Math#
A2= {{T1}}
A3= {{Q1}}</t>
  </si>
  <si>
    <t>¿Qué hay que calcular?
El área del romboide. *
El perímetro del romboide.
El volumen del romboide.
#Single Choice#</t>
  </si>
  <si>
    <t>¿Con qué fórmula se calcula el área de un romboide?
Área = base × altura  *
Área = (diagonal mayor × diagonal menor)/2
Área = (base × altura)/2
#Single choice#</t>
  </si>
  <si>
    <t>Por tanto, calcula el área de este romboide.
Área = base × altura = {{T1}} × {{Q1}} = {{A1}} m&lt;sup&gt;2&lt;/sup&gt;
#Cloze math#
T1=math.round({{1.5*{{Q1}})-0.5+{{Q2}}
A1={{Q1}}*{{T1}}</t>
  </si>
  <si>
    <t>{"id":"M6-G-20c-A-1","seed":{"parameters":[{"name":"Q1","label":null,"list":[8,9,10,11,12]},{"name":"Q2","label":null,"list":[0,0.5,1]}],"uniques":true},"scaffolding":[{"id":"step-0","stimulus":"&lt;p&gt;A praça central de uma cidade tem a forma e as medidas desta figura. Qual é a área da praça?&lt;/p&gt;&lt;div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m&lt;/span&gt;\n\t\t&lt;/div&gt;\n\t&lt;/div&gt;\n&lt;/div&gt;&lt;/div&gt;","template":"&lt;p&gt;A área mede {{response}} m&lt;sup&gt;2&lt;/sup&gt;.&lt;/p&gt;","seed":{"calculated":[{"name":"T1","label":"{{function}}","function":"math.round(1.5*{{Q1}})-0.5+{{Q2}}","temp":true},{"name":"0-A1","label":"{{function}}","function":"{{Q1}}*{{T1}}"}]},"algorithm":{"name":"calculateOperation","params":{"method":"equivLiteral","keyboard":"INTERMEDIATE"}}},{"id":"step-1","stimulus":"&lt;p&gt;Quais são as medidas desse paralelogramo?&lt;/p&gt;","template":"&lt;p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m&lt;sup&gt;2&lt;/sup&gt;&lt;/p&gt;","seed":{"calculated":[{"name":"T1","label":"{{function}}","function":"math.round(1.5*{{Q1}})-0.5+{{Q2}}","temp":true},{"name":"4-A1","label":"{{function}}","function":" {{Q1}}*{{T1}}"}]},"algorithm":{"name":"calculateOperation","params":{"method":"equivLiteral","keyboard":"INTERMEDIATE"}}}]}</t>
  </si>
  <si>
    <t>Los azulejos de una cocina se parecen a esta imagen. ¿Cuál es el área de cada uno?
[imagen M6-G-20c-2 (base "{{T1}} cm" y altura "{{Q1}} cm")]</t>
  </si>
  <si>
    <t>Q1 = Min=4; Max=8; Step=1
Q2 = 0, 1, 2</t>
  </si>
  <si>
    <t>T1=math.round(2*{{Q1}})-1+{{Q2}}
A1 = {{Q1}}*{{T1}}</t>
  </si>
  <si>
    <t>¿Cuáles son las medidas de este romboide?
Base = {{A2}} cm
Altura = {{A3}} cm
#Cloze Math#
A2= {{T1}}
A3= {{Q1}}</t>
  </si>
  <si>
    <t>Por tanto, calcula el área de este romboide.
Área = base × altura = {{T1}} × {{Q1}} = {{A1}} cm&lt;sup&gt;2&lt;/sup&gt;
#Cloze math#
T1=math.round({{2*{{Q1}})-1+{{Q2}}
A1 = {{Q1}}*{{T1}}</t>
  </si>
  <si>
    <t>{"id":"M6-G-20c-A-2","seed":{"parameters":[{"name":"Q1","label":null,"list":[4,5,6,7,8]},{"name":"Q2","label":null,"list":[0,1,2]}],"uniques":true},"scaffolding":[{"id":"step-0","stimulus":"&lt;p&gt;Os azulejos de uma cozinha tem a forma e as medidas desta figura. Qual é a área de cada um?&lt;/p&gt;&lt;div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cm&lt;/span&gt;\n\t\t&lt;/div&gt;\n\t&lt;/div&gt;\n&lt;/div&gt;&lt;/div&gt;","template":"&lt;p&gt;A área mede {{response}} cm&lt;sup&gt;2&lt;/sup&gt;.&lt;/p&gt;","seed":{"calculated":[{"name":"T1","label":"{{function}}","function":"math.round(2*{{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standard","params":{"countCorrect":1,"countIncorrect":2}}},{"id":"step-3","stimulus":"&lt;p&gt;Que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deste paralelogramo.&lt;/p&gt;","template":"&lt;p style=\"text-align:center;\"&gt;Área = base × altura = {{T1}} × {{Q1}} = {{response}} cm&lt;sup&gt;2&lt;/sup&gt;&lt;/p&gt;","seed":{"calculated":[{"name":"T1","label":"{{function}}","function":"math.round(2*{{Q1}})-1+{{Q2}}","temp":true},{"name":"4-A1","label":"{{function}}","function":" {{Q1}}*{{T1}}"}]},"algorithm":{"name":"calculateOperation","params":{"method":"equivLiteral","keyboard":"INTERMEDIATE"}}}]}</t>
  </si>
  <si>
    <t>El espejo que Nahiara se ha comprado tiene las siguientes medidas. ¿Cuál es su área?
[imagen M6-G-20c-3 (base "{{T1}} cm" y altura "{{Q1}} cm")]</t>
  </si>
  <si>
    <t>Q1 = Min=8; Max=12; Step=1
Q2 = 0, 1, 2</t>
  </si>
  <si>
    <t>T1 = {{Q1}}-1+{{Q2}}
A1 = {{Q1}}*{{T1}}</t>
  </si>
  <si>
    <t>Por tanto, calcula el área de este romboide.
Área = base × altura = {{T1}} × {{Q1}} = {{A1}} cm&lt;sup&gt;2&lt;/sup&gt;
#Cloze math#
T1 = {{Q1}}-1+{{Q2}}
A1 = {{Q1}}*{{T1}}</t>
  </si>
  <si>
    <t>{"id":"M6-G-20c-A-3","seed":{"parameters":[{"name":"Q1","label":null,"list":[8,9,10,11,12]},{"name":"Q2","label":null,"list":[0,1,2]}],"uniques":true},"scaffolding":[{"id":"step-0","stimulus":"&lt;p&gt;Nayara comprou um espelho com a forma e as medidas desta figura?&lt;/p&gt;&lt;div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cm&lt;/span&gt;\n\t\t&lt;/div&gt;\n\t&lt;/div&gt;\n&lt;/div&gt;&lt;/div&gt;","template":"&lt;p&gt;A área mede {{response}} cm&lt;sup&gt;2&lt;/sup&gt;.&lt;/p&gt;","seed":{"calculated":[{"name":"T1","label":"{{function}}","function":"{{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cm&lt;sup&gt;2&lt;/sup&gt;&lt;/p&gt;","seed":{"calculated":[{"name":"T1","label":"{{function}}","function":"{{Q1}}-1+{{Q2}}","temp":true},{"name":"4-A1","label":"{{function}}","function":" {{Q1}}*{{T1}}"}]},"algorithm":{"name":"calculateOperation","params":{"method":"equivLiteral","keyboard":"INTERMEDIATE"}}}]}</t>
  </si>
  <si>
    <t>M6-G-20d</t>
  </si>
  <si>
    <t>Calcula el área de un rombo</t>
  </si>
  <si>
    <t>Arrastra el área de este rombo.
(M6-G-20d-1, diagonal menor "{{Q1}} cm" y diagonal mayor "{{T1}} cm")</t>
  </si>
  <si>
    <t>Selecciona el área de un rombo cuya diagonal menor mide 4 cm y su diagonal mayor 8 cm.
[imagen]
16 cm&lt;sup&gt;2&lt;/sup&gt;
32 cm&lt;sup&gt;2&lt;/sup&gt;
6 cm&lt;sup&gt;2&lt;/sup&gt;</t>
  </si>
  <si>
    <t>Q1 = Min= 2; Max= 10; Step= 1
Q2 = Min= 2; Max= 10; Step= 1
Q3 = Min= 2; Max= 10; Step= 1</t>
  </si>
  <si>
    <t>T1=math.round(1.5*{{Q1}})
A1 = {{Q1}}*{{T1}}/2
A2 = {{Q2}}*{{T1}}/2
A3 = {{Q3}}*{{T1}}/2</t>
  </si>
  <si>
    <t>&lt;p&gt;La fórmula del área de un rombo es:&lt;/p&gt;&lt;p&gt;Área = (diagonal mayor × diagonal menor)/2&lt;/p&gt;</t>
  </si>
  <si>
    <t>&lt;p&gt;La fórmula del área de un rombo es:&lt;/p&gt;&lt;p&gt;Área = (diagonal mayor × diagonal menor)/2 = ({{T1}} × {{Q1}})/2 = {{A1}} cm&lt;sup&gt;2&lt;/sup&gt;&lt;/p&gt;</t>
  </si>
  <si>
    <t>{"id":"M6-G-20d-I-1","stimulus":"&lt;p&gt;Arraste a área deste losango.&lt;style=\"display:flex;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t>
  </si>
  <si>
    <t>Arrastra el área de este rombo.
(M6-G-20d-2, diagonal menor "{{T1}} cm" y diagonal mayor "{{Q1}} cm")</t>
  </si>
  <si>
    <t>T1=math.round(0.5*{{Q1}})
A1 = {{Q1}}*{{T1}}/2
A2 = {{Q2}}*{{T1}}/2
A3 = {{Q3}}*{{T1}}/2</t>
  </si>
  <si>
    <t>&lt;p&gt;La fórmula del área de un rombo es:&lt;/p&gt;&lt;p&gt;Área = (diagonal mayor × diagonal menor)/2 = ({{Q1}} × {{T1}})/2 = {{A1}} cm&lt;sup&gt;2&lt;/sup&gt;&lt;/p&gt;</t>
  </si>
  <si>
    <t>{"id":"M6-G-20d-I-2","stimulus":"&lt;p&gt;Arraste a área deste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t>
  </si>
  <si>
    <t>Arrastra el área de este rombo.
(M6-G-20d-3, diagonal menor "{{Q1}} cm" y diagonal mayor "{{T1}} cm")</t>
  </si>
  <si>
    <t>T1=2*{{Q1}}
A1 = {{Q1}}*{{T1}}/2
A2 = {{Q2}}*{{T1}}/2
A3 = {{Q3}}*{{T1}}/2</t>
  </si>
  <si>
    <t>{"id":"M6-G-20d-I-3","stimulus":"&lt;p&gt;Arraste a área deste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t>
  </si>
  <si>
    <t>Escribe el área del siguiente rombo.
(M6-G-20d-1, diagonal menor "{{Q1}} cm" y diagonal mayor "{{T1}} cm")</t>
  </si>
  <si>
    <t xml:space="preserve">Escribe el área del siguiente rombo.
[Imagen con diagonal menor {{Q1}} cm y diagonal mayor {{Q2}} cm]
</t>
  </si>
  <si>
    <t>Q1 = Min= 2; Max= 10; Step= 1</t>
  </si>
  <si>
    <t>T1=math.round(1.5*{{Q1}})
A1 = {{Q1}}*{{T1}}/2</t>
  </si>
  <si>
    <t>{"id":"M6-G-20d-E-1","stimulus":"&lt;p&gt;Escreva a área do seguinte losango.&lt;/p&gt;&lt;div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t>
  </si>
  <si>
    <t>Escribe el área de este rombo.
(M6-G-20d-2, diagonal menor "{{T1}} cm" y diagonal mayor "{{Q1}} cm")</t>
  </si>
  <si>
    <t>T1=math.round(0.5*{{Q1}})
A1 = {{Q1}}*{{T1}}/2</t>
  </si>
  <si>
    <t>{"id":"M6-G-20d-E-2","stimulus":"&lt;p&gt;Escreva a área do seguinte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t>
  </si>
  <si>
    <t>Escribe el área de este rombo.
(M6-G-20d-3, diagonal menor "{{Q1}} cm" y diagonal mayor "{{T1}} cm")</t>
  </si>
  <si>
    <t>{"id":"M6-G-20d-E-3","stimulus":"&lt;p&gt;Escreva a área do seguinte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t>
  </si>
  <si>
    <t>Nicolás va a montar una cometa como la de esta imagen. ¿Cuánto papel necesita?
(M6-G-20d-1, diagonal menor "{{Q1}} dm" y diagonal mayor "{{T1}} dm")</t>
  </si>
  <si>
    <t>Necesita {{A1}} dm&lt;sup&gt;2&lt;/sup&gt; de papel.</t>
  </si>
  <si>
    <t xml:space="preserve">Nicolás quiere montar una cometa como esta.  ¿Cuántos cm&lt;sup&gt;2&lt;/sup&gt; de papel necesita?
({{Q1}} cm de ancho y {{Q2}} cm de alto)
</t>
  </si>
  <si>
    <t>Q1 = Min= 5; Max= 10; Step= 1
Q2 = 0, 1, 2</t>
  </si>
  <si>
    <t>T1 = math.round(1.5*{{Q1}})-1+{{Q2}}
A1 = {{Q1}}*{{T1}}/2</t>
  </si>
  <si>
    <t>&lt;p&gt;La fórmula del área de un rombo es:&lt;/p&gt;&lt;p&gt;Área = (diagonal mayor × diagonal menor)/2 = ({{T1}} × {{Q1}})/2 = {{A1}} dm&lt;sup&gt;2&lt;/sup&gt;&lt;/p&gt;</t>
  </si>
  <si>
    <t>¿Cuáles son las medidas de este rombo?
Diagonal mayor = {{A2}} dm
Diagonal menor = {{A3}} dm
#Cloze Math#
A2= {{T1}}
A3= {{Q1}}</t>
  </si>
  <si>
    <t>¿Qué hay que calcular?
El área del rombo. *
El perímetro del rombo.
El volumen del rombo.
#Single Choice#</t>
  </si>
  <si>
    <t>¿Con qué fórmula se calcula el área de un rombo?
Área = (diagonal mayor × diagonal menor)/2*
Área = base × altura
Área = (base × altura)/2
#Single choice#</t>
  </si>
  <si>
    <t>Por tanto, calcula el área de este rombo.
Área = (diagonal mayor × diagonal menor)/2 = ({{T1}} × {{Q1}})/2 = {{A1}} dm&lt;sup&gt;2&lt;/sup&gt;
#Cloze math#
T1 = math.round(1.5*{{Q1}})-1+{{Q2}}
A1 = {{Q1}}*{{T1}}/2</t>
  </si>
  <si>
    <t>{"id":"M6-G-20d-A-1","seed":{"parameters":[{"name":"Q1","label":null,"list":[5,6,7,8,9,10]},{"name":"Q2","label":null,"list":[0,1,2]}],"uniques":true},"scaffolding":[{"id":"step-0","stimulus":"&lt;p&gt;Nicolas vai montar uma pipa como a desta figura. Quanto mede a área de papel que ele vai precisar?&lt;/p&gt;&lt;div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dm&lt;/span&gt;\n\t\t&lt;/div&gt;\n\t&lt;/div&gt;\n&lt;/div&gt;&lt;/div&gt;","template":"&lt;p&gt;Ele vai precisar de {{response}} dm&lt;sup&gt;2&lt;/sup&gt; de papel.&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</si>
  <si>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Guadalupe ha colgado en su habitación una tela decorativa que tiene estas medidas. ¿Cuánto mide su área?
(M6-G-20d-2, diagonal menor "{{Q1}} dm" y diagonal mayor "{{T1}} dm")</t>
  </si>
  <si>
    <t>El área mide {{A1}} dm&lt;sup&gt;2&lt;/sup&gt;.</t>
  </si>
  <si>
    <t xml:space="preserve">Guadalupe ha comprado un espejo como este. Su idea es colocarle una lámina adhesiva por detrás, para ubicarlo sobre la pared. ¿Cuántos cm&lt;sup&gt;2&lt;/sup&gt; de papel autoadhesivo necesita?
</t>
  </si>
  <si>
    <t>Q1 = Min= 4; Max= 10; Step= 1
Q2 = 0, 1, 2</t>
  </si>
  <si>
    <t>&lt;p&gt;La fórmula del área de un rombo es:&lt;/p&gt;&lt;p&gt;Área = (diagonal mayor × diagonal menor)/2 = ({{Q1}} × {{T1}})/2 = {{A1}} dm&lt;sup&gt;2&lt;/sup&gt;&lt;/p&gt;</t>
  </si>
  <si>
    <t>Por tanto, calcula el área de este romboide.
Área = (diagonal mayor × diagonal menor)/2 = ({{T1}} × {{Q1}})/2 = {{A1}} dm&lt;sup&gt;2&lt;/sup&gt;
#Cloze math#
T1 = math.round(1.5*{{Q1}})-1+{{Q2}}
A1 = {{Q1}}*{{T1}}/2</t>
  </si>
  <si>
    <t>{"id":"M6-G-20d-A-2","seed":{"parameters":[{"name":"Q1","label":null,"list":[4,5,6,7,8,9,10]},{"name":"Q2","label":null,"list":[0,1,2]}],"uniques":true},"scaffolding":[{"id":"step-0","stimulus":"&lt;p&gt;Giovanna pendurou em seu quarto um tecido decorativo que tem a forma e as medidas desta figura. Quanto mede a área dele?&lt;/p&gt;&lt;div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dm&lt;/span&gt;\n\t\t&lt;/div&gt;\n\t&lt;/div&gt;\n&lt;/div&gt;","template":"&lt;p&gt;A área mede {{response}} dm&lt;sup&gt;2&lt;/sup&gt;.&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</si>
  <si>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Un artesano fabrica unos pendientes con forma de rombo. Sus medidas aparecen en esta imagen. ¿Cuál es el área de uno de ellos?
(M6-G-20d-3, diagonal menor "{{Q1}} mm" y diagonal mayor "{{T1}} mm")</t>
  </si>
  <si>
    <t>Su área mide {{A1}} mm&lt;sup&gt;2&lt;/sup&gt;.</t>
  </si>
  <si>
    <t>Juan es artesano, prepara pendientes con diferentes formas. El que más vendido tiene forma de rombo, y lo cubre con cristales de colores. ¿Cuántos cm&lt;sup&gt;2&lt;/sup&gt; utiliza de cristal, por cada pendiente que mide {{Q1}} cm de ancho y {{Q2}} cm de largo?</t>
  </si>
  <si>
    <t>&lt;p&gt;La fórmula del área de un rombo es:&lt;/p&gt;&lt;p&gt;Área = (diagonal mayor × diagonal menor)/2 = ({{T1}} × {{Q1}})/2 = {{A1}} mm&lt;sup&gt;2&lt;/sup&gt;&lt;/p&gt;</t>
  </si>
  <si>
    <t>¿Cuáles son las medidas de este rombo?
Diagonal mayor = {{A2}} mm
Diagonal menor = {{A3}} mm
#Cloze Math#
A2= {{T1}}
A3= {{Q1}}</t>
  </si>
  <si>
    <t>Por tanto, calcula el área de este romboide.
Área = (diagonal mayor × diagonal menor)/2 = ({{T1}} × {{Q1}})/2 = {{A1}} mm&lt;sup&gt;2&lt;/sup&gt;
#Cloze math#
T1 = 2*{{Q1}}-1+{{Q2}}
A1 = {{Q1}}*{{T1}}/2</t>
  </si>
  <si>
    <t>{"id":"M6-G-20d-A-3","seed":{"parameters":[{"name":"Q1","label":null,"list":[4,5,6,7,8,9,10]},{"name":"Q2","label":null,"list":[0,1,2]}],"uniques":true},"scaffolding":[{"id":"step-0","stimulus":"&lt;p&gt;Um artesão faz brincos com forma de losango. As medidas dos brincos são mostradas nesta figura. Qual é a área de um desses brincos?&lt;div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mm&lt;/span&gt;\n\t\t&lt;/div&gt;\n\t&lt;/div&gt;\n&lt;/div&gt;&lt;/div&gt;","template":"&lt;p&gt;A área mede {{response}} mm&lt;sup&gt;2&lt;/sup&gt;.&lt;/p&gt;","seed":{"calculated":[{"name":"T1","label":"{{function}}","function":"2*{{Q1}}-1+{{Q2}}","temp":true},{"name":"0-A1","label":"{{function}}","function":"{{Q1}}*{{T1}}/2"}]},"algorithm":{"name":"calculateOperation","params":{"method":"equivLiteral","keyboard":"INTERMEDIATE"}}},{"id":"step-1","stimulus":"&lt;p&gt;Quais são as medidas desse losango?&lt;/p&gt;","template":"&lt;p style=\"text-align:center;\"&gt;Diagonal maior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t>
  </si>
  <si>
    <t>M6-G-20e</t>
  </si>
  <si>
    <t>Calcula el área de un trapecio</t>
  </si>
  <si>
    <t>Selecciona el área de este trapecio.
Imagen M6-G-20e-1. Base menor "Q1 cm", base mayor y altura "T1 cm"</t>
  </si>
  <si>
    <t>Área = {{group1}} cm&lt;sup&gt;2&lt;/sup&gt;</t>
  </si>
  <si>
    <t>Selecciona el área de un trapecio cuya base menor mide 5 cm, su base mayor 8 cm y su altura 10 cm.
[imagen]
200 cm&lt;sup&gt;2&lt;/sup&gt;*
400 cm&lt;sup&gt;2&lt;/sup&gt;
11.5 cm&lt;sup&gt;2&lt;/sup&gt;</t>
  </si>
  <si>
    <t>Q1 = Min= 2; Max= 7; Step= 1
Q1 = Min= 2; Max= 7; Step= 1
Q1 = Min= 2; Max= 7; Step= 1</t>
  </si>
  <si>
    <t>T1 = 2*{{Q1}}
A1 = ({{T1}}+{{Q1}})*{{T1}}/2
A2 = ({{T1}}+{{Q2}})*{{T1}}/2
A3 = ({{T1}}+{{Q3}})*{{T1}}/2</t>
  </si>
  <si>
    <t xml:space="preserve">&lt;p&gt;La fórmula del área de un trapecio es:&lt;/p&gt;&lt;p&gt;Área = (base mayor + base menor) × altura /2&lt;/p&gt; </t>
  </si>
  <si>
    <t>&lt;p&gt;La fórmula del área de un trapecio es:&lt;/p&gt;Área = (base mayor + base menor) × altura /2 = ({{T1}} + {{Q1}}) × {{T1}} / 2 = {{A1}} cm&lt;sup&gt;2&lt;/sup&gt;&lt;/p&gt;</t>
  </si>
  <si>
    <t>{
    "id": "M6-G-20e-I-1",
    "stimulus": "&lt;p&gt;Selecione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
    "feedback": "&lt;p&gt;A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t>
  </si>
  <si>
    <t>Selecciona el área de este trapecio.
Imagen M6-G-20e-2. Base menor y altura "Q1 cm", base mayor "T1 cm"</t>
  </si>
  <si>
    <t>Q1 = Min= 2; Max= 7; Step= 1
Q2 = Min= 2; Max= 7; Step= 1
Q3 = Min= 2; Max= 7; Step= 1</t>
  </si>
  <si>
    <t>T1 = math.round(1.3*{{Q1}})
A1 = {{T1}}+{{Q1}})*{{Q1}}/2
A2 = {{T1}}+{{Q2}})*{{Q1}}/2
A3 = {{T1}}+{{Q3}})*{{Q1}}/2</t>
  </si>
  <si>
    <t>&lt;p&gt;La fórmula del área de un trapecio es:&lt;/p&gt;Área = (base mayor + base menor) × altura /2 = ({{T1}} + {{Q1}}) × {{Q1}} / 2 = {{A1}} cm&lt;sup&gt;2&lt;/sup&gt;&lt;/p&gt;</t>
  </si>
  <si>
    <t>{"id":"M6-G-20e-I-2","stimulus":"&lt;p&gt;Selecione a área deste trapézio.&lt;/p&gt;&lt;div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t>
  </si>
  <si>
    <t>Selecciona el área de este trapecio.
Imagen M6-G-20e-3. Base menor "T2 cm", base mayor "{{T1}} cm" y altura "Q1 cm"</t>
  </si>
  <si>
    <t>T1 = math.round(1.5*{{Q1}})
T2 = 2*{{Q1}}
A1 = {{T1}}+{{T2}})*{{Q1}}/2
A2 = {{T1}}+{{T2}})*{{Q2}}/2
A3 = {{T1}}+{{T2}})*{{Q3}}/2</t>
  </si>
  <si>
    <t>&lt;p&gt;La fórmula del área de un trapecio es:&lt;/p&gt;Área = (base mayor + base menor) × altura /2 = ({{T2}} + {{T1}}) × {{Q1}} / 2 = {{A1}} cm&lt;sup&gt;2&lt;/sup&gt;&lt;/p&gt;</t>
  </si>
  <si>
    <t>{"id":"M6-G-20e-I-3","stimulus":"&lt;p&gt;Qual é a área deste trapézio? Escolha a resposta correta.&lt;/p&gt;&lt;div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t>
  </si>
  <si>
    <t>¿Cuál es el área de este trapecio?
Imagen M6-G-20e-1. Base menor "Q1 cm", base mayor y altura "T1 cm"</t>
  </si>
  <si>
    <t xml:space="preserve">Escribe el área del siguiente trapecio.
[Imagen con base menor {{Q1}} cm, base mayor {{Q2}} cm y altura {{Q3}} cm]
</t>
  </si>
  <si>
    <t>Q1 = Min= 2; Max= 7; Step= 1</t>
  </si>
  <si>
    <t>T1 = 2*{{Q1}}
A1 = ({{T1}}+{{Q1}})*{{T1}}/2</t>
  </si>
  <si>
    <t>Área trapecio = (base mayor + base menor) × altura /3</t>
  </si>
  <si>
    <t>{"id":"M6-G-20e-E-1","stimulus":"&lt;p&gt;Qual é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t>
  </si>
  <si>
    <t>¿Cuál es el área de este trapecio?
Imagen M6-G-20e-2. Base menor y altura "Q1 cm", base mayor "T1 cm"</t>
  </si>
  <si>
    <t>T1 = math.round(1.3*{{Q1}})
A1 = ({{T1}}+{{Q1}})*{{Q1}}/2</t>
  </si>
  <si>
    <t>{"id":"M6-G-20e-E-2","stimulus":"&lt;p&gt;Qual é a área deste trapézio? Escreva sua resposta.&lt;/p&gt;&lt;div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t>
  </si>
  <si>
    <t>¿Cuál es el área de este trapecio?
Imagen M6-G-20e-3. Base menor "T2 cm", base mayor "{{T1}} cm" y altura "Q1 cm"</t>
  </si>
  <si>
    <t>T1 = math.round(1.5*{{Q1}})
T2 = 2*{{Q1}}
A1 = ({{T1}}+{{T2}})*{{Q1}}/2</t>
  </si>
  <si>
    <t>{"id":"M6-G-20e-E-3","stimulus":"&lt;p&gt;Qual é a área deste trapézio? Escreva sua resposta.&lt;/p&gt;&lt;div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t>
  </si>
  <si>
    <t>Silvana va a mudarse a un piso cuya planta tiene la forma y medidas de la siguiente imagen. ¿Cuánto mide su área?
Imagen M6-G-20e-1. Base menor "Q1 cm", base mayor y altura "T1 cm"</t>
  </si>
  <si>
    <t>Tiene una superficie de {{A1}} m&lt;sup&gt;2/sup&gt;.</t>
  </si>
  <si>
    <t xml:space="preserve">Silvana va a mudarse a un piso cuya planta tiene las medidas de la siguiente imagen. ¿Cuál es su superficie?
(Imagen
base mayor: {{T1}} m
base menor: {{Q1}} m
altura: {{T2}} m)
</t>
  </si>
  <si>
    <t>Q1 = Min= 3; Max= 7; Step= 1</t>
  </si>
  <si>
    <t>T1 = 2*{{Q1}}
A1 = {{T1}}+{{Q1}})*{{T1}}/2</t>
  </si>
  <si>
    <t>¿Cuáles son las medidas de este trapecio?
Base mayor = {{A2}} m
Base menor = {{A3}} m
Altura = {{A4}} m
#Cloze Math#
A2= {{T1}}
A3= {{Q1}}
A4 = {{T1}}</t>
  </si>
  <si>
    <t>¿Qué hay que calcular?
El área del trapecio. *
El perímetro del trapecio.
El volumen del trapecio.
#Single Choice#</t>
  </si>
  <si>
    <t>¿Con qué fórmula se calcula el área de un trapecio?
Área = (base mayor + base menor) × altura / 2*
Área = (diagonal mayor × diagonal menor)/2
Área = (base × altura)/2
#Single choice#</t>
  </si>
  <si>
    <t>Por tanto, calcula el área de este trapecio.
Área = (base mayor × base menor) × altura / 2 = ({{T1}} × {{Q1}}) × {{T1}}/2 = {{A1}} m&lt;sup&gt;2&lt;/sup&gt;
#Cloze math#
T1 = 2*{{Q1}}
A1 = {{T1}}+{{Q1}})*{{T1}}/2</t>
  </si>
  <si>
    <t>{"id":"M6-G-20e-A-1","seed":{"parameters":[{"name":"Q1","label":null,"list":[3,4,5,6,7]}],"uniques":true},"scaffolding":[{"id":"step-0","stimulus":"&lt;p&gt;Silvana vai se mudar para um apartamento cuja planta tem a forma e as dimensões mostradas na figura abaixo. Qual é a área do novo apartamento?&lt;div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m&lt;/span&gt;\n\t\t&lt;/div&gt;\n\t&lt;/div&gt;\n&lt;/div&gt;","template":"&lt;p&gt;A área do apartamento mede {{response}} m&lt;sup&gt;2&lt;/sup&gt;.&lt;/p&gt;","seed":{"calculated":[{"name":"T1","label":"{{function}}","function":"2*{{Q1}}","temp":true},{"name":"0-A1","label":"{{function}}","function":"({{T1}}+{{Q1}})*{{T1}}/2"}]},"algorithm":{"name":"calculateOperation","params":{"method":"equivLiteral","keyboard":"NUMERICAL"}}},{"id":"step-1","stimulus":"&lt;p&gt;Quais são as medidas desse trapézio?&lt;/p&gt;","template":"&lt;p style=\"text-align:center;\"&gt;Base maior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NUMERICAL"}}},{"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t>
  </si>
  <si>
    <t>Las baldosas de un suelo tienen las medidas de esta imagen. ¿Cuál es el área de cada una?
IMAGEN M6-G-20e-1 {{Q1}} cm y {{T1}} cm, y {{T1}} cm de altura</t>
  </si>
  <si>
    <t>&lt;p&gt;Cada una mide {{response}} cm&lt;sup&gt;2&lt;/sup&gt;.&lt;/p&gt;</t>
  </si>
  <si>
    <t>Las cerámicas del piso de Santiago son de forma trapeciales. ¿Qué superficie ocupa cada cerámica si tiene {{Q1}} cm y {{Q2}} de bases, y {{Q3}} cm de altura?</t>
  </si>
  <si>
    <t>Q1= Min = 10; Max = 15; Step = 1</t>
  </si>
  <si>
    <t>¿Cuáles son las medidas de este trapecio?
Base mayor = {{A2}} cm
Base menor = {{A3}} cm
Altura = {{A4}} cm
#Cloze Math#
A2= {{T1}}
A3= {{Q1}}
A4 = {{T1}}</t>
  </si>
  <si>
    <t>Por tanto, calcula el área de este trapecio.
Área = (base mayor × base menor) × altura / 2 = ({{T1}} × {{Q1}}) × {{T1}}/2 = {{A1}} cm&lt;sup&gt;2&lt;/sup&gt;
#Cloze math#
T1 = 2*{{Q1}}
A1 = {{T1}}+{{Q1}})*{{T1}}/2</t>
  </si>
  <si>
    <t>{"id":"M6-G-20e-A-2","seed":{"parameters":[{"name":"Q1","label":null,"list":[10,11,12,13,14,15]}],"uniques":true},"scaffolding":[{"id":"step-0","stimulus":"&lt;p&gt;Os ladrilhos de uma calçada têm a forma e as medidas desta figura. Qual é a área de cada ladrilho?&lt;/p&gt;&lt;div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ladrilho mede {{response}} cm&lt;sup&gt;2&lt;/sup&gt;.&lt;/p&gt;","seed":{"calculated":[{"name":"T1","label":"{{function}}","function":"2*{{Q1}}","temp":true},{"name":"0-A1","label":"{{function}}","function":"({{T1}}+{{Q1}})*{{T1}}/2"}]},"algorithm":{"name":"calculateOperation","params":{"method":"equivLiteral","keyboard":"INTERMEDIATE"}}},{"id":"step-1","stimulus":"&lt;p&gt;Quais são as medidas desse trapézio?&lt;/p&gt;","template":"&lt;p style=\"text-align:center;\"&gt;Base maior = {{response}} cm&lt;/p&gt;&lt;p style=\"text-align:center;\"&gt;Base menor = {{response}} cm&lt;/p&gt;&lt;p style=\"text-align:center;\"&gt;Altura = {{response}} cm","seed":{"calculated":[{"name":"T1","label":"{{function}}","function":"2*{{Q1}}","temp":true},{"name":"1-A1","label":"{{function}}","function":"{{T1}}"},{"name":"1-A2","label":"{{function}}","function":"{{Q1}}"},{"name":"1-A3","label":"{{function}}","function":"{{T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t>
  </si>
  <si>
    <t>Elsa tiene un campo de amapolas con unas medidas como las de esta imagen. Calcula su área.
Imagen M6-G-20e-2. Base menor y altura "Q1 hm", base mayor "T1 hm"</t>
  </si>
  <si>
    <t>&lt;p&gt;El área es de {{response}} hm&lt;sup&gt;2&lt;/sup&gt;.&lt;/p&gt;</t>
  </si>
  <si>
    <t>Las macetas del jardín de Sofía tienen forma trapeciales. Para proteger los plantines, los cubre con un protector de plástico. En estas macetas, las bases miden {{Q1}} cm y {{Q2}} cm, y su altura es de {{Q3}} cm. ¿Cuál es la superficie que cubrirá?</t>
  </si>
  <si>
    <t>¿Cuáles son las medidas de este trapecio?
Base mayor = {{A2}} hm
Base menor = {{A3}} hm
Altura = {{A4}} hm
#Cloze Math#
A2= {{T1}}
A3= {{Q1}}
A4 = {{Q1}}</t>
  </si>
  <si>
    <t>Por tanto, calcula el área de este trapecio.
Área = (base mayor × base menor) × altura / 2 = ({{T1}} × {{Q1}}) × {{Q1}}/2 = {{A1}} hm&lt;sup&gt;2&lt;/sup&gt;
#Cloze math#
T1 = math.round(1.3*{{Q1}})
A1 = {{T1}}+{{Q1}})*{{Q1}}/2</t>
  </si>
  <si>
    <t>{"id":"M6-G-20e-A-3","seed":{"parameters":[{"name":"Q1","label":null,"list":[2,3,4,5,6,7]}],"uniques":true},"scaffolding":[{"id":"step-0","stimulus":"&lt;p&gt;Dona Vera tem um campo de papoulas com forma e medidas iguais as desta figura. Calcule a área do campo.&lt;/p&gt;&lt;div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hm&lt;/span&gt;\n\t\t&lt;/div&gt;\n\t&lt;/div&gt;\n&lt;/div&gt;&lt;/div&gt;","template":"&lt;p&gt;A área é de {{response}} hm&lt;sup&gt;2&lt;/sup&gt;.&lt;/p&gt;","seed":{"calculated":[{"name":"T1","label":"{{function}}","function":"math.round(1.3*{{Q1}})","temp":true},{"name":"0-A1","label":"{{function}}","function":"({{T1}}+{{Q1}})*{{Q1}}/2"}]},"algorithm":{"name":"calculateOperation","params":{"method":"equivLiteral","keyboard":"INTERMEDIATE"}}},{"id":"step-1","stimulus":"&lt;p&gt;Quais são as medidas desse trapézio?&lt;/p&gt;","template":"&lt;p style=\"text-align:center;\"&gt;Base maior = {{response}} hm&lt;/p&gt;&lt;p style=\"text-align:center;\"&gt;Base menor = {{response}} hm&lt;/p&gt;&lt;p style=\"text-align:center;\"&gt;Altura = {{response}} hm","seed":{"calculated":[{"name":"T1","label":"{{function}}","function":" math.round(1.3*{{Q1}})","temp":true},{"name":"1-A1","label":"{{function}}","function":"{{T1}}"},{"name":"1-A2","label":"{{function}}","function":"{{Q1}}"},{"name":"1-A3","label":"{{function}}","function":"{{Q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t>
  </si>
  <si>
    <t>M6-G-21a</t>
  </si>
  <si>
    <t>Comprende que el perímetro de un cuadrado es directamente proporcional a su lado, pero el área no lo es</t>
  </si>
  <si>
    <t>Arrastra el perímetro y el área de cada uno de los cuadrados de esta tabla.</t>
  </si>
  <si>
    <t>Lado | Perímetro | Área
{{Q1}} cm|{{T3}} cm|{{T4}} cm&lt;sup&gt;2&lt;/sup&gt;
{{T1}} cm|{{A1}} cm|{{A2}} cm&lt;sup&gt;2&lt;/sup&gt;
{{T2}} cm|{{A3}} cm|{{A4}} cm&lt;sup&gt;2&lt;/sup&gt;</t>
  </si>
  <si>
    <t>Q1 = 4, 5, 6, 7, 8</t>
  </si>
  <si>
    <t>T1 = {{Q1}}+1
T2 = {{Q1}}+2
T3 = {{Q1}}*4
T4 = {{Q1}}*{{Q1}}
A1 = ({{Q1}}+1)*4
A2 = ({{Q1}}+1)*({{Q1}}+1)
A3 = ({{Q1}}+2)*4
A4 = ({{Q1}}+2)*({{Q1}}+2)</t>
  </si>
  <si>
    <t>El perímetro de un cuadradro es directamente proporcional a su lado, pero el área no.</t>
  </si>
  <si>
    <t>&lt;p&gt;El perímetro de un cuadradro es directamente proporcional a su lado, pero el área no.&lt;/p&gt;</t>
  </si>
  <si>
    <t>{"id":"M6-G-21a-I-1","stimulus":"&lt;p&gt;Arraste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t>
  </si>
  <si>
    <t>Lado | Perímetro | Área
{{T2}} cm|{{T3}} cm|{{T4}} cm&lt;sup&gt;2&lt;/sup&gt;
{{T1}} cm|{{A1}} cm|{{A2}} cm&lt;sup&gt;2&lt;/sup&gt;
{{Q1}} cm|{{A3}} cm|{{A4}} cm&lt;sup&gt;2&lt;/sup&gt;</t>
  </si>
  <si>
    <t>Q1 = 4, 5, 6, 7, 9</t>
  </si>
  <si>
    <t>T1 = {{Q1}}+1
T2 = {{Q1}}+2
T3 = ({{Q1}}+2)*4
T4 = ({{Q1}}+2)*({{Q1}}+2)
A1 = ({{Q1}}+1)*4
A2 = ({{Q1}}+1)*({{Q1}}+1)
A3 = {{Q1}}*4
A4 = {{Q1}}*{{Q1}}</t>
  </si>
  <si>
    <t>{"id":"M6-G-21a-I-2","stimulus":"&lt;p&gt;Arraste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t>
  </si>
  <si>
    <t>Completa la siguiente tabla con los perímetros y áreas de cada cuadrado.</t>
  </si>
  <si>
    <t>Q1= Min= 2; Max= 8; Step= 1</t>
  </si>
  <si>
    <t>{"id":"M6-G-21a-E-1","stimulus":"&lt;p&gt;Complete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t>
  </si>
  <si>
    <t>Q1= Min= 2; Max= 8; Step= 2</t>
  </si>
  <si>
    <t>{"id":"M6-G-21a-E-2","stimulus":"&lt;p&gt;Complete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t>
  </si>
  <si>
    <t>M6-G-21b</t>
  </si>
  <si>
    <t>Calcula el perímetro de un polígono regular e irregular</t>
  </si>
  <si>
    <t>Selecciona el perímetro del siguiente polígono.
(Imagen M6-G-21b-1, uno de los lados con la etiqueta "{{Q1}} cm")
{{T1}} cm*
{{T2}} cm
{{T3}} cm
{{T4}} cm
Se ven 3</t>
  </si>
  <si>
    <t>Q1= Min= 1; Max= 6; Step= 1
Q2= List = 1, 2, 3, 4
Q3= List = 1, 2, 3, 4
Q4= List = 1, 2, 3, 4</t>
  </si>
  <si>
    <t>T1=8*{{Q1}}
T2=8*{{Q1}}+{{Q2}}
T3=8*{{Q1}}+{{Q3}}
T4=8*{{Q1}}-{{Q4}}</t>
  </si>
  <si>
    <t>El perímetro de un polígono es la suma de las longitudes todos sus lados.</t>
  </si>
  <si>
    <t>&lt;p&gt;El perímetro de un polígono es la suma de las longitudes todos sus lados.&lt;/p&gt;&lt;p&gt;Perímetro = {{Q1}} + {{Q1}} + {{Q1}} + {{Q1}} + {{Q1}} + {{Q1}} + {{Q1}} + {{Q1}} = {{T1}} cm&lt;/p&gt;</t>
  </si>
  <si>
    <t>{"id":"M6-G-21b-I-1","stimulus":"&lt;p&gt;Selecione o perímetro do seguinte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cm&lt;/span&gt;\n\t\t&lt;/div&gt;\n\t&lt;/div&gt;\n&lt;/div&gt;&lt;/div&gt;","hint":"&lt;p&gt;O perímetro de um polígono é a soma dos comprimentos de todos os seus lados.&lt;/p&gt;","feedback":"&lt;p&gt;O perímetro de um polígono é a soma dos comprimentos de todos os seus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t>
  </si>
  <si>
    <t>Selecciona el perímetro del siguiente polígono.
(Imagen M6-G-21b-2. Etiquetas de la imagen (con cm): https://drive.google.com/file/d/1dig7Etv5QgexQFMSxtVGs5yNWIGitQbR/view?usp=sharing)
{{T3}} cm*
{{T4}} cm
{{T5}} cm
{{T6}} cm
Se ven 3</t>
  </si>
  <si>
    <t>Q1= List = 1, 2, 3, 4, 5</t>
  </si>
  <si>
    <t>T1 = Lemonlib.round(1.4*{{Q1}},1)
T2 = {{Q1}}*2
T3 = Lemonlib.round(7.4*{{Q1}},1)
T4 = Lemonlib.round(6.8*{{Q1}},1)
T5 = Lemonlib.round(7*{{Q1}},1)
T6 = Lemonlib.round(8.4*{{Q1}},1)</t>
  </si>
  <si>
    <t>&lt;p&gt;El perímetro de un polígono es la suma de las longitudes todos sus lados.&lt;/p&gt;&lt;p&gt;Perímetro = {{T1}} + {{T2}} + {{T2}} + {{Q1}} + {{Q1}} = {{T3}}&lt;/p&gt;</t>
  </si>
  <si>
    <t>{"id":"M6-G-21b-I-2","stimulus":"&lt;p&gt;Selecione o perímetro do seguinte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cm&lt;/span&gt;\n\t\t&lt;/div&gt;\n\t&lt;/div&gt;\n&lt;/div&gt;&lt;/div&gt;","hint":"&lt;p&gt;O perímetro de um polígono é a soma dos comprimentos de todos os seus lados.&lt;/p&gt;","feedback":"&lt;p&gt;O perímetro de um polígono é a soma dos comprimentos de todos os seus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t>
  </si>
  <si>
    <r>
      <rPr>
        <rFont val="Calibri"/>
        <sz val="12.0"/>
      </rPr>
      <t xml:space="preserve">Selecciona el perímetro del siguiente polígono.
(Imagen M6-G-21b-3, etiquetas: </t>
    </r>
    <r>
      <rPr>
        <rFont val="Calibri"/>
        <sz val="12.0"/>
        <u/>
      </rPr>
      <t>https://drive.google.com/file/d/1moPWyeTLd-hkY6vyHAlwdOJZtpkBDVnQ/view?usp=sharing)</t>
    </r>
    <r>
      <rPr>
        <rFont val="Calibri"/>
        <sz val="12.0"/>
      </rPr>
      <t xml:space="preserve">
{{T3}} cm*
{{T4}} cm
{{T5}} cm
{{T6}} cm
Se ven 3</t>
    </r>
  </si>
  <si>
    <t>T1 = {{Q1}}*3
T2 = {{Q1}}*4
T3 = {{Q1}}*11
T4 = {{Q1}}*10
T5 = {{Q1}}*9
T6 = {{Q1}}*12</t>
  </si>
  <si>
    <t>&lt;p&gt;El perímetro de un polígono es la suma de las longitudes todos sus lados.&lt;/p&gt;&lt;p&gt;Perímetro = {{T2}} + {{T1}} + {{T2}} = {{T3}} cm&lt;/p&gt;</t>
  </si>
  <si>
    <t>{"id":"M6-G-21b-I-3","stimulus":"&lt;p&gt;Selecione o perímetro do seguinte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cm&lt;/span&gt;\n\t\t&lt;/div&gt;\n\t&lt;/div&gt;\n&lt;/div&gt;&lt;/div&gt;","hint":"&lt;p&gt;O perímetro de um polígono é a soma dos comprimentos de todos os seus lados.&lt;/p&gt;","feedback":"&lt;p&gt;O perímetro de um polígono é a soma dos comprimentos de todos os seus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t>
  </si>
  <si>
    <t>Calcula el perímetro de este trapecio isósceles.
(Imagen etiquetas (con "cm"):
https://drive.google.com/file/d/1dFatpvYcDM0IkokH4RhDz6lSaHoJUh3s/view?usp=sharing )</t>
  </si>
  <si>
    <t>El perímetro mide {{A1}} cm.</t>
  </si>
  <si>
    <t>Q1= List = 1, 2, 3, 4, 5, 6</t>
  </si>
  <si>
    <t>T1=4*{{Q1}}
T2=Lemonlib.round(2.2*{{Q1}},1)
T3=2*{{Q1}}
A1=Lemonlib.round(10.4*{{Q1}},1)</t>
  </si>
  <si>
    <t>&lt;p&gt;El perímetro de un polígono es la suma de las longitudes todos sus lados.&lt;/p&gt;&lt;p&gt;Perímetro = {{T3}} + {{T2}} + {{T1}} + {{T2}} = {{A1}} cm&lt;/p&gt;</t>
  </si>
  <si>
    <t>{"id":"M6-G-21b-E-1","stimulus":"&lt;p&gt;Calcule o perímetro deste trapézio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t>
  </si>
  <si>
    <t>Calcula el perímetro de este hexágono.
(Imagen M6-G-21b-5, etiquetas(con cm): https://drive.google.com/file/d/1QZ54VvWsNpI9sbNSJ9noOpbCcAP70X3T/view?usp=sharing  )</t>
  </si>
  <si>
    <t>T1 = {{Q1}}*1.5
A1 = {{Q1}}*7</t>
  </si>
  <si>
    <t>&lt;p&gt;El perímetro de un polígono es la suma de las longitudes todos sus lados.&lt;/p&gt;&lt;p&gt;Perímetro = {{T1}} + {{T1}} + {{Q1}} + {{Q1}} + {{Q1}} + {{Q1}} = {{A1}} cm&lt;/p&gt;</t>
  </si>
  <si>
    <t>{"id":"M6-G-21b-E-2","stimulus":"&lt;p&gt;Calcule o perímetro deste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t>
  </si>
  <si>
    <t>Calcula el perímetro de este pentágono.
(Imagen M6-G-21b-6, un lado etiquetado con "{{Q1}} cm")</t>
  </si>
  <si>
    <t>Q1= List = 2, 3, 4, 5, 6</t>
  </si>
  <si>
    <t>&lt;p&gt;El perímetro de un polígono es la suma de las longitudes todos sus lados.&lt;/p&gt;&lt;p&gt;Perímetro = {{Q1}} + {{Q1}} + {{Q1}} + {{Q1}} + {{Q1}} = {{A1}} cm&lt;/p&gt;</t>
  </si>
  <si>
    <t>{"id":"M6-G-21b-E-3","stimulus":"&lt;p&gt;Calcule o perímetro deste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{{Q1}} + {{Q1}} + {{Q1}} = {{A1}} cm&lt;/p&gt;","seed":{"parameters":[{"name":"Q1","label":null,"list":[2,3,4,5,6]}],"calculated":[{"name":"A1","label":"{{function}}","function":"{{Q1}}*5"}],"uniques":false},"algorithm":{"name":"calculateOperation","params":{"method":"equivLiteral","keyboard":"NUMERICAL"}}}</t>
  </si>
  <si>
    <t>La portada de un libro tiene forma rectangular. Uno de sus lados mide {{Q1}} cm y el otro, {{T1}} cm. Calcula su perímetro.</t>
  </si>
  <si>
    <t>Su perímetro mide {{A1}} cm.</t>
  </si>
  <si>
    <t>Q1= List= 19,20,21,22,23</t>
  </si>
  <si>
    <t>T1=Lemonlib.round(0.6*{{Q1}},1)
A1=Lemonlib.round(3.2*{{Q1}},1)</t>
  </si>
  <si>
    <t>&lt;p&gt;El perímetro de un polígono es la suma de las longitudes todos sus lados.&lt;/p&gt;&lt;p&gt;Perímetro = {{Q1}} + {{Q1}} + {{T1}} + {{T1}} = {{A1}} cm&lt;/p&gt;</t>
  </si>
  <si>
    <t>{"id":"M6-G-21b-A-1","stimulus":"&lt;p&gt;A capa de um livro tem formato retangular. Um de seus lados é {{Q1}} cm e o outro é {{T1}} cm. Calcule o perímetro dessa capa.&lt;/p&gt;","template":"&lt;p&gt;O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{{T1}} + {{T1}} = {{A1}} cm&lt;/p&gt;","seed":{"parameters":[{"name":"Q1","list":[19,20,21,22,23]}],"calculated":[{"name":"T1","function":"Lemonlib.round(0.6*{{Q1}},1)","temp":"true"},{"name":"A1","function":"Lemonlib.round(3.2*{{Q1}},1)"}],"uniques":true},"algorithm":{"name":"calculateOperation","params":{"method":"equivLiteral","keyboard":"NUMERICAL"}}}</t>
  </si>
  <si>
    <t>Carlota quiere poner una cerca alrededor de su finca, que tiene forma de cuadrilátero irregular. Sus lados miden {{Q1}} m, {{Q2}} m, {{Q3}} m y {{Q4}} m respectivamente. ¿Cuál es su perímetro?</t>
  </si>
  <si>
    <t>Q1-Q4 =  List=2,3,4,5,6,7,8</t>
  </si>
  <si>
    <t>A1={{Q1}}+{{Q2}}+{{Q3}}+{{Q4}}</t>
  </si>
  <si>
    <t>&lt;p&gt;El perímetro de un polígono es la suma de las longitudes todos sus lados.&lt;/p&gt;&lt;p&gt;Perímetro = {{Q1}} + {{Q2}} + {{Q3}} + {{Q4}} = {{A1}} m&lt;/p&gt;</t>
  </si>
  <si>
    <t>{"id":"M6-G-21b-A-2","stimulus":"&lt;p&gt;Carina quer cercar a sua horta, que tem a forma de um quadrilátero irregular. Seus lados medem {{Q1}} m, {{Q2}} m, {{Q3}} m e {{Q4}} m. Qual é o seu perímetro?&lt;/p&gt;","template":"&lt;p&gt;O perímetro da horta é {{response}} m.&lt;/p&gt;","hint":"&lt;p&gt;O perímetro de um polígono é a soma dos comprimentos de todos os seus lados.&lt;/p&gt;","feedback":"&lt;p&gt;O perímetro de um polígono é a soma dos comprimentos de todos os seus lados.&lt;/p&gt;&lt;p style=\"text-align:center;\"&gt;Perímetro = {{Q1}} + {{Q2}} + {{Q3}} + {{Q4}} = {{A1}} m&lt;/p&gt;","seed":{"parameters":[{"name":"Q1","list":[2,3,4,5,6,7,8]},{"name":"Q2","list":[2,3,4,5,6,7,8]},{"name":"Q3","list":[2,3,4,5,6,7,8]},{"name":"Q4","list":[2,3,4,5,6,7,8]}],"calculated":[{"name":"A1","function":"{{Q1}}+{{Q2}}+{{Q3}}+{{Q4}}"}],"uniques":true},"algorithm":{"name":"calculateOperation","params":{"method":"equivLiteral","keyboard":"NUMERICAL"}}}</t>
  </si>
  <si>
    <t>Los platos de un restaurante tienen forma de octogono con lado de {{Q1}} cm. ¿Cúanto mide su perímetro?</t>
  </si>
  <si>
    <t>{{A1}} cm</t>
  </si>
  <si>
    <t>Q1=  Min=10; Max=15; Step = 1</t>
  </si>
  <si>
    <t>A1=8*{{Q1}}</t>
  </si>
  <si>
    <t>&lt;p&gt;El perímetro de un polígono es la suma de las longitudes todos sus lados.&lt;/p&gt;&lt;p&gt;Perímetro = 8 × {{Q1}}  = {{A1}} cm&lt;/p&gt;</t>
  </si>
  <si>
    <t>{"id":"M6-G-21b-A-3","stimulus":"&lt;p&gt;Os pratos de um restaurante têm a forma de um octógono regular com lados de {{Q1}} cm. Qual é o seu perímetro?&lt;/p&gt;","template":"&lt;p&gt;O perímetro do prato mede {{response}} cm.&lt;/p&gt;","hint":"&lt;p&gt;O perímetro de um polígono é a soma dos comprimentos de todos os seus lados.&lt;/p&gt;","feedback":"&lt;p&gt;O perímetro de um polígono é a soma dos comprimentos de todos os seus lados.&lt;/p&gt;&lt;p style=\"text-align:center;\"&gt;Perímetro = {{Q1}} + {{Q1}} + {{Q1}} + {{Q1}} + {{Q1}} + {{Q1}} + {{Q1}} + {{Q1}} = {{A1}} cm&lt;/p&gt;","seed":{"parameters":[{"name":"Q1","list":[10,11,12,13,14,15]}],"calculated":[{"name":"A1","function":"8*{{Q1}}"}],"uniques":true},"algorithm":{"name":"calculateOperation","params":{"method":"equivLiteral","keyboard":"NUMERICAL"}}}</t>
  </si>
  <si>
    <t>M6-G-22a</t>
  </si>
  <si>
    <t>Calcula el área de un polígono regular</t>
  </si>
  <si>
    <t>Selecciona el área de este pentágono.
[imagen M6-G-22a-1. Etiquetas: "{{Q1}} cm" en uno de los lados y "{{T1}} cm"]
Área = {{T2}} cm&lt;sup&gt;2&lt;/sup&gt;*
Área = {{T3}} cm&lt;sup&gt;2&lt;/sup&gt;
Área = {{T4}} cm&lt;sup&gt;2&lt;/sup&gt;
Área = {{T5}} cm&lt;sup&gt;2&lt;/sup&gt;
Área = {{T6}} cm&lt;sup&gt;2&lt;/sup&gt;
Se ven 3</t>
  </si>
  <si>
    <t>Q1 = Min = 3; Max = 10 ; Step = 1
Q2 = Min = 10; Max = 20; Step = 1
Q3 = Min = 10; Max = 20; Step = 1
Q4 = Min = 10; Max = 20; Step = 1
Q5 = Min = 10; Max = 20; Step = 1</t>
  </si>
  <si>
    <t>T1 = Lemonlib.round({{Q1}}*0.7,1)
T2 = Lemonlib.round(5*{{Q1}}*{{T1}}/2,2)
T3 = {{T2}}+{{Q2}}/10
T4 = {{T2}}+{{Q3}}/10
T5 = {{T2}}-{{Q4}}/10
T6 = {{T2}}-{{Q5}}/10</t>
  </si>
  <si>
    <t>&lt;p&gt;La fórmula del área de un polígono regular es:&lt;/p&gt;&lt;p&gt;Área = (perímetro × apotema) /2&lt;/p&gt;</t>
  </si>
  <si>
    <t>&lt;p&gt;La fórmula del área de un polígono regular es:&lt;/p&gt;&lt;p&gt;Área = (perímetro × apotema) /2 = 5 × {{Q1}} × {{T1}} / 2 = {{T2}} cm&lt;sup&gt;2&lt;/sup&gt;&lt;/p&gt;</t>
  </si>
  <si>
    <t>{"id":"M6-G-22a-I-1","stimulus":"&lt;p&gt;Selecione a área deste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</si>
  <si>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hexágono.
[imagen M6-G-22a-2. Etiquetas: "{{Q1}} cm" en uno de los lados y "{{T1}} cm"]
Área = {{T2}} cm&lt;sup&gt;2&lt;/sup&gt;*
Área = {{T3}} cm&lt;sup&gt;2&lt;/sup&gt;
Área = {{T4}} cm&lt;sup&gt;2&lt;/sup&gt;
Área = {{T5}} cm&lt;sup&gt;2&lt;/sup&gt;
Área = {{T6}} cm&lt;sup&gt;2&lt;/sup&gt;
Se ven 3</t>
  </si>
  <si>
    <t>Selecciona el área de un hexágono de lado 15 cm y apotema 13 cm.
[imagen]
{{A1}} cm&lt;sup&gt;2&lt;/sup&gt;*
{{A2}} cm&lt;sup&gt;2&lt;/sup&gt;
{{A3}} cm&lt;sup&gt;2&lt;/sup&gt;</t>
  </si>
  <si>
    <t>Q1 = Min = 3; Max = 10 ; Step = 1
Q2 = Min = 10; Max = 20; Step = 1
Q3 = Min = 10; Max = 20; Step = 1
Q4 = Min = 10; Max = 20; Step = 1
Q5 = Min = 10; Max = 20; Step = 1</t>
  </si>
  <si>
    <t>T1 = Lemonlib.round({{Q1}}*0.9,1)
T2 = Lemonlib.round(6*{{Q1}}*{{Q1}}/2,2) 
T3 = {{T2}}+{{Q2}}/10
T4 = {{T2}}+{{Q3}}/10
T5 = {{T2}}-{{Q4}}/10
T6 = {{T2}}-{{Q5}}/10</t>
  </si>
  <si>
    <t>&lt;p&gt;La fórmula del área de un polígono regular es:&lt;/p&gt;&lt;p&gt;Área = (perímetro × apotema) /2 = 6 × {{Q1}} × {{T1}} / 2 = {{T2}} cm&lt;sup&gt;2&lt;/sup&gt;&lt;/p&gt;</t>
  </si>
  <si>
    <t>{"id":"M6-G-22a-I-2","stimulus":"&lt;p&gt;Selecione a área deste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</si>
  <si>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octógono.
[imagen M6-G-22a-3. Etiquetas: "{{Q1}} cm" en uno de los lados y "{{T1}} cm"]
Área = {{T2}} cm&lt;sup&gt;2&lt;/sup&gt;*
Área = {{T3}} cm&lt;sup&gt;2&lt;/sup&gt;
Área = {{T4}} cm&lt;sup&gt;2&lt;/sup&gt;
Área = {{T5}} cm&lt;sup&gt;2&lt;/sup&gt;
Área = {{T6}} cm&lt;sup&gt;2&lt;/sup&gt;
Se ven 3</t>
  </si>
  <si>
    <t>T1 = Lemonlib.round({{Q1}}*1.2,1)
T2 = Lemonlib.round(8*{{Q1}}*{{T1}}/2,2)
T3 = {{T2}}+{{Q2}}/10
T4 = {{T2}}+{{Q3}}/10
T5 = {{T2}}-{{Q4}}/10
T6 = {{T2}}-{{Q5}}/10</t>
  </si>
  <si>
    <t>&lt;p&gt;La fórmula del área de un polígono regular es:&lt;/p&gt;&lt;p&gt;Área = (perímetro × apotema) /2 = 8 × {{Q1}} × {{T1}} / 2 = {{T2}} cm&lt;sup&gt;2&lt;/sup&gt;&lt;/p&gt;</t>
  </si>
  <si>
    <t>{"id":"M6-G-22a-I-3","stimulus":"&lt;p&gt;Selecione a área deste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</si>
  <si>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 este pentágono?
[imagen M6-G-22a-1. Etiquetas: "{{Q1}} cm" en uno de los lados y "{{T1}} cm"]</t>
  </si>
  <si>
    <t>Q1 = Min = 3; Max = 10 ; Step = 1</t>
  </si>
  <si>
    <t>T1 = Lemonlib.round({{Q1}}*0.7,1)
A1 = Lemonlib.round(5*{{Q1}}*{{T1}}/2,2)</t>
  </si>
  <si>
    <t>{
    "id": "M6-G-22a-E-1",
    "stimulus": "&lt;p&gt;Qual é a área desse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"&lt;p&gt;A fórmula da área de um polígono regular é:&lt;/p&gt;&lt;p style=\"text-align: center\"&gt;Área = &lt;span class=\"fr-math-v2 fr-draggable\" contenteditable=\"false\" data-original-math=\"\\(\\frac{\\text{perímetro} \\ \\times \\ \\text{apótema}}{2}\\)\" draggable=\"true\"&gt;\\(\\frac{\\text{perímetro} \\ \\times \\ \\text{apótema}}{2}\\)&lt;/span&gt;&lt;/p&gt;",
    "feedback": "&lt;p&gt;A fórmula da área de um polígono regular é:&lt;/p&gt;&lt;p style=\"text-align: 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t>
  </si>
  <si>
    <t>¿Cuál es el área de este hexágono?
[imagen M6-G-22a-2. Etiquetas: "{{Q1}} cm" en uno de los lados y "{{T1}} cm"]</t>
  </si>
  <si>
    <t>T1 = Lemonlib.round({{Q1}}*0.9,1)
A1 = Lemonlib.round(6*{{Q1}}*{{T1}}/2,2)</t>
  </si>
  <si>
    <t>{"id":"M6-G-22a-E-2","stimulus":"&lt;p&gt;Qual é a área desse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t>
  </si>
  <si>
    <t>¿Cuál es el área de este octógono?
[imagen M6-G-22a-3. Etiquetas: "{{Q1}} cm" en uno de los lados y "{{T1}} cm"]</t>
  </si>
  <si>
    <t>Calcula el área de un octógono de lado 8 cm y apotema 4 cm.
[imagen]
El área es de 128 cm&lt;sup&gt;2&lt;/sup&gt;.</t>
  </si>
  <si>
    <t xml:space="preserve">T1 = Lemonlib.round({{Q1}}*1.2,1)
A1 = Lemonlib.round(8*{{Q1}}*{{T1}}/2,2) </t>
  </si>
  <si>
    <t>{"id":"M6-G-22a-E-3","stimulus":"&lt;p&gt;Qual é a área desse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t>
  </si>
  <si>
    <t>&lt;p&gt;Calcula el área de un reloj de pared con forma de octógono regular de lado {{Q1}} cm y de apotema {{T1}} cm.&lt;/p&gt;</t>
  </si>
  <si>
    <t>&lt;p&gt;El área mide {{A1}} cm&lt;sup&gt;2&lt;/sup&gt;.&lt;/p&gt;</t>
  </si>
  <si>
    <t xml:space="preserve">Un reloj de pared tiene formas de octógono regular. Cada lado mide 9 cm y la opotema 5 cm. Calcula el área del reloj.
El área del reloj es de ... cm&lt;sup&gt;2&lt;/sup&gt;. </t>
  </si>
  <si>
    <t>Q1 = Min = 5; Max = 10 ; Step = 1</t>
  </si>
  <si>
    <t xml:space="preserve">T1 = Lemonlib.round({{Q1}}/0.83,1)
A1 = Lemonlib.round(8*{{Q1}}*{{T1}}/2,2) </t>
  </si>
  <si>
    <t>&lt;p&gt;La fórmula del área de un polígono regular es:&lt;/p&gt;&lt;p&gt;Área = (perímetro × apotema) /2 = 8 × {{Q1}} × {{T1}} / 2 = {{A1}} cm&lt;sup&gt;2&lt;/sup&gt;&lt;/p&gt;</t>
  </si>
  <si>
    <t>¿Cuáles son las medidas de este octógono?
Lado = {{A2}} cm
Apotema = {{A3}} cm
#cloze math
A2 = {{Q1}}
A3 = Lemonlib.round({{Q1}}/0.83,1)</t>
  </si>
  <si>
    <t>¿Qué hay que calcular?
El área de un octógono.*
El perímetro de un octógono.
El volumen de un octógono.
#single choice</t>
  </si>
  <si>
    <t>¿Cuál es la fórmula del área de un poliedro regular?
Área = (perímetro × apotema)/2*
Área = base × altura
Área = (base × altura)/2</t>
  </si>
  <si>
    <t xml:space="preserve">Por tanto, calcula el área de octógono.
Área = (perímetro × apotema)/2 = (8 × {{Q1}} × {{T1}})/2 = {{A1}} cm&lt;sup&gt;2&lt;/sup&gt;
#cloze math
A1 = Lemonlib.round(8*{{Q1}}*{{T1}}/2,2) </t>
  </si>
  <si>
    <t>{"id":"M6-G-22a-A-1","seed":{"parameters":[{"name":"Q1","label":null,"min":5,"max":10,"step":1}],"uniques":true},"scaffolding":[{"id":"step-0","stimulus":"&lt;p&gt;Calcule a área de um relógio de parede com a forma de um octógono regular com lado de {{Q1}} cm e apótema de {{T1}} cm.&lt;/p&gt;","template":"&lt;p&gt;A área mede {{response}} cm&lt;sup&gt;2&lt;/sup&gt;.&lt;/p&gt;","seed":{"calculated":[{"name":"T1","label":"{{function}}","function":"Lemonlib.round({{Q1}}/0.83,1)","temp":true},{"name":"0-A1","label":"{{function}}","function":" Lemonlib.round(8*{{Q1}}*{{T1}}/2,2) "}]},"algorithm":{"name":"calculateOperation","params":{"method":"equivSymbolic","keyboard":"INTERMEDIATE"}}},{"id":"step-1","stimulus":"&lt;p&gt;Quais são as medidas desse octógono?&lt;/p&gt;","template":"&lt;p style=\"text-align:center;\"&gt;Lado = {{response}} cm&lt;/p&gt;&lt;p style=\"text-align:center;\"&gt;Apótema = {{response}} cm&lt;/p&gt;","seed":{"calculated":[{"name":"1-A1","label":"{{function}}","function":"{{Q1}}"},{"name":"1-A2","label":"{{function}}","function":"Lemonlib.round({{Q1}}/0.83,1)"}]},"algorithm":{"name":"calculateOperation","params":{"method":"equivLiteral","keyboard":"INTERMEDIATE"}}},{"id":"step-2","stimulus":"&lt;p&gt;O que precisa ser calculado?&lt;/p&gt;","seed":{"calculated":[{"name":"2-A1","label":"&lt;p&gt;A área de um octógono.&lt;/p&gt;"},{"name":"2-A2","label":"&lt;p&gt;O perímetro de um octógono.&lt;/p&gt;","incorrect":true},{"name":"2-A3","label":"&lt;p&gt;O volume de um octógono.&lt;/p&gt;","incorrect":true}]},"algorithm":{"name":"trueFalse","template":"Multiple choice – standard","params":{"countCorrect":1,"countIncorrect":2}}},{"id":"step-3","stimulus":"&lt;p&gt;Qual fórmula é usada para calcular a área de um octógono?&lt;/p&gt;","seed":{"calculated":[{"name":"3-A1","label":"&lt;p&gt;Área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octógono.&lt;/p&gt;","template":"&lt;p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t>
  </si>
  <si>
    <t>&lt;p&gt;La base de la carpa de un circo tiene forma de heptágono regular de lado {{Q1}} m y apotema {{T1}} m. ¿Cuál es su área?&lt;/p&gt;</t>
  </si>
  <si>
    <t>&lt;p&gt;El área mide {{A1}} m&lt;sup&gt;2&lt;/sup&gt;.&lt;/p&gt;</t>
  </si>
  <si>
    <t xml:space="preserve">En la ciudad, se quiere instalar una carpa de circo. La lona que apoya en el suelo, es un heptágono regular. ¿Qué superficie ocupa la lona, sí sus medidas son 5.12 m y 5.48 m ?
                                                                                                                                                                                                                                                                                       La lona ocupa ... m&lt;sup&gt;2&lt;/sup&gt;. </t>
  </si>
  <si>
    <t>Q1 = Min = 10; Max = 20 ; Step = 1</t>
  </si>
  <si>
    <t xml:space="preserve">T1 = Lemonlib.round({{Q1}}/0.96, 1)
A1 = Lemonlib.round(7*{{Q1}}*{{T1}}/2,2) </t>
  </si>
  <si>
    <t>&lt;p&gt;La fórmula del área de un polígono regular es:&lt;/p&gt;&lt;p&gt;Área = (perímetro × apotema) /2 = 7 × {{Q1}} × {{T1}} / 2 = {{A1}} cm&lt;sup&gt;2&lt;/sup&gt;&lt;/p&gt;</t>
  </si>
  <si>
    <t>¿Cuáles son las medidas de este heptágono?
Lado = {{A2}} m
Apotema = {{A3}} m
#cloze math
A2 = {{Q1}}
A3 = Lemonlib.round({{Q1}}/0.96, 1)</t>
  </si>
  <si>
    <t>¿Qué hay que calcular?
El área de un heptágono.*
El perímetro de un heptágono.
El volumen de un heptágono.
#single choice</t>
  </si>
  <si>
    <t xml:space="preserve">Por tanto, calcula el área de heptágono. Redondea el resultado a las centésimas.
Área = (perímetro × apotema)/2 = (7 × {{Q1}} × {{T1}})/2 = {{A1}} m&lt;sup&gt;2&lt;/sup&gt;
#cloze math
A1 = Lemonlib.round(7*{{Q1}}*{{T1}}/2,2) </t>
  </si>
  <si>
    <t>{"id":"M6-G-22a-A-2","seed":{"parameters":[{"name":"Q1","label":null,"min":10,"max":20,"step":1}],"uniques":true},"scaffolding":[{"id":"step-0","stimulus":"&lt;p&gt;A base de uma tenda de circo tem a forma de um heptágono regular com lado de {{Q1}} m e apótema de {{T1}} m. Qual é a área da base da tenda?&lt;/p&gt;","template":"&lt;p&gt;A área mede {{response}} m&lt;sup&gt;2&lt;/sup&gt;.&lt;/p&gt;","seed":{"calculated":[{"name":"T1","label":"{{function}}","function":"Lemonlib.round({{Q1}}/0.96,1)","temp":true},{"name":"0-A1","label":"{{function}}","function":" Lemonlib.round(7*{{Q1}}*{{T1}}/2,2) "}]},"algorithm":{"name":"calculateOperation","params":{"method":"equivSymbolic","keyboard":"INTERMEDIATE"}}},{"id":"step-1","stimulus":"&lt;p&gt;Quais são as medidas desse heptágono?&lt;/p&gt;","template":"&lt;p style=\"text-align:center;\"&gt;Lado = {{response}} m&lt;/p&gt;&lt;p style=\"text-align:center;\"&gt;Apótema = {{response}} m&lt;/p&gt;","seed":{"calculated":[{"name":"1-A1","label":"{{function}}","function":"{{Q1}}"},{"name":"1-A2","label":"{{function}}","function":"Lemonlib.round({{Q1}}/0.96,1)"}]},"algorithm":{"name":"calculateOperation","params":{"method":"equivLiteral","keyboard":"INTERMEDIATE"}}},{"id":"step-2","stimulus":"&lt;p&gt;O que precisa ser calculado?&lt;/p&gt;","seed":{"calculated":[{"name":"2-A1","label":"&lt;p&gt;A área de um heptágono.&lt;/p&gt;"},{"name":"2-A2","label":"&lt;p&gt;O perímetro de um heptágono.&lt;/p&gt;","incorrect":true},{"name":"2-A3","label":"&lt;p&gt;O volume de um heptágono.&lt;/p&gt;","incorrect":true}]},"algorithm":{"name":"trueFalse","template":"Multiple choice – standard","params":{"countCorrect":1,"countIncorrect":2}}},{"id":"step-3","stimulus":"&lt;p&gt;Qual fórmula é usada para calcular a área de um heptágono?&lt;/p&gt;","seed":{"calculated":[{"name":"3-A1","label":"&lt;p&gt;Área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heptágono.&lt;/p style=\"text-align: center\"&gt;","template":"&lt;p&gt;Área = &lt;span class=\"fr-math-v2 fr-draggable\" contenteditable=\"false\" data-original-math=\"\\(\\frac{\\text{perímetro} \\ \\times \\ \\text{apótema}}{2}\\)\" draggable=\"true\"&gt;\\(\\frac{\\text{perímetro} \\ \\times \\ \\text{apótema}}{2}\\)&lt;/span&gt;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t>
  </si>
  <si>
    <t>&lt;p&gt;Una ventana tiene forma de pentágono regular de lado {{Q1}} dm y apotema {{T1}} dm. ¿Cual es su área?&lt;/p&gt;</t>
  </si>
  <si>
    <t>&lt;p&gt;El área mide {{A1}} dm&lt;sup&gt;2&lt;/sup&gt;.&lt;/p&gt;</t>
  </si>
  <si>
    <t>Q1 = Min=2; Max= 6; Step= 1</t>
  </si>
  <si>
    <t xml:space="preserve">T1 = Lemonlib.round({{Q1}}/1.45, 2)
A1 = Lemonlib.round(5*{{Q1}}*{{T1}}/2,2) </t>
  </si>
  <si>
    <t>&lt;p&gt;La fórmula del área de un polígono regular es:&lt;/p&gt;&lt;p&gt;Área = (perímetro × apotema) /2 = 5 × {{Q1}} × {{T1}} / 2 = {{A1}} cm&lt;sup&gt;2&lt;/sup&gt;&lt;/p&gt;</t>
  </si>
  <si>
    <t>¿Cuáles son las medidas de este pentágono?
Lado = {{A2}} dm
Apotema = {{A3}} dm
#cloze math
A2 = {{Q1}}
A3 = Lemonlib.round({{Q1}}/1.45, 2)</t>
  </si>
  <si>
    <t>¿Qué hay que calcular?
El área de un pentágono.*
El perímetro de un pentágono.
El volumen de un pentágono.
#single choice</t>
  </si>
  <si>
    <t xml:space="preserve">Por tanto, calcula el área de pentágono. Redondea el resultado a las centésimas.
Área = (perímetro × apotema)/2 = (5 × {{Q1}} × {{T1}})/2 = {{A1}} dm&lt;sup&gt;2&lt;/sup&gt;
#cloze math
A1 = Lemonlib.round(5*{{Q1}}*{{T1}}/2,2) </t>
  </si>
  <si>
    <t>{"id":"M6-G-22a-A-3","seed":{"parameters":[{"name":"Q1","label":null,"list":[2,3,4,5,6]}],"uniques":true},"scaffolding":[{"id":"step-0","stimulus":"&lt;p&gt;Uma janela tem a forma de um pentágono regular com lado de {{Q1}} dm e apótema de {{T1}} dm. Qual é a área da janela? Expresse o resultado com duas casas decimais, se necessário.&lt;/p&gt;","template":"&lt;p&gt;A área mede {{response}} dm&lt;sup&gt;2&lt;/sup&gt;.&lt;/p&gt;","seed":{"calculated":[{"name":"T1","label":"{{function}}","function":"Lemonlib.round({{Q1}}/1.45, 2)","temp":true},{"name":"0-A1","label":"{{function}}","function":" Lemonlib.round(5*{{Q1}}*{{T1}}/2,2)"}]},"algorithm":{"name":"calculateOperation","params":{"method":"equivLiteral","keyboard":"INTERMEDIATE"}}},{"id":"step-1","stimulus":"&lt;p&gt;Quais são as medidas desse pentágono?&lt;/p&gt;","template":"&lt;p style=\"text-align:center;\"&gt;Lado = {{response}} cm&lt;/p&gt;&lt;p style=\"text-align:center;\"&gt;Apótema = {{response}} cm&lt;/p&gt;","seed":{"calculated":[{"name":"1-A1","label":"{{function}}","function":"{{Q1}}"},{"name":"1-A2","label":"{{function}}","function":"Lemonlib.round({{Q1}}/1.45,2)"}]},"algorithm":{"name":"calculateOperation","params":{"method":"equivLiteral","keyboard":"INTERMEDIATE"}}},{"id":"step-2","stimulus":"&lt;p&gt;O que precisa ser calculado?&lt;/p&gt;","seed":{"calculated":[{"name":"2-A1","label":"&lt;p&gt;A área de um pentágono.&lt;/p&gt;"},{"name":"2-A2","label":"&lt;p&gt;O perímetro de um pentágono.&lt;/p&gt;","incorrect":true},{"name":"2-A3","label":"&lt;p&gt;O volume de um pentágono.&lt;/p&gt;","incorrect":true}]},"algorithm":{"name":"trueFalse","template":"Multiple choice – standard","params":{"countCorrect":1,"countIncorrect":2}}},{"id":"step-3","stimulus":"&lt;p&gt;Qual fórmula é usada para calcular a área de um pentágono?&lt;/p&gt;","seed":{"calculated":[{"name":"3-A1","label":"&lt;p&gt;Área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pentágono. Arredonde o resultado para centésimos.&lt;/p&gt;","template":"&lt;p&gt;Área = &lt;span class=\"fr-math-v2 fr-draggable\" contenteditable=\"false\" data-original-math=\"\\(\\frac{\\text{perímetro} \\ \\times \\ \\text{apótema}}{2}\\)\" draggable=\"true\"&gt;\\(\\frac{\\text{perímetro} \\ \\times \\ \\text{apótema}}{2}\\)&lt;/span&gt;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t>
  </si>
  <si>
    <t>M6-G-23a</t>
  </si>
  <si>
    <t>Calcula el área del círculo</t>
  </si>
  <si>
    <t>Selecciona el área de este círculo.
{Imagen M6-G-23a-1 radio "{{Q1}} cm"}</t>
  </si>
  <si>
    <t>Selecciona el área de un círculo cuya radio es de 10 cm.
[imagen]
314 cm&lt;sup&gt;2&lt;/sup&gt;*
31.4 cm&lt;sup&gt;2&lt;/sup&gt;
13.14 cm&lt;sup&gt;2&lt;/sup&gt;</t>
  </si>
  <si>
    <t>Q1 = Min=2; Max= 15; Step= 1
Q2 = Min=2; Max= 15; Step= 0.1
Q3 = Min=2; Max= 15; Step= 0.1</t>
  </si>
  <si>
    <t>A1 = Lemonlib.round(3.14*{{Q1}}*{{Q1}},2)
A2 = Lemonlib.round(3.14*{{Q2}}*{{Q2}},2)
A3 = Lemonlib.round(3.14*{{Q3}}*{{Q3}},2)</t>
  </si>
  <si>
    <t>&lt;p&gt;La fórmula del área de un círculo es:&lt;/p&gt;&lt;p&gt;Área = π × radio&lt;sup&gt;2&lt;/sup&gt;&lt;/p&gt;</t>
  </si>
  <si>
    <t>&lt;p&gt;La fórmula del área de un círculo es:&lt;/p&gt;&lt;p&gt;Área = π × radio&lt;sup&gt;2&lt;/sup&gt; = 3.14 × {{Q1}}&lt;sup&gt;2&lt;/sup&gt; = {{A1}} cm&lt;sup&gt;2&lt;/sup&gt;</t>
  </si>
  <si>
    <t>{"id":"M6-G-23a-I-1","stimulus":"&lt;p&gt;Selecione a área deste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t>
  </si>
  <si>
    <t>Calcula el área de este círculo. Utiliza el valor de π con dos decimales.
{Imagen M6-G-23a-2 radio "{{Q1}} cm"}</t>
  </si>
  <si>
    <t>Calcula el área de un círculo cuya radio es de 7 cm.
[imagen]
153.86 cm&lt;sup&gt;2&lt;/sup&gt;*</t>
  </si>
  <si>
    <t>Q1 = Min=2; Max= 15; Step= 1</t>
  </si>
  <si>
    <t>A1 = Lemonlib.round(3.14*{{Q1}}*{{Q1}},2)</t>
  </si>
  <si>
    <t>{"id":"M6-G-23a-E-1","stimulus":"&lt;p&gt;Calcule a área desse círculo. Use o valor de π com duas casas decimais.&lt;/p&gt;&lt;div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cm&lt;sup&gt;2&lt;/sup&gt;&lt;/p&gt;","seed":{"parameters":[{"name":"Q1","label":null,"min":2,"max":15,"step":1}],"calculated":[{"name":"A1","label":"{{function}}","function":" Lemonlib.round(3.14*{{Q1}}*{{Q1}},2)"}],"uniques":true},"algorithm":{"name":"calculateOperation","params":{"method":"equivLiteral","keyboard":"INTERMEDIATE"}}}</t>
  </si>
  <si>
    <t>Una modista utiliza lentejuelas circulares con un radio de {{Q1}} mm para hacer vestidos. ¿Cuál es el área de cada una? Utiliza el valor de π con dos decimales.</t>
  </si>
  <si>
    <t>El área de cada lentejuela mide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</si>
  <si>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</si>
  <si>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 List = 2, 3, 4, 5, 6</t>
  </si>
  <si>
    <t>&lt;p&gt;La fórmula del área de un círculo es:&lt;/p&gt;&lt;p&gt;Área = π × radio&lt;sup&gt;2&lt;/sup&gt; = 3.14 × {{Q1}}&lt;sup&gt;2&lt;/sup&gt; = {{A1}} mm&lt;sup&gt;2&lt;/sup&gt;</t>
  </si>
  <si>
    <t>¿Cuánto mide el radio de cada lentejuela?
Radio = {{A2}} mm
#Cloze math
A2 = {{Q1}}</t>
  </si>
  <si>
    <t>¿Qué hay que calcular?
El área del círculo.*
El perímetro del círculo.
El volumen del círculo.</t>
  </si>
  <si>
    <t>¿Cuál es la fórmula del área del círculo?
Área = π × radio&lt;sup&gt;2&lt;/sup&gt;*
Área = 2 × π × radio
Área = 2 × π × radio&lt;sup&gt;2&lt;/sup&gt;
#Single choice</t>
  </si>
  <si>
    <t>Por tanto, calcula el área de este círculo.
Área = π × radio&lt;sup&gt;2&lt;/sup&gt; = 3.14 × {{Q1}}&lt;sup&gt;2&lt;/sup&gt; = {{A1}} mm&lt;sup&gt;2&lt;/sup&gt;
#cloze math
A1 = Lemonlib.round(3.14*{{Q1}}*{{Q1}},2)</t>
  </si>
  <si>
    <t>{"id":"M6-G-23a-A-1","seed":{"parameters":[{"name":"Q1","label":null,"list":[2,3,4,5,6]}],"uniques":true},"scaffolding":[{"id":"step-0","stimulus":"&lt;p&gt;Uma costureira usa lantejoulas circulares com raio de {{Q1}} mm para fazer vestidos. Qual é a área de cada lantejoula? Use π = 3.14.&lt;/p&gt;","template":"&lt;p&gt;A área de cada lantejoula mede {{response}} mm&lt;sup&gt;2&lt;/sup&gt;.&lt;/p&gt;","seed":{"calculated":[{"name":"0-A1","label":"{{function}}","function":" Lemonlib.round(3.14*{{Q1}}*{{Q1}},2)"}]},"algorithm":{"name":"calculateOperation","params":{"method":"equivLiteral","keyboard":"INTERMEDIATE"}}},{"id":"step-1","stimulus":"&lt;p&gt;Quanto mede o raio de cada lantejoula?&lt;/p&gt;","template":"&lt;p style=\"text-align:center;\"&gt;Raio = {{response}} mm&lt;/p&gt;","seed":{"calculated":[{"name":"1-A1","label":"{{function}}","function":"{{Q1}}"}]},"algorithm":{"name":"calculateOperation","params":{"method":"equivLiteral","keyboard":"INTERMEDIATE"}}},{"id":"step-2","stimulus":"&lt;p&gt;O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mm&lt;sup&gt;2&lt;/sup&gt;&lt;/p&gt;","seed":{"calculated":[{"name":"4-A1","label":"{{function}}","function":"Lemonlib.round(3.14*{{Q1}}*{{Q1}},2) "}]},"algorithm":{"name":"calculateOperation","params":{"method":"equivLiteral","keyboard":"INTERMEDIATE"}}}]}</t>
  </si>
  <si>
    <t>Una plaza circular tiene un radio de {{Q1}} m. ¿Cuanto mide su área? Utiliza el valor de π con dos decimales.</t>
  </si>
  <si>
    <t>El área de la plaza mide {{A1}} m&lt;sup&gt;2&lt;/sup&gt;.</t>
  </si>
  <si>
    <t>Q1 = Min=5; Max= 15; Step= 1</t>
  </si>
  <si>
    <t>&lt;p&gt;La fórmula del área de un círculo es:&lt;/p&gt;&lt;p&gt;Área = π × radio&lt;sup&gt;2&lt;/sup&gt; = 3.14 × {{Q1}}&lt;sup&gt;2&lt;/sup&gt; = {{A1}} m&lt;sup&gt;2&lt;/sup&gt;</t>
  </si>
  <si>
    <t>¿Cuánto mide el radio de la plaza?
Radio = {{A2}} m
#Cloze math
A2 = {{Q1}}</t>
  </si>
  <si>
    <t>Por tanto, calcula el área de este círculo.
Área = π × radio&lt;sup&gt;2&lt;/sup&gt; = 3.14 × {{Q1}}&lt;sup&gt;2&lt;/sup&gt; = {{A1}} m&lt;sup&gt;2&lt;/sup&gt;
#cloze math
A1 = Lemonlib.round(3.14*{{Q1}}*{{Q1}},2)</t>
  </si>
  <si>
    <t>{"id":"M6-G-23a-A-2","seed":{"parameters":[{"name":"Q1","label":null,"min":5,"max":15,"step":1}],"uniques":true},"scaffolding":[{"id":"step-0","stimulus":"&lt;p&gt;Uma praça circular tem um raio de {{Q1}} m. Quanto mede a área dessa praça? Use π =3.14.&lt;/p&gt;","template":"&lt;p&gt;A área da praça mede {{response}} m&lt;sup&gt;2&lt;/sup&gt;.&lt;/p&gt;","seed":{"calculated":[{"name":"0-A1","label":"{{function}}","function":" Lemonlib.round(3.14*{{Q1}}*{{Q1}},2)"}]},"algorithm":{"name":"calculateOperation","params":{"method":"equivLiteral","keyboard":"INTERMEDIATE"}}},{"id":"step-1","stimulus":"&lt;p&gt;Quanto mede o raio da praça?&lt;/p&gt;","template":"&lt;p style=\"text-align:center;\"&gt;Raio = {{response}} 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m&lt;sup&gt;2&lt;/sup&gt;&lt;/p&gt;","seed":{"calculated":[{"name":"4-A1","label":"{{function}}","function":"Lemonlib.round(3.14*{{Q1}}*{{Q1}},2) "}]},"algorithm":{"name":"calculateOperation","params":{"method":"equivLiteral","keyboard":"INTERMEDIATE"}}}]}</t>
  </si>
  <si>
    <t>Los ojos de buey de un barco tienen forma de círculo y un radio de {{Q1}} cm. ¿Cuánto mide la superficie de cada uno? Utiliza el valor de π con dos decimales.</t>
  </si>
  <si>
    <t>Cada ojo de buey mide {{A1}} cm&lt;sup&gt;2&lt;/sup&gt;.</t>
  </si>
  <si>
    <t xml:space="preserve">En un barco se colocaron ventanas, ojo de buey, en los camarotes. ¿Qué superficie ocupan, si tienen 22 cm de radio?. 
Las ventanas ocupan ... cm&lt;sup&gt;2&lt;/sup&gt;. </t>
  </si>
  <si>
    <t>Q1 = List = 10, 11, 12, 13, 14, 15</t>
  </si>
  <si>
    <t>¿Cuánto mide el radio de un ojo de buey?
Radio = {{A2}} cm
#Cloze math
A2 = {{Q1}}</t>
  </si>
  <si>
    <t>Por tanto, calcula el área de este círculo.
Área = π × radio&lt;sup&gt;2&lt;/sup&gt; = 3.14 × {{Q1}}&lt;sup&gt;2&lt;/sup&gt; = {{A1}} cm&lt;sup&gt;2&lt;/sup&gt;
#cloze math
A1 = Lemonlib.round(3.14*{{Q1}}*{{Q1}},2)</t>
  </si>
  <si>
    <t>{"id":"M6-G-23a-A-3","seed":{"parameters":[{"name":"Q1","label":null,"list":[10,11,12,13,14,15]}],"uniques":true},"scaffolding":[{"id":"step-0","stimulus":"&lt;p&gt;As escotilhas de um navio têm a forma de um círculo com raio de {{Q1}} cm. Qual é a área da superfície de cada uma? Use π = 3.14.&lt;/p&gt;","template":"&lt;p&gt;Cada escotilha mede {{response}} cm&lt;sup&gt;2&lt;/sup&gt;.&lt;/p&gt;","seed":{"calculated":[{"name":"0-A1","label":"{{function}}","function":" Lemonlib.round(3.14*{{Q1}}*{{Q1}},2)"}]},"algorithm":{"name":"calculateOperation","params":{"method":"equivLiteral","keyboard":"INTERMEDIATE"}}},{"id":"step-1","stimulus":"&lt;p&gt;Quanto mede o raio de uma escotilha?&lt;/p&gt;","template":"&lt;p style=\"text-align:center;\"&gt;Raio = {{response}} cm&lt;/p&gt;","seed":{"calculated":[{"name":"1-A1","label":"{{function}}","function":"{{Q1}}"}]},"algorithm":{"name":"calculateOperation","params":{"method":"equivLiteral","keyboard":"INTERMEDIATE"}}},{"id":"step-2","stimulus":"&lt;p&gt;O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cm&lt;sup&gt;2&lt;/sup&gt;&lt;/p&gt;","seed":{"calculated":[{"name":"4-A1","label":"{{function}}","function":"Lemonlib.round(3.14*{{Q1}}*{{Q1}},2) "}]},"algorithm":{"name":"calculateOperation","params":{"method":"equivLiteral","keyboard":"INTERMEDIATE"}}}]}</t>
  </si>
  <si>
    <t>M6-G-24a</t>
  </si>
  <si>
    <t>Calcula el área de un polígono irregular mediante la descomposición de una figura plana en otras</t>
  </si>
  <si>
    <r>
      <rPr>
        <rFont val="Calibri"/>
        <sz val="12.0"/>
      </rPr>
      <t>&lt;p&gt;Selecciona el área de esta figura.&lt;/p&gt;
&lt;p&gt;Selecione a área desta figura.&lt;/p&gt;
Imagen M6-G-24a-9</t>
    </r>
    <r>
      <rPr>
        <rFont val="Calibri"/>
        <sz val="12.0"/>
      </rPr>
      <t xml:space="preserve">
</t>
    </r>
    <r>
      <rPr>
        <rFont val="Calibri"/>
        <sz val="12.0"/>
        <u/>
      </rPr>
      <t>https://drive.google.com/file/d/1xG6JT6yyMg1XlkUSvyJ84EqV4Zzf-6_K/view?usp=share_link</t>
    </r>
  </si>
  <si>
    <r>
      <rPr>
        <rFont val="Calibri"/>
        <color theme="1"/>
        <sz val="12.0"/>
      </rPr>
      <t>Selecciona la medida correcta del área de la siguiente figura: 
(Figura)
Área = {{A1}}* cm&lt;sup&gt;2&lt;/sup&gt;
Área = {{A2}} cm&lt;sup&gt;2&lt;/sup&gt;
Área =</t>
    </r>
    <r>
      <rPr>
        <rFont val="Calibri"/>
        <color theme="1"/>
        <sz val="12.0"/>
      </rPr>
      <t xml:space="preserve"> </t>
    </r>
    <r>
      <rPr>
        <rFont val="Calibri"/>
        <color theme="1"/>
        <sz val="12.0"/>
      </rPr>
      <t>{{A3}} cm&lt;sup&gt;2&lt;/sup&gt;</t>
    </r>
  </si>
  <si>
    <t>Q1 = Min= 3; Max= 9; Step= 0.1
Q2 = Min= 3; Max= 9; Step= 0.1
Q3 = Min= 3; Max= 9; Step= 0.1</t>
  </si>
  <si>
    <t>T1=Lemonlib.round(0.8*{{Q1}},1)
T2=Lemonlib.round(0.8*{{Q2}},1)
T3=Lemonlib.round(0.8*{{Q3}},1)
A1 = Área = {{function}} cm&lt;sup&gt;2&lt;/sup&gt;#Lemonlib.round({{Q1}}*{{T1}}/2,1)+Lemonlib.round({{Q1}}*{{Q1}},1)*
A2 = Área = {{function}} cm&lt;sup&gt;2&lt;/sup&gt;#Lemonlib.round({{Q2}}*{{T2}}/2,1)+Lemonlib.round({{Q2}}*{{Q2}},1)
A3 = Área = {{function}} cm&lt;sup&gt;2&lt;/sup&gt;#Lemonlib.round({{Q3}}*{{T3}}/2,1)+Lemonlib.round({{Q3}}*{{Q3}},1)</t>
  </si>
  <si>
    <t>&lt;p&gt;Calcula el área del cuadrado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</si>
  <si>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M6-G-24a-12 | M6-G-24a-13 | M6-G-24a-14
                        | ? = {{A1}} cm | 
A1 = {{Q1}}</t>
    </r>
    <r>
      <rPr>
        <rFont val="Calibri"/>
        <sz val="12.0"/>
      </rPr>
      <t xml:space="preserve">
</t>
    </r>
    <r>
      <rPr>
        <rFont val="Calibri"/>
        <sz val="12.0"/>
        <u/>
      </rPr>
      <t>https://drive.google.com/file/d/1f2nLHYwC9jWX63u-ZaF2gilS7dneQR2H/view?usp=share_link</t>
    </r>
  </si>
  <si>
    <r>
      <rPr>
        <rFont val="Calibri"/>
        <sz val="12.0"/>
      </rPr>
      <t>A continuación, calcula las áreas de cada polígono. Si es necesario, redondea el resultado a las décimas.
Em seguida, calcule a área de cada polígono. Se necessário, arredonde o resultado para décimos.
M6-G-24a-13 | M6-G-24a-14
Área = {{A2}} cm&lt;sup&gt;2&lt;/sup&gt; | Área = {{A3}} cm&lt;sup&gt;2&lt;/sup&gt;
A2 = Lemonlib.round({{Q1}}*{{T1}}/2,1)
A3 = Lemonlib.round({{Q1}}*{{Q1}},1)</t>
    </r>
    <r>
      <rPr>
        <rFont val="Calibri"/>
        <sz val="12.0"/>
      </rPr>
      <t xml:space="preserve">
</t>
    </r>
    <r>
      <rPr>
        <rFont val="Calibri"/>
        <sz val="12.0"/>
        <u/>
      </rPr>
      <t>https://drive.google.com/file/d/1gyn-One7IPHJJz06Hu9zZLFhArXJ0ea6/view?usp=share_link</t>
    </r>
  </si>
  <si>
    <r>
      <rPr>
        <rFont val="Calibri"/>
        <sz val="12.0"/>
      </rPr>
      <t>Por último, calcula el área total.
Por último, calcule a área total.
M6-G-24a-13 | M6-G-24a-14
Área = {{T4}} + {{T5}} = {{A4}} cm&lt;sup&gt;2&lt;/sup&gt;
T4 = Lemonlib.round({{Q1}}*{{T1}}/2,1)
T5 = Lemonlib.round({{Q1}}*{{Q1}},1)
A4 = {{T4}}+{{T5}}</t>
    </r>
    <r>
      <rPr>
        <rFont val="Calibri"/>
        <sz val="12.0"/>
      </rPr>
      <t xml:space="preserve">
</t>
    </r>
    <r>
      <rPr>
        <rFont val="Calibri"/>
        <sz val="12.0"/>
        <u/>
      </rPr>
      <t>https://drive.google.com/file/d/1gyn-One7IPHJJz06Hu9zZLFhArXJ0ea6/view?usp=share_link</t>
    </r>
  </si>
  <si>
    <t>{"id":"M6-G-24a-I-1","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1)","temp":true},{"name":"0-A1","label":"Área = {{function}} cm&lt;sup&gt;2&lt;/sup&gt;","function":"Lemonlib.round({{Q1}}*{{T1}}/2+{{Q1}}*{{Q1}}, 1)"},{"name":"0-A2","label":"Área = {{function}} cm&lt;sup&gt;2&lt;/sup&gt;","function":"Lemonlib.round({{Q2}}*{{T2}}/2+{{Q2}}*{{Q2}}, 1)","incorrect":true},{"name":"0-A3","label":"Área = {{function}} cm&lt;sup&gt;2&lt;/sup&gt;","function":"Lemonlib.round({{Q3}}*{{T3}}/2+{{Q3}}*{{Q3}},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t>
  </si>
  <si>
    <r>
      <rPr>
        <rFont val="Calibri"/>
        <sz val="12.0"/>
      </rPr>
      <t>&lt;p&gt;Selecciona el área de esta figura.&lt;/p&gt;
&lt;p&gt;Selecione a área desta figura.&lt;/p&gt;
Imagen M6-G-24a-10</t>
    </r>
    <r>
      <rPr>
        <rFont val="Calibri"/>
        <sz val="12.0"/>
      </rPr>
      <t xml:space="preserve">
</t>
    </r>
    <r>
      <rPr>
        <rFont val="Calibri"/>
        <sz val="12.0"/>
        <u/>
      </rPr>
      <t>https://drive.google.com/file/d/1S7RUadLRzRmj8v2eaPyBdzzH-4tfRhcL/view?usp=share_link</t>
    </r>
  </si>
  <si>
    <t>Q1= Min = 3; Max = 9; Step = 0.1
Q2= Min = 3; Max = 9; Step = 0.1
Q3= Min = 3; Max = 9; Step = 0.1</t>
  </si>
  <si>
    <t>T1 = {{Q1}}*0.69
T2 = Lemonlib.round({{Q1}}*0.5, 1)
T3 = {{Q1}}+{{T1}}
A1 = Área = {{function}} cm&lt;sup&gt;2&lt;/sup&gt;#Lemonlib.round(2.5*{{Q1}}*{{T1}}, 1)+Lemonlib.round(({{Q1}}+{{T3}})*{{T2}}/2, 1)
A2 = Área = {{function}} cm&lt;sup&gt;2&lt;/sup&gt;#Lemonlib.round(2.5*{{Q2}}*{{T1}}, 1)+Lemonlib.round(({{Q2}}+{{T3}})*{{T2}}/2, 1)
A3 = Área = {{function}} cm&lt;sup&gt;2&lt;/sup&gt;#Lemonlib.round(2.5*{{Q3}}*{{T1}}, 1)+Lemonlib.round(({{Q3}}+{{T3}})*{{T2}}/2, 1)</t>
  </si>
  <si>
    <t>&lt;p&gt;Calcula el área del rectángulo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</si>
  <si>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M6-G-24a-15 | M6-G-24a-16 | M6-G-24a-17
                        |                          | ? = {{A1}} cm
A1 = {{Q1}}</t>
    </r>
    <r>
      <rPr>
        <rFont val="Calibri"/>
        <sz val="12.0"/>
      </rPr>
      <t xml:space="preserve">
</t>
    </r>
    <r>
      <rPr>
        <rFont val="Calibri"/>
        <sz val="12.0"/>
        <u/>
      </rPr>
      <t>https://drive.google.com/file/d/1S7RUadLRzRmj8v2eaPyBdzzH-4tfRhcL/view?usp=share_link</t>
    </r>
  </si>
  <si>
    <r>
      <rPr>
        <rFont val="Calibri"/>
        <sz val="12.0"/>
      </rPr>
      <t>A continuación, calcula las áreas de cada polígono. Si es necesario, redondea el resultado a las décimas.
Em seguida, calcule a área de cada polígono. Se necessário, arredonde o resultado para décimos.
M6-G-24a-16 | M6-G-24a-17
Área = {{A2}} cm&lt;sup&gt;2&lt;/sup&gt; | Área = {{A3}} cm&lt;sup&gt;2&lt;/sup&gt;
A2 = Lemonlib.round(2.5*{{Q1}}*{{T1}}, 1)
A3 = Lemonlib.round(({{Q1}}+{{T3}})*{{T2}}/2, 1)</t>
    </r>
    <r>
      <rPr>
        <rFont val="Calibri"/>
        <sz val="12.0"/>
      </rPr>
      <t xml:space="preserve">
</t>
    </r>
    <r>
      <rPr>
        <rFont val="Calibri"/>
        <sz val="12.0"/>
        <u/>
      </rPr>
      <t>https://drive.google.com/file/d/1S7RUadLRzRmj8v2eaPyBdzzH-4tfRhcL/view?usp=share_link</t>
    </r>
  </si>
  <si>
    <r>
      <rPr>
        <rFont val="Calibri"/>
        <sz val="12.0"/>
      </rPr>
      <t>Por último, calcula el área total.
Por último, calcule a área total.
M6-G-24a-16 | M6-G-24a-17
Área = {{T4}} + {{T5}} = {{A4}} cm&lt;sup&gt;2&lt;/sup&gt;
T4 = Lemonlib.round(2.5*{{Q1}}*{{T1}}, 1)
T5 = Lemonlib.round(({{Q1}}+{{T3}})*{{T2}}/2, 1)
A4 = {{T4}}+{{T5}}</t>
    </r>
    <r>
      <rPr>
        <rFont val="Calibri"/>
        <sz val="12.0"/>
      </rPr>
      <t xml:space="preserve">
</t>
    </r>
    <r>
      <rPr>
        <rFont val="Calibri"/>
        <sz val="12.0"/>
        <u/>
      </rPr>
      <t>https://drive.google.com/file/d/1S7RUadLRzRmj8v2eaPyBdzzH-4tfRhcL/view?usp=share_link</t>
    </r>
  </si>
  <si>
    <t>{"id":"M6-G-24a-I-2","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1)","temp":true},{"name":"T3","label":"{{function}}","function":"Lemonlib.round({{Q1}}+{{T1}},1)","temp":true},{"name":"0-A1","label":"Área = {{function}} cm&lt;sup&gt;2&lt;/sup&gt;","function":"Lemonlib.round(2.5*{{Q1}}*{{T1}}+({{Q1}}+{{T3}})*{{T2}}/2, 1)"},{"name":"0-A2","label":"Área = {{function}} cm&lt;sup&gt;2&lt;/sup&gt;","function":"Lemonlib.round(2.5*{{Q2}}*{{T1}}+({{Q2}}+{{T3}})*{{T2}}/2, 1)","incorrect":true},{"name":"0-A3","label":"Área = {{function}} cm&lt;sup&gt;2&lt;/sup&gt;","function":"Lemonlib.round(2.5*{{Q3}}*{{T1}}+({{Q3}}+{{T3}})*{{T2}}/2,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t>
  </si>
  <si>
    <r>
      <rPr>
        <rFont val="Calibri"/>
        <sz val="12.0"/>
      </rPr>
      <t>&lt;p&gt;Selecciona el área de esta figura.&lt;/p&gt;
&lt;p&gt;Selecione a área desta figura.&lt;/p&gt;
Imagen M6-G-24a-11</t>
    </r>
    <r>
      <rPr>
        <rFont val="Calibri"/>
        <sz val="12.0"/>
      </rPr>
      <t xml:space="preserve">
</t>
    </r>
    <r>
      <rPr>
        <rFont val="Calibri"/>
        <sz val="12.0"/>
        <u/>
      </rPr>
      <t>https://drive.google.com/file/d/1ee7mMyhT4ggIg6AZdRXVJMbllc3EV2fr/view?usp=share_link</t>
    </r>
  </si>
  <si>
    <t>Q1 = Min = 3; Max = 9; Step = 0.1
Q2 = Min = 3; Max = 9; Step = 0.1
Q3 = Min = 3; Max = 9; Step = 0.1</t>
  </si>
  <si>
    <t>T1 = {{Q1}}*2
A1 = Área = {{function}} cm&lt;sup&gt;2&lt;/sup&gt;#4*{{Q1}}*{{Q1}}
A2 = Área = {{function}} cm&lt;sup&gt;2&lt;/sup&gt;#4*{{Q2}}*{{Q2}}
A3 = Área = {{function}} cm&lt;sup&gt;2&lt;/sup&gt;#4*{{Q3}}*{{Q3}}</t>
  </si>
  <si>
    <t>&lt;p&gt;Calcula el área del pentágono por un lado y el del cuadrado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</si>
  <si>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M6-G-24a-18 | M6-G-24a-19 | M6-G-24a-20 | M6-G-24a-21
                        |  ? = {{A1}} cm | ? = {{A2}} cm |
A1 = 2*{{Q1}}
A2 = 2*{{Q1}}</t>
    </r>
    <r>
      <rPr>
        <rFont val="Calibri"/>
        <sz val="12.0"/>
      </rPr>
      <t xml:space="preserve">
</t>
    </r>
    <r>
      <rPr>
        <rFont val="Calibri"/>
        <sz val="12.0"/>
        <u/>
      </rPr>
      <t>https://drive.google.com/file/d/1JH4lYWQiqwFlTLZiiAXJ2GmxhAWHiOl7/view?usp=share_link</t>
    </r>
  </si>
  <si>
    <r>
      <rPr>
        <rFont val="Calibri"/>
        <sz val="12.0"/>
      </rPr>
      <t>A continuación, calcula las áreas de cada polígono. Si es necesario, redondea el resultado a las décimas.
Em seguida, calcule a área de cada polígono. Se necessário, arredonde o resultado para décimos.
M6-G-24a-19 | M6-G-24a-20 | M6-G-24a-21
Área = {{A3}} cm&lt;sup&gt;2&lt;/sup&gt; | Área = {{A4}} cm&lt;sup&gt;2&lt;/sup&gt;| Área = {{A5}} cm&lt;sup&gt;2&lt;/sup&gt;
A3 = {{Q1}}*{{T1}}/2
A4 = {{Q1}}*{{T1}}
A5 = {{Q1}}*{{T1}}/2</t>
    </r>
    <r>
      <rPr>
        <rFont val="Calibri"/>
        <sz val="12.0"/>
      </rPr>
      <t xml:space="preserve">
</t>
    </r>
    <r>
      <rPr>
        <rFont val="Calibri"/>
        <sz val="12.0"/>
        <u/>
      </rPr>
      <t>https://drive.google.com/file/d/1mTbguEvUJCvGsfOL3Go6113_2OgDHQrR/view?usp=share_link</t>
    </r>
  </si>
  <si>
    <r>
      <rPr>
        <rFont val="Calibri"/>
        <sz val="12.0"/>
      </rPr>
      <t>Por último, calcula el área total.
Por último, calcule a área total.
M6-G-24a-19 | M6-G-24a-20 | M6-G-24a-21
Área = {{T2}} + {{T3}} + {{T4}} = {{A6}} cm&lt;sup&gt;2&lt;/sup&gt;
T2 = {{Q1}}*{{T1}}/2
T3 = {{Q1}}*{{T1}}
T4 = {{Q1}}*{{T1}}/2
A6 = 4*{{Q1}}*{{Q1}}</t>
    </r>
    <r>
      <rPr>
        <rFont val="Calibri"/>
        <sz val="12.0"/>
      </rPr>
      <t xml:space="preserve">
</t>
    </r>
    <r>
      <rPr>
        <rFont val="Calibri"/>
        <sz val="12.0"/>
        <u/>
      </rPr>
      <t>https://drive.google.com/file/d/1mTbguEvUJCvGsfOL3Go6113_2OgDHQrR/view?usp=share_link</t>
    </r>
  </si>
  <si>
    <t>{"id":"M6-G-24a-I-3","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cm&lt;sup&gt;2&lt;/sup&gt;&lt;/p&gt;","seed":{"calculated":[{"name":"T1","label":"{{function}}","function":"{{Q1}}*2","temp":true},{"name":"0-A1","label":"Área = {{function}} cm&lt;sup&gt;2&lt;/sup&gt;","function":"Lemonlib.round(4*{{Q1}}*{{Q1}},1)"},{"name":"0-A2","label":"Área = {{function}} cm&lt;sup&gt;2&lt;/sup&gt;","function":"Lemonlib.round(4*{{Q2}}*{{Q2}},1)","incorrect":true},{"name":"0-A3","label":"Área = {{function}} cm&lt;sup&gt;2&lt;/sup&gt;","function":"Lemonlib.round(4*{{Q3}}*{{Q3}},1)","incorrect":true}]},"algorithm":{"name":"calculateOperation","template":"Cloze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Em seguida, calcule a área de cada polígono. Se necessário, arredonde o resultado para décimos.&lt;/p&gt;","template":"&lt;table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calcule a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t>
  </si>
  <si>
    <r>
      <rPr>
        <rFont val="Calibri"/>
        <sz val="12.0"/>
      </rPr>
      <t>&lt;p&gt;Calcula el área de esta figura.&lt;/p&gt;
&lt;p&gt;Calcule a área desta figura.&lt;/p&gt;
Imagen M6-G-24a-22</t>
    </r>
    <r>
      <rPr>
        <rFont val="Calibri"/>
        <sz val="12.0"/>
      </rPr>
      <t xml:space="preserve">
</t>
    </r>
    <r>
      <rPr>
        <rFont val="Calibri"/>
        <sz val="12.0"/>
        <u/>
      </rPr>
      <t>https://drive.google.com/file/d/19RSrfTnHsdUNgFuqSl2sMAqJBAIioYdU/view?usp=share_link</t>
    </r>
  </si>
  <si>
    <t>Calcula el área de este poligono irregular.
(Figura)</t>
  </si>
  <si>
    <t>Q1 = Min= 3; Max= 9; Step= 0.1</t>
  </si>
  <si>
    <t>T1 = {{Q1}}*2
T2 = {{Q1}}*4
T3 = {{Q1}}*6
A1 = 28*{{Q1}}*{{Q1}}</t>
  </si>
  <si>
    <t xml:space="preserve">&lt;p&gt;Calcula el área del cuadrado y el de los triángulos, que son iguales. Después suma las tres áreas.&lt;/p&gt;
</t>
  </si>
  <si>
    <t>&lt;p&gt;Calcula el área del cuadrado y el de los triángulos, que son iguales. Después suma las tres áreas.&lt;/p&gt;
&lt;p&gt;Área de la figura = área del cuadrado + 2 × área del triángulo = {{T2}} + 2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</si>
  <si>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M6-G-24a-23 | M6-G-24a-24 | M6-G-24a-25 | M6-G-24a-26
                        |  ? = {{A2}} cm | ? = {{A3}} cm | ? = {{A4}} cm |
A2 = 6*{{Q1}}
A3 = 2*{{Q1}}
A4 = 6*{{Q1}}</t>
    </r>
    <r>
      <rPr>
        <rFont val="Calibri"/>
        <sz val="12.0"/>
      </rPr>
      <t xml:space="preserve">
</t>
    </r>
    <r>
      <rPr>
        <rFont val="Calibri"/>
        <sz val="12.0"/>
        <u/>
      </rPr>
      <t>https://drive.google.com/file/d/1wWLHdoLdIrA33yT2WTtsr36zeaFZG379/view?usp=share_link</t>
    </r>
  </si>
  <si>
    <r>
      <rPr>
        <rFont val="Calibri"/>
        <sz val="12.0"/>
      </rPr>
      <t>A continuación, calcula las áreas de cada polígono.
Em seguida, calcule a área de cada polígono
M6-G-24a-24 | M6-G-24a-25 | M6-G-24a-26
Área = {{A5}} cm&lt;sup&gt;2&lt;/sup&gt; | Área = {{A6}} cm&lt;sup&gt;2&lt;/sup&gt;| Área = {{A7}} cm&lt;sup&gt;2&lt;/sup&gt;
T4 = 6*{{Q1}}
T5 = 2*{{Q1}}
T6 = 6*{{Q1}}
A5 = 10*{{Q1}}*{{Q1}}
A6 = 8*{{Q1}}*{{Q1}}
A7 = 10*{{Q1}}*{{Q1}}</t>
    </r>
    <r>
      <rPr>
        <rFont val="Calibri"/>
        <sz val="12.0"/>
      </rPr>
      <t xml:space="preserve">
</t>
    </r>
    <r>
      <rPr>
        <rFont val="Calibri"/>
        <sz val="12.0"/>
        <u/>
      </rPr>
      <t>https://drive.google.com/file/d/1_dp5oOkq2jD7G36RHKdzLu3pjSs7CQvl/view?usp=share_link</t>
    </r>
  </si>
  <si>
    <r>
      <rPr>
        <rFont val="Calibri"/>
        <sz val="12.0"/>
      </rPr>
      <t>Por último, calcula el área total.
Por último, calcule a área total.
M6-G-24a-24 | M6-G-24a-25 | M6-G-24a-26
Área = {{T7}} + {{T8}} + {{T9}} = {{A8}} cm&lt;sup&gt;2&lt;/sup&gt;
T4 = 6*{{Q1}}
T5 = 2*{{Q1}}
T6 = 6*{{Q1}}
T7 = 10*{{Q1}}*{{Q1}}
T8 = 8*{{Q1}}*{{Q1}}
T9 = 10*{{Q1}}*{{Q1}}
A8 = 28*{{Q1}}*{{Q1}}</t>
    </r>
    <r>
      <rPr>
        <rFont val="Calibri"/>
        <sz val="12.0"/>
      </rPr>
      <t xml:space="preserve">
</t>
    </r>
    <r>
      <rPr>
        <rFont val="Calibri"/>
        <sz val="12.0"/>
        <u/>
      </rPr>
      <t>https://drive.google.com/file/d/1_dp5oOkq2jD7G36RHKdzLu3pjSs7CQvl/view?usp=share_link</t>
    </r>
  </si>
  <si>
    <t>{"id":"M6-G-24a-E-1","seed":{"parameters":[{"name":"Q1","label":null,"min":3,"max":9,"step":0.1}],"uniques":true},"scaffolding":[{"id":"step-0","stimulus":"&lt;p&gt;Calcule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Em seguida, calcule a área de cada polígono&lt;/p&gt;","template":"&lt;table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calcule a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t>
  </si>
  <si>
    <r>
      <rPr>
        <rFont val="Calibri"/>
        <sz val="12.0"/>
      </rPr>
      <t>&lt;p&gt;Calcula el área de esta figura.&lt;/p&gt;
&lt;p&gt;Calcule a área desta figura.&lt;/p&gt;
Imagen M6-G-24a-27</t>
    </r>
    <r>
      <rPr>
        <rFont val="Calibri"/>
        <sz val="12.0"/>
      </rPr>
      <t xml:space="preserve">
</t>
    </r>
    <r>
      <rPr>
        <rFont val="Calibri"/>
        <sz val="12.0"/>
        <u/>
      </rPr>
      <t>https://drive.google.com/file/d/1QyvX-Hc4tm0RRImw8LqDTP79_U0EN2gM/view?usp=share_link</t>
    </r>
  </si>
  <si>
    <t>T1 = {{Q1}}*2
A1 = 5*{{Q1}}*{{Q1}}</t>
  </si>
  <si>
    <t>&lt;p&gt;Calcula el área de cada cuadrado por separado. Luego suma las áreas.&lt;/p&gt;</t>
  </si>
  <si>
    <t>&lt;p&gt;Calcula el área del cuadrado más pequeño. Luego calcula el área del cuadrado más grande. Por último suma las dos áreas.&lt;/p&gt;
&lt;p&gt;Área figura= área cuadrado rosa + área del cuadrado celeste = {{T2}}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</si>
  <si>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M6-G-24a-28 | M6-G-24a-29 | M6-G-24a-30
                        |  ? = {{A2}} cm | ? = {{A3}} cm |
A2 = 3*{{Q1}}
A3 = 3*{{Q1}}</t>
    </r>
    <r>
      <rPr>
        <rFont val="Calibri"/>
        <sz val="12.0"/>
      </rPr>
      <t xml:space="preserve">
</t>
    </r>
    <r>
      <rPr>
        <rFont val="Calibri"/>
        <sz val="12.0"/>
        <u/>
      </rPr>
      <t>https://drive.google.com/file/d/1aClRfJHhZonDUitnsDRNVhzURmDRZ7Yl/view?usp=share_link</t>
    </r>
  </si>
  <si>
    <r>
      <rPr>
        <rFont val="Calibri"/>
        <sz val="12.0"/>
      </rPr>
      <t xml:space="preserve">A continuación, calcula las áreas de cada polígono. Si es necesario, redondea el resultado a las décimas.
Em seguida, calcule a área de cada polígono. Se necessário, arredonde o resultado para décimos.
M6-G-24a-29 | M6-G-24a-30
Área = {{A3}} cm&lt;sup&gt;2&lt;/sup&gt; | Área = {{A4}} cm&lt;sup&gt;2&lt;/sup&gt;| Área = {{A5}} cm&lt;sup&gt;2&lt;/sup&gt;
T2 = 3*{{Q1}}
A3 = 2.5*{{Q1}}*{{Q1}}
A4 = 2.5*{{Q1}}*{{Q1}}
</t>
    </r>
    <r>
      <rPr>
        <rFont val="Calibri"/>
        <sz val="12.0"/>
        <u/>
      </rPr>
      <t>https://drive.google.com/file/d/1E_fh3XUeGDGsEqQUTNEWjG0tLT4id8Wx/view?usp=share_link</t>
    </r>
  </si>
  <si>
    <r>
      <rPr>
        <rFont val="Calibri"/>
        <sz val="12.0"/>
      </rPr>
      <t xml:space="preserve">Por último, calcula el área total.
Por último, calcule a área total.
M6-G-24a-29 | M6-G-24a-30
Área = {{T4}} + {{T5}} = {{A6}} cm&lt;sup&gt;2&lt;/sup&gt;
T2 = 3*{{Q1}}
T4 = 2.5{{Q1}}*{{Q1}}
T5 = 2.5{{Q1}}*{{Q1}}
A6 = 5*{{Q1}}*{{Q1}}
</t>
    </r>
    <r>
      <rPr>
        <rFont val="Calibri"/>
        <sz val="12.0"/>
        <u/>
      </rPr>
      <t>https://drive.google.com/file/d/1E_fh3XUeGDGsEqQUTNEWjG0tLT4id8Wx/view?usp=share_link</t>
    </r>
  </si>
  <si>
    <t>{"id":"M6-G-24a-E-2","seed":{"parameters":[{"name":"Q1","label":null,"min":3,"max":9,"step":0.1}],"uniques":true},"scaffolding":[{"id":"step-0","stimulus":"&lt;p&gt;Calcule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t>
  </si>
  <si>
    <r>
      <rPr>
        <rFont val="Calibri"/>
        <sz val="12.0"/>
      </rPr>
      <t>&lt;p&gt;Calcula el área de esta figura.&lt;/p&gt;
&lt;p&gt;Calcule a área desta figura.&lt;/p&gt;
Imagen M6-G-24a-31</t>
    </r>
    <r>
      <rPr>
        <rFont val="Calibri"/>
        <sz val="12.0"/>
      </rPr>
      <t xml:space="preserve">
</t>
    </r>
    <r>
      <rPr>
        <rFont val="Calibri"/>
        <sz val="12.0"/>
        <u/>
      </rPr>
      <t>https://drive.google.com/file/d/1nJSMasKyH7sk49xtTe752qHCEiWmy_Jj/view?usp=share_link</t>
    </r>
  </si>
  <si>
    <t>Agustín va a levantar una medianera de ladrillos. Si la medianera tiene esta forma, calcula el área total que necesita cubrir con ladrillos.</t>
  </si>
  <si>
    <t>T1 = 2*{{Q1}}
T2 = 3*{{Q1}}
A1 = 6.5*{{Q1}}*{{Q1}}</t>
  </si>
  <si>
    <t>&lt;p&gt;Calcula las áreas del rectángulo y el triángulo. Luego súmalas.&lt;/p&gt;</t>
  </si>
  <si>
    <t>&lt;p&gt;Calcula las áreas del rectángulo y el triángulo. Luego súmalas.&lt;/p&gt;
&lt;p&gt;Área figura = área del rectángulo + área del triángulo = {{T3}} + {{T4}} = {{T5}} cm&lt;sup&gt;2&lt;/sup&gt;</t>
  </si>
  <si>
    <r>
      <rPr>
        <rFont val="Calibri"/>
        <sz val="12.0"/>
      </rPr>
      <t>Primero hay que descomponer la forma. ¿Cuánto mide el lado marcado con un signo de interrogación?
Primeiramente é preciso decompor a figura. Quanto mede o lado marcado com um ponto de interrogação?
Tabla:
M6-G-24a-32 | M6-G-24a-33 | M6-G-24a-34
                        |                           | ? = {{A2}} cm |
T1 = 2*{{Q1}}
T2 = 3*{{Q1}}
A2 = {{Q1}}</t>
    </r>
    <r>
      <rPr>
        <rFont val="Calibri"/>
        <sz val="12.0"/>
      </rPr>
      <t xml:space="preserve">
</t>
    </r>
    <r>
      <rPr>
        <rFont val="Calibri"/>
        <sz val="12.0"/>
        <u/>
      </rPr>
      <t>https://drive.google.com/file/d/1DjA9J9FWA5RkscU5iKS9uiyVwbvpxglS/view?usp=share_link</t>
    </r>
  </si>
  <si>
    <r>
      <rPr>
        <rFont val="Calibri"/>
        <sz val="12.0"/>
      </rPr>
      <t>A continuación, calcula las áreas de cada polígono. Si es necesario, redondea el resultado a las décimas.
Em seguida, calcule a área de cada polígono. Se necessário, arredonde o resultado para décimos.
M6-G-24a-33 | M6-G-24a-34
Área = {{A3}} cm&lt;sup&gt;2&lt;/sup&gt;| Área = {{A4}} cm&lt;sup&gt;2&lt;/sup&gt;
T1 = 2*{{Q1}}
T2 = 3*{{Q1}}
A3 = 6*{{Q1}}*{{Q1}}
A4 = 0.5*{{Q1}}*{{Q1}}</t>
    </r>
    <r>
      <rPr>
        <rFont val="Calibri"/>
        <sz val="12.0"/>
      </rPr>
      <t xml:space="preserve">
</t>
    </r>
    <r>
      <rPr>
        <rFont val="Calibri"/>
        <sz val="12.0"/>
        <u/>
      </rPr>
      <t>https://drive.google.com/file/d/15GGLydwKma-tnEF0lUFp_zFzdC5QPm73/view?usp=share_link</t>
    </r>
  </si>
  <si>
    <r>
      <rPr>
        <rFont val="Calibri"/>
        <sz val="12.0"/>
      </rPr>
      <t>Por último, calcula el área total.
Por último, calcule a área total.
M6-G-24a-33 | M6-G-24a-34
Área = {{T3}} + {{T4}} = {{A5}} cm&lt;sup&gt;2&lt;/sup&gt;
T1 = 2*{{Q1}}
T2 = 3*{{Q1}}
T3 = 6*{{Q1}}*{{Q1}}
T4 = 0.5*{{Q1}}*{{Q1}}
A5 = 6.5*{{Q1}}*{{Q1}}</t>
    </r>
    <r>
      <rPr>
        <rFont val="Calibri"/>
        <sz val="12.0"/>
      </rPr>
      <t xml:space="preserve">
</t>
    </r>
    <r>
      <rPr>
        <rFont val="Calibri"/>
        <sz val="12.0"/>
        <u/>
      </rPr>
      <t>https://drive.google.com/file/d/15GGLydwKma-tnEF0lUFp_zFzdC5QPm73/view?usp=share_link</t>
    </r>
  </si>
  <si>
    <t>{"id":"M6-G-24a-E-3","seed":{"parameters":[{"name":"Q1","label":null,"min":3,"max":9,"step":0.1}],"uniques":true},"scaffolding":[{"id":"step-0","stimulus":"&lt;p&gt;Calcule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65%; top: 55.4619%; transform: rotate(-90deg);\"&gt;{{T1}} cm&lt;/span&gt;\n\t\t\t&lt;span class=\"lemo-graphie-label\" style=\"position: absolute; left: 6%; top: 47.1863%; transform: rotate(-90deg);\"&gt;{{T2}}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t>
  </si>
  <si>
    <t>M6-G-25a</t>
  </si>
  <si>
    <t>Clasifica poliedros entre regulares e irregulares</t>
  </si>
  <si>
    <t>&lt;p&gt;Selecciona los poliedros regulares.&lt;/p&gt;</t>
  </si>
  <si>
    <t>Selecciona los polígonos 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</si>
  <si>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</si>
  <si>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caras.&lt;/p&gt;</t>
  </si>
  <si>
    <t>{"id":"M6-G-25a-I-1","stimulus":"&lt;p&gt;Selecione os poliedros 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t>
  </si>
  <si>
    <t>&lt;p&gt;Selecciona los poliedros irregulares.&lt;/p&gt;</t>
  </si>
  <si>
    <t>Selecciona los polígonos irregulares.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</si>
  <si>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</si>
  <si>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 Si no, es un polígono irregular.&lt;/p&gt;</t>
  </si>
  <si>
    <t>{"id":"M6-G-25a-I-2","stimulus":"&lt;p&gt;Selecione os poliedros irregulares.&lt;/p&gt;","hint":"&lt;p&gt;Um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t>
  </si>
  <si>
    <t>M6-G-25b</t>
  </si>
  <si>
    <t>Identifica los poliedros regulares</t>
  </si>
  <si>
    <t>&lt;p&gt;Arrastra el nombre de estos poliedros regulares debajo de cada imagen.&lt;/p&gt;</t>
  </si>
  <si>
    <t>Table=2x3, noborder
0,0=M6-G-25a-4
0,1=M6-G-25a-5
0,2=M6-G-25a-1
1,0={{A1}}
1,1={{A2}}
1,2={{A3}}</t>
  </si>
  <si>
    <t>A1 = Hexaedro | Sus caras son 6 cuadrados.
A2 = Dodecaedro | Sus caras son 12 pentágonos regulares.
A3 = Icosaedro | Sus caras son 20 triángulos equiláteros.
A4 = Octaedro
A5 = Tetraedro</t>
  </si>
  <si>
    <t>&lt;p&gt;Los poliedros regulares son el tetraedro, el hexaedro o cubo, el octaedro, el dodecaedro y el icosaedro.&lt;/p&gt;</t>
  </si>
  <si>
    <t>{"id":"M6-G-25b-I-1","stimulus":"&lt;p&gt;Arraste o nome desses poliedros regulares.&lt;/p&gt;","template":"&lt;table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quadrados."},{"name":"A2","label":"Dodecaedro","feedback":"Suas faces são 12 pentágonos regulares."},{"name":"A3","label":"Icosaedro","feedback":"Suas faces são 20 triângulos equiláteros."},{"name":"A4","label":"Octaedro","incorrect":true},{"name":"A5","label":"Tetraedro","incorrect":true}],"uniques":true},"algorithm":{"name":"calculateOperation","template":"Cloze with drag &amp; drop","params":{"keyboard":"INTERMEDIATE"}}}</t>
  </si>
  <si>
    <t>Table=2x3, noborder
0,0=M6-G-25a-2
0,1=M6-G-25a-3
0,2=M6-G-25a-5
1,0={{A1}}
1,1={{A2}}
1,2={{A3}}</t>
  </si>
  <si>
    <t>A1 = Tetraedro | Sus caras son 4 triángulos equiláteros.
A2 = Octaedro | Sus caras son 8 triángulos equiláteros.
A3 = Dodecaedro | Sus caras son 12 pentágonos regulares.
A4 = Hexaedro
A5 = Icosaedro</t>
  </si>
  <si>
    <t>{"id":"M6-G-25b-I-2","stimulus":"&lt;p&gt;Arraste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equiláteros."},{"name":"A3","label":"Dodecaedro","feedback":"Suas faces são 12 pentágonos regulares."},{"name":"A4","label":"Hexaedro","incorrect":true},{"name":"A5","label":"Icosaedro","incorrect":true}],"uniques":true},"algorithm":{"name":"calculateOperation","template":"Cloze with drag &amp; drop","params":{"keyboard":"INTERMEDIATE"}}}</t>
  </si>
  <si>
    <t>Table=2x3, noborder
0,0=M6-G-25a-3
0,1=M6-G-25a-1
0,2=M6-G-25a-4
1,0={{A1}}
1,1={{A2}}
1,2={{A3}}</t>
  </si>
  <si>
    <t>A1 = Octaedro | Sus caras son 8 triángulos equiláteros.
A2 = Icosaedro | Sus caras son 20 triángulos equiláteros.
A3 = Hexaedro | Sus caras son 6 cuadrados.
A4 = Dodecaedro
A5 = Tetraedro</t>
  </si>
  <si>
    <t>&lt;p&gt;Los poliedros regulares son el tetraedro, el hexaedro o cubo, el octaedro, el dodecaedro y el icosaedro.</t>
  </si>
  <si>
    <t>{"id":"M6-G-25b-I-3","stimulus":"&lt;p&gt;Arraste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equiláteros."},{"name":"A3","label":"Hexaedro","feedback":"Suas faces são 6 quadrados."},{"name":"A4","label":"Tetraedro","incorrect":true},{"name":"A5","label":"Dodecaedro","incorrect":true}],"uniques":true},"algorithm":{"name":"calculateOperation","template":"Cloze with drag &amp; drop","params":{"keyboard":"INTERMEDIATE"}}}</t>
  </si>
  <si>
    <t>&lt;p&gt;Escribe el nombre de estos poliedros regulares.&lt;/p&gt;</t>
  </si>
  <si>
    <t>Table=2x3, noborder
0,0=M6-G-25a-3
0,1=M6-G-25a-1
0,2=M6-G-25a-5
1,0={{A1}}
1,1={{A2}}
1,2={{A3}}</t>
  </si>
  <si>
    <t>A1= Octaedro | Sus caras son 8 triángulos equiláteros.
A2= Icosaedro | Sus caras son 20 triángulos equiláteros.
A3= Dodecaedro | Sus caras son 12 pentágonos regulares.</t>
  </si>
  <si>
    <t>&lt;p&gt;Los poliedros regulares son el tetraedro, el hexaedro o cubo, el octaedro, el dodecaedro y el icosaedro.&lt;/p&gt;
A1=Sus caras son 8 triángulos equiláteros.
A2=Sus caras son 20 triángulos equiláteros.
A3=Sus caras son 6 cuadrados.&lt;/p&gt;</t>
  </si>
  <si>
    <t>{"id":"M6-G-25b-E-1","stimulus":"&lt;p&gt;Escreva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equiláteros."},{"name":"A3","label":"Dodecaedro","feedback":"Suas faces são 12 pentágonos regulares."}],"uniques":true},"algorithm":{"name":"calculateOperation","template":"Cloze with text"}}</t>
  </si>
  <si>
    <t>Table=2x3, noborder
0,0=M6-G-25a-3
0,1=M6-G-25a-5
0,2=M6-G-25a-2
1,0={{A1}}
1,1={{A2}}
1,2={{A3}}</t>
  </si>
  <si>
    <t>A1= Octaedro | Sus caras son 8 triángulos equiláteros.
A2= Dodecaedro | Sus caras son 12 pentágonos regulares.
A3= Tetraedro | Sus caras son 4 triángulos equiláteros.</t>
  </si>
  <si>
    <t>{"id":"M6-G-25b-E-2","stimulus":"&lt;p&gt;Escreva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equiláteros."},{"name":"A2","label":"Dodecaedro","feedback":"Suas faces são 12 pentágonos regulares."},{"name":"A3","label":"Tetraedro","feedback":"Suas faces são 4 triângulos equiláteros."}],"uniques":true},"algorithm":{"name":"calculateOperation","template":"Cloze with text"}}</t>
  </si>
  <si>
    <t>Table=2x3, noborder
0,0=M6-G-25a-2
0,1=M6-G-25a-3
0,2=M6-G-25a-1
1,0={{A1}}
1,1={{A2}}
1,2={{A3}}</t>
  </si>
  <si>
    <t>A1= Tetraedro | Sus caras son 4 triángulos equiláteros.
A2= Octaedro | Sus caras son 8 triángulos equiláteros.
A3= Icosaedro | Sus caras son 20 triángulos equiláteros.</t>
  </si>
  <si>
    <t>{"id":"M6-G-25b-E-3","stimulus":"&lt;p&gt;Escreva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equiláteros."},{"name":"A3","label":"Icosaedro","feedback":"Suas faces são 20 triângulos equiláteros."}],"uniques":true},"algorithm":{"name":"calculateOperation","template":"Cloze with text"}}</t>
  </si>
  <si>
    <t>M6-G-25c</t>
  </si>
  <si>
    <t>Asocia poliedros regulares con su desarrollo plano</t>
  </si>
  <si>
    <t>&lt;p&gt;Arrastra el nombre de los poliedros regulares debajo de su desarrollo plano.&lt;/p&gt;</t>
  </si>
  <si>
    <t>Table=2x3, noborder
0,0=M6-G-25c-1
0,1=M6-G-25c-2
0,2=M6-G-25c-5
1,0={{A1}}
1,1={{A2}}
1,2={{A3}}</t>
  </si>
  <si>
    <t>A1= Icosaedro | Sus caras son 20 triángulos equiláteros.
A2= Tetraedro | Sus caras son 4 triángulos equiláteros.
A3= Dodecaedro | Sus caras son 12 pentágonos.
A4 = Hexaedro
A5 = Octaedro</t>
  </si>
  <si>
    <t>{"id":"M6-G-25c-I-1","stimulus":"&lt;p&gt;Arraste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icosaedro.&lt;/p&gt;","seed":{"parameters":[],"calculated":[{"name":"A1","label":"Icosaedro","feedback":"Suas faces são 20 triângulos equiláteros."},{"name":"A2","label":"Tetraedro","feedback":"Suas faces são 4 triângulos equiláteros."},{"name":"A3","label":"Dodecaedro","feedback":"Suas faces são 12 pentágonos regulares."},{"name":"A4","label":"Octaedro","incorrect":true},{"name":"A5","label":"Hexaedro","incorrect":true}],"uniques":true},"algorithm":{"name":"calculateOperation","template":"Cloze with drag &amp; drop","params":{"keyboard":"INTERMEDIATE"}}}</t>
  </si>
  <si>
    <t>Table=2x3, noborder
0,0=M6-G-25c-4
0,1=M6-G-25c-2
0,2=M6-G-25c-3
1,0={{A1}}
1,1={{A2}}
1,2={{A3}}</t>
  </si>
  <si>
    <t>A1= Hexaedro | Sus caras son 6 cuadrados.
A2= Tetraedro | Sus caras son 4 triángulos equiláteros.
A3= Octaedro | Sus caras son 8 triángulos equiláteros.
A4= Dodecaedro
A5= Icosaedro</t>
  </si>
  <si>
    <t>&lt;p&gt;Los poliedros regulares son el tetraedro, el hexaedro o cubo, el octaedro, el dodecaedro y el icosaedro.&lt;/p&gt;
A1=Sus caras son 20 triángulos equiláteros.
A2=Sus caras son 4 triángulos equiláteros.
A3=Sus caras son 12 pentágonos.&lt;/p&gt;</t>
  </si>
  <si>
    <t>{"id":"M6-G-25c-I-2","stimulus":"&lt;p&gt;Arraste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quadrados."},{"name":"A2","label":"Tetraedro","feedback":"Suas faces são 4 triângulos equiláteros."},{"name":"A3","label":"Octaedro","feedback":"Suas faces são 8 triângulos equiláteros."},{"name":"A4","label":"Dodecaedro","incorrect":true},{"name":"A5","label":"Icosaedro","incorrect":true}],"uniques":true},"algorithm":{"name":"calculateOperation","template":"Cloze with drag &amp; drop","params":{"keyboard":"INTERMEDIATE"}}}</t>
  </si>
  <si>
    <t>Table=2x3, noborder
0,0=M6-G-25c-5
0,1=M6-G-25c-3
0,2=M6-G-25c-1
1,0={{A1}}
1,1={{A2}}
1,2={{A3}}</t>
  </si>
  <si>
    <t>A1= Dodecaedro | Sus caras son 12 pentágonos regulares.
A2= Octaedro | Sus caras son 8 triángulos equiláteros.
A3= Icosaedro | Sus caras son 20 triángulos equiláteros.
A4= Hexaedro
A5= Tetraedro</t>
  </si>
  <si>
    <t>{"id":"M6-G-25c-I-3","stimulus":"&lt;p&gt;Arraste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equiláteros."},{"name":"A3","label":"Icosaedro","feedback":"Suas faces são 20 triângulos equiláteros."},{"name":"A4","label":"Hexaedro","incorrect":true},{"name":"A5","label":"Tetraedro","incorrect":true}],"uniques":true},"algorithm":{"name":"calculateOperation","template":"Cloze with drag &amp; drop","params":{"keyboard":"INTERMEDIATE"}}}</t>
  </si>
  <si>
    <t>&lt;p&gt;Observa estos desarrollos planos y escribe el nombre del poliedro regular que representan.&lt;/p&gt;</t>
  </si>
  <si>
    <t>Table=2x3, noborder
0,0=M6-G-25c-5
0,1=M6-G-25c-3
0,2=M6-G-25c-2
1,0={{A1}}
1,1={{A2}}
1,2={{A3}}</t>
  </si>
  <si>
    <t>A1= Dodecaedro | Sus caras son 12 pentágonos regulares.
A2= Octaedro | Sus caras son 8 triángulos equiláteros.
A3= Tetraedro | Sus caras son 4 triángulos equiláteros.</t>
  </si>
  <si>
    <t>{"id":"M6-G-25c-E-1","stimulus":"&lt;p&gt;Observe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equiláteros."},{"name":"A3","label":"Tetraedro","feedback":"Suas faces são 4 triângulos equiláteros."}],"uniques":true},"algorithm":{"name":"calculateOperation","template":"Cloze with text"}}</t>
  </si>
  <si>
    <t>Table=2x3, noborder
0,0=M6-G-25c-2
0,1=M6-G-25c-1
0,2=M6-G-25c-5
1,0={{A1}}
1,1={{A2}}
1,2={{A3}}</t>
  </si>
  <si>
    <t>A1= Tetraedro | Sus caras son 4 pentágonos regulares.
A2= Icosaedro | Sus caras son 20 triángulos equiláteros.
A3= Dodecaedro | Sus caras son 12 pentágonos regulares.</t>
  </si>
  <si>
    <t>{"id":"M6-G-25c-E-2","stimulus":"&lt;p&gt;Observe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equiláteros."},{"name":"A2","label":"Icosaedro","feedback":"Suas faces são 20 triângulos equiláteros."},{"name":"A3","label":"Dodecaedro","feedback":"Suas faces são 12 pentágonos regulares."}],"uniques":true},"algorithm":{"name":"calculateOperation","template":"Cloze with text"}}</t>
  </si>
  <si>
    <t>Table=2x3, noborder
0,0=M6-G-25c-3
0,1=M6-G-25c-2
0,2=M6-G-25c-5
1,0={{A1}}
1,1={{A2}}
1,2={{A3}}</t>
  </si>
  <si>
    <t>A1= Octaedro | Sus caras son 8 triángulos equiláteros.
A2= Tetraedro | Sus caras son 4 triángulos equiláteros.
A3= Dodecaedro | Sus caras son 12 pentágonos regulares.</t>
  </si>
  <si>
    <t>{"id":"M6-G-25c-E-3","stimulus":"&lt;p&gt;Observe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equiláteros."},{"name":"A2","label":"Tetraedro","feedback":"Suas faces são 4 triângulos equiláteros."},{"name":"A3","label":"Dodecaedro","feedback":"Suas faces são 12 pentágonos regulares."}],"uniques":true},"algorithm":{"name":"calculateOperation","template":"Cloze with text"}}</t>
  </si>
  <si>
    <t>M6-G-26a</t>
  </si>
  <si>
    <t>Verifica la fórmula de Euler en los elementos de un poliedro</t>
  </si>
  <si>
    <t>Determina si los siguientes conjuntos de caras, vértices y aristas pertenecen a un poliedro según la fórmula de Euler.
{{Q1}} caras, {{T2}} vértices y {{T3}} aristas. *
{{Q2}} caras, {{T5}} vértices y {{T6}} aristas.
{{Q3}} caras, {{T8}} vértices y {{T9}} aristas.
(Sí|No)</t>
  </si>
  <si>
    <t>Determina si los siguientes conjuntos de caras, aristas y vértices pertenecen a un poliedro según la fórmula de Euler.
{{Q1}} caras, {{Q2}} vértices y {{Q3}} aristas.
(Verdadero*/Falso)
{{Q4}} caras, {{Q5}} vértices y {{Q6}} aristas.
(Verdadero/Falso*)
{{Q7}} caras, {{Q8}} vértices y {{Q9}} aristas.
(Verdadero/Falso*)</t>
  </si>
  <si>
    <t>True or false</t>
  </si>
  <si>
    <t>Q1 = Min= 5; Max= 11; Step= 1
Q2 = Min= 5; Max= 11; Step= 1
Q3 = Min= 5; Max= 11; Step= 1</t>
  </si>
  <si>
    <t>T2 = ({{Q1}} - 2)*2
T3 = ({{Q1}} - 2)*3
T5 = ({{Q2}} - 2)*2
T6 = ({{Q2}} - 1)*2
T8 = ({{Q3}} - 2)*2
T9 = ({{Q3}} - 1)*2</t>
  </si>
  <si>
    <t>&lt;p&gt;Según la fórmula de Euler, en un poliedro se cumple esta relación:&lt;/p&gt;&lt;p&gt;caras + vértices = aristas + 2&lt;/p&gt;</t>
  </si>
  <si>
    <t>{"id":"M6-G-26a-I-1","stimulus":"&lt;p&gt;Determine se os seguintes conjuntos de faces, vértices e arestas pertencem a um poliedro de acordo com a fórmula de Euler.&lt;/p&gt;","hint":"&lt;p&gt;De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faces, {{T2}} vértices e {{T3}} arestas.","function":""},{"name":"A2","label":"{{Q2}} faces, {{T5}} vértices e {{T6}} arestas.","function":"","incorrect":true},{"name":"A3","label":"{{Q3}} faces, {{T8}} vértices e {{T9}} arestas.","function":"","incorrect":true}],"uniques":false},"algorithm":{"name":"trueFalse","template":"Choice matrix – inline","params":{"countCorrect":1,"countIncorrect":2,"showCheckIcon":false,"options":["Sim","Não"]}}}</t>
  </si>
  <si>
    <t>Selecciona la opción correcta para que se cumpla la fórmula de Euler en un poliedro de estas características.</t>
  </si>
  <si>
    <t>{{T1}} caras, {{T2}} vértices y {{group}} aristas.</t>
  </si>
  <si>
    <t xml:space="preserve">Selecciona la opción correcta en cada caso para que se cumpla la fórmula de Euler de los siguientes poliedros.
{{Q1}} caras, {{Q2}} vértices y ({{A1}}*/{{A2}}/{{A3}}) aristas.
{{Q3}} caras, ({{A4}}/{{A5}}*/{{A6}}) vértices y {{Q4}} aristas.
</t>
  </si>
  <si>
    <t>Q1 = Min= 3; Max= 9; Step= 1
Q2 = Min= 3; Max= 9; Step= 1
Q3 = Min= 3; Max= 9; Step= 1</t>
  </si>
  <si>
    <t>T1 = {{Q1}}+2
T2 = {{Q1}*2
group  = {{A1}}*, {{A2}}, {{A3}}
A1 = {{Q1}}*3
A2 = {{Q2}}*3
A3 = {{Q3}}*3</t>
  </si>
  <si>
    <t>{"id":"M6-G-26a-E-1","stimulus":"&lt;p&gt;Selecione a opção correta para que a fórmula de Euler se cumpra em um poliedro com essas características.&lt;/p&gt;","template":"&lt;p&gt;{{T1}} faces, {{T2}} vértices e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t>
  </si>
  <si>
    <t>{{Q1}} caras, {{group}} vértices y {{T2}} aristas.</t>
  </si>
  <si>
    <t xml:space="preserve">Q1 =  Min= 4; Max= 10; Step= </t>
  </si>
  <si>
    <t>T2 = {{Q1}}*2-2
group  = {{A1}}*, {{A2}}, {{A3}}
A1 = {{Q1}}
A2 = {{Q2}}
A3 = {{Q3}}</t>
  </si>
  <si>
    <t>{"id":"M6-G-26a-E-2","stimulus":"&lt;p&gt;Selecione a opção correta para que a fórmula de Euler se cumpra em um poliedro com essas características.&lt;/p&gt;","template":"&lt;p&gt;{{Q1}} faces, {{response}} vértices e {{T2}}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t>
  </si>
  <si>
    <t>Completa la siguiente frase.</t>
  </si>
  <si>
    <t>Un poliedro con {{Q1}} caras y {{T1}} vértices tiene {{A1}} aristas.</t>
  </si>
  <si>
    <t>Martín tiene un baúl, para guardar sus zapatos, de {{Q1}} caras y {{T1}} aristas. ¿Cuántos vértices tiene el baúl?</t>
  </si>
  <si>
    <t>Q1 = Min= 5; Max= 11; Step= 1</t>
  </si>
  <si>
    <t>T1 = ({{Q1}}-2)*2
A1 = 3*{{Q1}}-6</t>
  </si>
  <si>
    <t>{"id":"M6-G-26a-A-1","stimulus":"&lt;p&gt;Complete a seguinte frase.&lt;/p&gt;","template":"&lt;p&gt;Um poliedro com {{Q1}} faces e {{T1}} vértices tem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5,"max":11,"step":1}],"calculated":[{"name":"T1","function":"({{Q1}}-2)*2","temp":"true"},{"name":"A1","function":"3*{{Q1}}-6"}],"uniques":true},"algorithm":{"name":"calculateOperation","params":{"method":"equivLiteral","keyboard":"NUMERICAL"}}}</t>
  </si>
  <si>
    <t>En un desierto inhóspito se ha encontrado una piedra con la forma de un poliedro de {{Q1}} caras y {{T1}} aristas. ¿Cuántos vértices tiene?</t>
  </si>
  <si>
    <t>Tiene {{A1}} vértices.</t>
  </si>
  <si>
    <t xml:space="preserve">En una mina de Galicia se ha encontrado una piedra preciosa con forma de poliedro con {{Q1}} caras y {{T1}} aristas. ¿Cuántos vértices tiene?
</t>
  </si>
  <si>
    <t>Q1 = Min= 7; Max= 15; Step= 2</t>
  </si>
  <si>
    <t>T1 = ({{Q1}} - 1)*2
A1 = {{Q1}}</t>
  </si>
  <si>
    <t>{"id":"M6-G-26a-A-2","stimulus":"&lt;p&gt;Em um deserto inóspito, foi encontrada uma pedra que tem forma de um poliedro de {{Q1}} faces e {{T1}} arestas. Quantos vértices a pedra tem?&lt;/p&gt;","template":"&lt;p&gt;A pedra possui {{response}} vértices.&lt;/p&gt;","hint":"&lt;p&gt;De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+ 2&lt;/p&gt;","seed":{"parameters":[{"name":"Q1","min":7,"max":15,"step":2}],"calculated":[{"name":"T1","function":"({{Q1}} - 1)*2","temp":"true"},{"name":"A1","function":"{{Q1}}"}],"uniques":true},"algorithm":{"name":"calculateOperation","params":{"method":"equivLiteral","keyboard":"NUMERICAL"}}}</t>
  </si>
  <si>
    <t>Una compañía de regalos fabrica cajas con la forma de un poliedro de {{Q1}} vértices y {{T1}} aristas. ¿Cuántas caras tienen estas cajas?</t>
  </si>
  <si>
    <t>Tienen {{A1}} caras.</t>
  </si>
  <si>
    <t xml:space="preserve">Una compañia de regalos empresariales ha elegido un nuevo modelo de cajas para ofrecer a los clientes. Este modelo tiene {{Q1}} vértices y {{T1}} aristas. ¿Cuántas caras tiene el nuevo modelo?
</t>
  </si>
  <si>
    <t>Q1 = Min= 8; Max= 16; Step= 2</t>
  </si>
  <si>
    <t>T1 = {{Q1}}*3/2
A1= ({{Q1}}/2)+2</t>
  </si>
  <si>
    <t>{"id":"M6-G-26a-A-3","stimulus":"&lt;p&gt;Uma empresa de presentes fabrica caixas na forma de um poliedro com {{Q1}} vértices e {{T1}} arestas. Quantas faces essas caixas têm?&lt;/p&gt;","template":"&lt;p&gt;Possui {{response}} faces.&lt;/p&gt;","hint":"&lt;p&gt;De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8,"max":16,"step":2}],"calculated":[{"name":"T1","function":"{{Q1}}*3/2","temp":"true"},{"name":"A1","function":"({{Q1}}/2)+2"}],"uniques":true},"algorithm":{"name":"calculateOperation","params":{"method":"equivLiteral","keyboard":"NUMERICAL"}}}</t>
  </si>
  <si>
    <t>M6-G-27a</t>
  </si>
  <si>
    <t>Clasificar prismas y pirámides</t>
  </si>
  <si>
    <t>&lt;p&gt;De entre las siguientes imágenes, haz clic sobre las pirámides y prismas rectos.&lt;/p&gt;</t>
  </si>
  <si>
    <t>Multiple Choice
*:countCorrect=2
*: countIncorrect=1
*: showCheckIcon=false
*: colums=3</t>
  </si>
  <si>
    <t>A1=M6-G-27a-1*
A2=M6-G-27a-2
A3=M6-G-27a-3*
A4=M6-G-27a-4
A5=M6-G-27a-5
A6=M6-G-27a-6*</t>
  </si>
  <si>
    <t>&lt;p&gt;Un prisma es recto si el ángulo que forman las caras con la base es de 90°. Si no, es oblicuo.&lt;/p&gt;&lt;p&gt;Una pirámide es recta si la cúspide está alineada con el centro de la base. Si no, es oblicua.&lt;/p&gt;</t>
  </si>
  <si>
    <t>{"id":"M6-G-27a-I-1","stimulus":"&lt;p&gt;Entre as imagens a seguir, clique nas pirâmides e prismas retos.&lt;/p&gt;","hint":"&lt;p&gt;Um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t>
  </si>
  <si>
    <t>&lt;p&gt;De entre las siguientes imágenes, haz click sobre los prismas y pirámides oblicuos.&lt;/p&gt;</t>
  </si>
  <si>
    <t>A1=M6-G-27a-1
A2=M6-G-27a-2*
A3=M6-G-27a-3
A4=M6-G-27a-4*
A5=M6-G-27a-5*
A6=M6-G-27a-6</t>
  </si>
  <si>
    <t>{"id":"M6-G-27a-I-2","stimulus":"&lt;p&gt;Entre as imagens a seguir, clique nos prismas e pirâmides oblíquas.&lt;/p&gt;","hint":"&lt;p&gt;Um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t>
  </si>
  <si>
    <t>&lt;p&gt;Escribe el nombre de estos poliedros.&lt;/p&gt;</t>
  </si>
  <si>
    <t>$$TBL=2x2,noborder
0,0=$$IMG=M6-G-27a-8;300
0,1=$$IMG=M6-G-27a-7;300
1,0={{A1}}
1,1={{A2}}</t>
  </si>
  <si>
    <t>A1 = Prisma cuadrangular
A2 = Pirámide cuadrangular</t>
  </si>
  <si>
    <t>&lt;p&gt;Los prismas y las pirámides se clasifican según el polígono de sus bases.&lt;/p&gt;</t>
  </si>
  <si>
    <t>{"id":"M6-G-27a-E-1","stimulus":"&lt;p&gt;Escreva o nome desses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quadrangular"},{"name":"A2","label":"{{function}}","function":"Pirâmide quadrangular"}],"uniques":true},"algorithm":{"name":"calculateOperation","template":"Cloze with text"}}</t>
  </si>
  <si>
    <t>$$TBL=2x2,noborder
0,0=$$IMG=M6-G-27a-9;300
0,1=$$IMG=M6-G-27a-1;300
1,0={{A1}}
1,1={{A2}}</t>
  </si>
  <si>
    <t>A1 = Prisma triangular
A2 = Pirámide triangular</t>
  </si>
  <si>
    <t>{"id":"M6-G-27a-E-2","stimulus":"&lt;p&gt;Escreva o nome desses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triangular"},{"name":"A2","label":"{{function}}","function":"Pirâmide triangular"}],"uniques":true},"algorithm":{"name":"calculateOperation","template":"Cloze with text"}}</t>
  </si>
  <si>
    <t>$$TBL=2x2,noborder
0,0=$$IMG=M6-G-27a-6;300
0,1=$$IMG=M6-G-27a-3;300
1,0={{A1}}
1,1={{A2}}</t>
  </si>
  <si>
    <t>A1 = Prisma pentagonal
A2 = Pirámide pentagonal</t>
  </si>
  <si>
    <t>{"id":"M6-G-27a-E-3","stimulus":"&lt;p&gt;Escreva o nome desses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pentagonal"},{"name":"A2","label":"{{function}}","function":"Pirâmide pentagonal"}],"uniques":true},"algorithm":{"name":"calculateOperation","template":"Cloze with text"}}</t>
  </si>
  <si>
    <t>M6-G-27b</t>
  </si>
  <si>
    <t>Asocia el desarrollo plano de prismas y pirámides con su figura</t>
  </si>
  <si>
    <t>&lt;p&gt;Selecciona el desarrollo plano de un prisma cuadrangular.&lt;/p&gt;</t>
  </si>
  <si>
    <t>Single Choice
*:countCorrect=1
*: countIncorrect=2
*: showCheckIcon=false
*: colums=3</t>
  </si>
  <si>
    <t>A1=M6-G-27b-1
A2=M6-G-27b-2*
A3=M6-G-27b-3
A4=M6-G-27b-4
A5=M6-G-27b-5</t>
  </si>
  <si>
    <t>&lt;p&gt;Un prisma tiene dos bases iguales y sus caras laterales son rectángulos.&lt;/p&gt;</t>
  </si>
  <si>
    <t>&lt;p&gt;Un prisma tiene dos bases iguales y las caras laterales son rectángulos. Este prisma tiene dos cuadrados como bases y sus caras laterales son rectángulos.&lt;/p&gt;</t>
  </si>
  <si>
    <t>{"id":"M6-G-27b-I-1","stimulus":"&lt;p&gt;Selecione a planificação de um prisma quadrangular.&lt;/p&gt;","hint":"&lt;p&gt;Um prisma tem duas bases iguais e suas faces laterais são retângulos.&lt;/p&gt;","feedback":"&lt;p&gt;Um prisma tem duas bases iguais e as faces laterais são retângulos. Este prisma tem dois quadrados como suas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</si>
  <si>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 prisma pentagonal.&lt;/p&gt;</t>
  </si>
  <si>
    <t>A1=M6-G-27b-1
A2=M6-G-27b-2
A3=M6-G-27b-3*
A4=M6-G-27b-4
A5=M6-G-27b-5</t>
  </si>
  <si>
    <t>&lt;p&gt;Un prisma tiene dos bases iguales y las caras laterales son rectángulos. Este prisma tiene dos pentágonos como bases y sus caras laterales son rectángulos.&lt;/p&gt;</t>
  </si>
  <si>
    <t>{"id":"M6-G-27b-I-2","stimulus":"&lt;p&gt;Selecione a planificação de um prisma pentagonal.&lt;/p&gt;","hint":"&lt;p&gt;Um prisma tem duas bases iguais e suas faces laterais são retângulos.&lt;/p&gt;","feedback":"&lt;p&gt;Um prisma tem duas bases iguais e suas faces laterais são retângulos. Este prisma tem dois pentágonos como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</si>
  <si>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una pirámide cuadrangular.&lt;/p&gt;</t>
  </si>
  <si>
    <t>A1=M6-G-27b-1
A2=M6-G-27b-2
A3=M6-G-27b-3
A4=M6-G-27b-4*
A5=M6-G-27b-5</t>
  </si>
  <si>
    <t>&lt;p&gt;Una pirámide solo tiene una base y sus caras laterales son triángulos.&lt;/p&gt;</t>
  </si>
  <si>
    <t>&lt;p&gt;Una pirámide solo tiene una base y sus caras laterales son triángulos. Esta pirámide tiene un cuadrado como base y sus caras laterales son triángulos.&lt;/p&gt;</t>
  </si>
  <si>
    <t>{"id":"M6-G-27b-I-3","stimulus":"&lt;p&gt;Selecione a planificação de uma pirâmide quadrangular.&lt;/p&gt;","hint":"&lt;p&gt;Uma pirâmide tem apenas uma base e suas faces laterais são triângulos.&lt;/p&gt;","feedback":"&lt;p&gt;Uma pirâmide tem apenas uma base e suas faces laterais são triângulos. Esta pirâmide tem um quadrado como sua base e suas faces laterais são triângulos.&lt;/p&gt;","seed":{"parameters":[],"calculated":[{"name":"A1","label":"&lt;div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</si>
  <si>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&lt;p&gt;Escribe de qué tipo de prisma es este desarrollo plano. Fíjate en el polígono de la base.&lt;/p&gt;
M6-G-27b-1</t>
  </si>
  <si>
    <t>&lt;p&gt;Es un prisma {{A1}}.&lt;/p&gt;</t>
  </si>
  <si>
    <t>A1= triangular</t>
  </si>
  <si>
    <t>&lt;p&gt;Un prisma tiene dos bases iguales y las caras laterales son rectángulos. La base es un triángulo por lo que es un prisma triangular.&lt;/p&gt;</t>
  </si>
  <si>
    <t>{"id":"M6-G-27b-E-1","stimulus":"&lt;p&gt;Escreva que tipo de prisma corresponde a essa planificação. Observe o polígono da base.&lt;/p&gt;&lt;div style=\"display:flex; justify-content:center;\"&gt;&lt;img src=\"https://blueberry-assets.oneclick.es/M6_G_27b_1.svg\" width=\"300\"&gt;&lt;/img&gt;&lt;/div&gt;","template":"&lt;p&gt;É um prisma {{response}}.&lt;/p&gt;","feedback":"&lt;p&gt;Um prisma tem duas bases iguais e as faces laterais são retângulos. Neste caso, a base é um triângulo então é um prisma triangular.&lt;/p&gt;","hint":"&lt;p&gt;Um prisma tem duas bases iguais e suas faces laterais são retângulos.&lt;/p&gt;","seed":{"parameters":[],"calculated":[{"name":"A1","label":"triangular"}],"uniques":true},"algorithm":{"name":"calculateOperation","template":"Cloze with text"}}</t>
  </si>
  <si>
    <t>&lt;p&gt;Escribe de qué tipo de pirámide es este desarrollo plano. Fíjate en el polígono de la base.&lt;/p&gt;
M6-G-27b-4</t>
  </si>
  <si>
    <t>&lt;p&gt;Es una pirámide {{A1}}.&lt;/p&gt;</t>
  </si>
  <si>
    <t>A1= cuadrangular</t>
  </si>
  <si>
    <t>&lt;p&gt;Una pirámide solo tiene una base y sus caras laterales son triángulos. Como la base es un cuadrado, es una pirámide cuadrangular.&lt;/p&gt;</t>
  </si>
  <si>
    <t>{"id":"M6-G-27b-E-2","stimulus":"&lt;p&gt;Escreva que tipo de pirâmide corresponde a essa planificação. Observe o polígono da base.&lt;/p&gt;&lt;div style=\"display:flex; justify-content:center;\"&gt;&lt;img src=\"https://blueberry-assets.oneclick.es/M6_G_27b_4.svg\" width=\"300\"&gt;&lt;/img&gt;&lt;/div&gt;","template":"&lt;p&gt;É uma pirâmide {{response}}.&lt;/p&gt;","feedback":"&lt;p&gt;Uma pirâmide tem apenas uma base e suas faces laterais são triângulos. Como a base é um quadrado, é uma pirâmide quadrangular.&lt;/p&gt;","hint":"&lt;p&gt;Uma pirâmide tem apenas uma base e suas faces laterais são triângulos.&lt;/p&gt;","seed":{"parameters":[],"calculated":[{"name":"A1","label":"quadrangular"}],"uniques":true},"algorithm":{"name":"calculateOperation","template":"Cloze with text"}}</t>
  </si>
  <si>
    <t>&lt;p&gt;Escribe de qué tipo de pirámide es este desarrollo plano. Fíjate en el polígono de la base.&lt;/p&gt;
M6-G-27b-5</t>
  </si>
  <si>
    <t>A1= pentagonal</t>
  </si>
  <si>
    <t>&lt;p&gt;Una pirámide solo tiene una base y sus caras laterales son triángulos. Como la base es un pentágono, es una pirámide pentagonal.&lt;/p&gt;</t>
  </si>
  <si>
    <t>{"id":"M6-G-27b-E-3","stimulus":"&lt;p&gt;Escreva que tipo de pirâmide corresponde a essa planificação. Observe o polígono da base.&lt;/p&gt;&lt;div style=\"display:flex; justify-content:center;\"&gt;&lt;img src=\"https://blueberry-assets.oneclick.es/M6_G_27b_5.svg\" width=\"300\"&gt;&lt;/img&gt;&lt;/div&gt;","template":"&lt;p&gt;É uma pirâmide {{response}}.&lt;/p&gt;","feedback":"&lt;p&gt;Uma pirâmide tem apenas uma base e suas faces laterais são triângulos. Como a base é um pentágono, é uma pirâmide pentagonal.&lt;/p&gt;","hint":"&lt;p&gt;Uma pirâmide tem apenas uma base e suas faces laterais são triângulos.&lt;/p&gt;","seed":{"parameters":[],"calculated":[{"name":"A1","label":"pentagonal"}],"uniques":true},"algorithm":{"name":"calculateOperation","template":"Cloze with text"}}</t>
  </si>
  <si>
    <t>M6-G-28a</t>
  </si>
  <si>
    <t>Clasifica paralelepípedos</t>
  </si>
  <si>
    <t>Arrastra los nombres de los siguientes paralelepípedos con su dibujo correspondiente.</t>
  </si>
  <si>
    <t>Table=2x3 
0,0=M6-G-28a-1 
0,1=M6-G-28a-2 
0,2=M6-G-28a-3 
1,0={{A1}} 
1,1={{A2}} 
1,2={{A3}}</t>
  </si>
  <si>
    <t>A1 = Cubo
A2 = Ortoedro
A3 = Romboedro</t>
  </si>
  <si>
    <t>&lt;p&gt;En un cubo todas sus caras son cuadrados, en un ortoedro todas sus caras son rectángulos y en un romboedro todas sus caras son rombos.&lt;/p&gt;</t>
  </si>
  <si>
    <t>&lt;p&gt;Los tipos de paralelepípedo dependen de la forma de sus caras.&lt;/p&gt;&lt;p&gt;En un cubo todas sus caras son cuadrados, en un ortoedro todas sus caras son rectángulos y en un romboedro todas sus caras son rombos.&lt;/p&gt;</t>
  </si>
  <si>
    <t>{"id":"M6-G-28a-I-1","stimulus":"&lt;p&gt;Arraste os nomes dos seguintes paralelepípedos.&lt;/p&gt;","template":"&lt;p&gt;&lt;table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Cubo","function":"Cubo"},{"name":"A2","label":"Ortoedro","function":"Ortoedro"},{"name":"A3","label":"Romboedro","function":"Romboedro"}],"uniques":true},"algorithm":{"name":"calculateOperation","template":"Cloze with drag &amp; drop","params":{"keyboard":"INTERMEDIATE"}}}</t>
  </si>
  <si>
    <t>&lt;p&gt;Escribe el nombre de los siguientes paralelepípedos.&lt;/p&gt;</t>
  </si>
  <si>
    <t>Table=2x3 
0,0=M6-G-28a-3
0,1=M6-G-28a-2 
0,2=M6-G-28a-1 
1,0={{A1}} 
1,1={{A2}} 
1,2={{A3}}</t>
  </si>
  <si>
    <t>A1 = Romboedro
A2 = Ortoedro
A3 = List=Cubo,Hexaedro</t>
  </si>
  <si>
    <t>{"id":"M6-G-28a-E-1","stimulus":"&lt;p&gt;Escreva o nome dos seguintes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function}}","function":"Romboedro"},{"name":"A2","label":"{{function}}","function":"Ortoedro"},{"name":"A3","label":"{{function}}","function":"Cubo"}],"uniques":true},"algorithm":{"name":"calculateOperation","template":"Cloze with text"}}</t>
  </si>
  <si>
    <t>M6-G-28b</t>
  </si>
  <si>
    <t>Asocia el desarrollo plano de un paralelepípedo con su figura</t>
  </si>
  <si>
    <t>&lt;p&gt;Une con líneas cada desarrollo plano con la figura de su paralelepípedo.&lt;/p&gt;</t>
  </si>
  <si>
    <t>A1=M6-G-28b-4#M6-G-28b-3
A2=M6-G-28b-2#M6-G-28b-1
A3=M6-G-28b-6#M6-G-28b-5</t>
  </si>
  <si>
    <t>&lt;p&gt;En un cubo, todas las caras son cuadrados; en un ortoedro, todas las caras son rectángulos y en un romboedro, todas las caras son rombos.&lt;/p&gt;</t>
  </si>
  <si>
    <t>&lt;p&gt;Los paralelepípedos se clasifican según la forma de sus caras.&lt;/p&gt;&lt;p&gt;En un cubo, todas las caras son cuadrados; en un ortoedro, todas las caras son rectángulos y en un romboedro, todas las caras son rombos.&lt;/p&gt;</t>
  </si>
  <si>
    <t>{"id":"M6-G-28b-I-1","stimulus":"&lt;p&gt;Arraste cada paralelepípedo para a sua planificação.&lt;/p&gt;","hint":"&lt;p&gt;Em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t>
  </si>
  <si>
    <t>&lt;p&gt;Escribe debajo cada desarrollo plano de estos paralelepípedo su nombre.&lt;/p&gt;</t>
  </si>
  <si>
    <t>Table=2x3 
0,0=M6-G-28b-2
0,1=M6-G-28b-6 
0,2=M6-G-28b-4 
1,0={{A1}} 
1,1={{A2}} 
1,2={{A3}}</t>
  </si>
  <si>
    <t>A1 = List=Cubo,Hexaedro
A2 = Romboedro
A3 = Ortoedro</t>
  </si>
  <si>
    <t>{"id":"M6-G-28b-E-1","stimulus":"&lt;p&gt;Escreva o nome dos paralelepípedos que correspondem a essas planificações.&lt;/p&gt;","template":"&lt;table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tipos de paralelepípedos dependem da forma de suas faces.&lt;/p&gt;&lt;p&gt;Em um cubo todas as suas faces são quadradas, em um ortoedro todas as suas faces são retângulos e em um romboedro todas as suas faces são losangos.&lt;/p&gt;","hint":"&lt;p&gt;Em um cubo todas as suas faces são quadradas, em um ortoedro todas as suas faces são retângulos e em um romboedro todas as suas faces são losangos.&lt;/p&gt;","seed":{"parameters":[],"calculated":[{"name":"A1","label":"Cubo"},{"name":"A2","label":"Romboedro"},{"name":"A3","label":"Ortoedro"}],"uniques":true},"algorithm":{"name":"calculateOperation","template":"Cloze with text"}}</t>
  </si>
  <si>
    <t>M6-G-29a</t>
  </si>
  <si>
    <t>Identifica cilindro, cono y esfera</t>
  </si>
  <si>
    <t>&lt;p&gt;Arrastra debajo de estos cuerpos redondos el nombre correspondiente.&lt;/p&gt;</t>
  </si>
  <si>
    <t>Table=2x3 
0,0=M6-G-29a-1
0,1=M6-G-29a-2 
0,2=M6-G-29a-3 
1,0={{A1}} 
1,1={{A2}} 
1,2={{A3}}</t>
  </si>
  <si>
    <t>A1 = Cilindro
A2 = Cono
A3 = Esfera</t>
  </si>
  <si>
    <t>&lt;p&gt;Un cilindro tiene dos bases, un cono tiene una y una esfera, ninguna.&lt;/p&gt;</t>
  </si>
  <si>
    <t>{"id":"M6-G-29a-I-1","stimulus":"&lt;p&gt;Arraste o nome correspondente a cada corpo redondo.&lt;/p&gt;","template":"&lt;table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nenhuma.&lt;/p&gt;","seed":{"parameters":[],"calculated":[{"name":"A1","label":"Cilindro"},{"name":"A2","label":"Cone"},{"name":"A3","label":"Esfera"}],"uniques":true},"algorithm":{"name":"calculateOperation","template":"Cloze with drag &amp; drop","params":{"keyboard":"INTERMEDIATE"}}}</t>
  </si>
  <si>
    <t>&lt;p&gt;Escribe los nombres de los siguientes cuerpos redondos.&lt;/p&gt;</t>
  </si>
  <si>
    <t>Table=2x3 
0,0=M6-G-29a-2
0,1=M6-G-29a-1 
0,2=M6-G-29a-3 
1,0={{A1}} 
1,1={{A2}} 
1,2={{A3}}</t>
  </si>
  <si>
    <t>A1 = Cono
A2 = Cilindro
A3 = Esfera</t>
  </si>
  <si>
    <t>&lt;p&gt;Un cilindro tiene dos bases; un cono tiene una y una esfera, ninguna.&lt;/p&gt;</t>
  </si>
  <si>
    <t>{"id":"M6-G-29a-E-1","stimulus":"&lt;p&gt;Escreva os nomes dos seguintes corpos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nenhuma.&lt;/p&gt;","seed":{"parameters":[],"calculated":[{"name":"A1","label":"Cone"},{"name":"A2","label":"Cilindro"},{"name":"A3","label":"Esfera"}],"uniques":true},"algorithm":{"name":"calculateOperation","template":"Cloze with text"}}</t>
  </si>
  <si>
    <t>&lt;p&gt;Selecciona cuál de estos objetos del mundo real se parece más a un cilindro.&lt;/p&gt;</t>
  </si>
  <si>
    <t>Single Choice
*: countCorrect= 1
*: countIncorrect= 3
*: showCheckIcon=false
*: columns=2</t>
  </si>
  <si>
    <t>A1=M6-G-29a-4
A2=M6-G-29a-5
A3=M6-G-29a-6*
A4=M6-G-29a-7
A5=M6-G-29a-8*
A6=M6-G-29a-9</t>
  </si>
  <si>
    <t>{"id":"M6-G-29a-A-1","stimulus":"&lt;p&gt;Selecione qual desses objetos do mundo real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</si>
  <si>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 de estos objetos del mundo real se parece más a un cono.&lt;/p&gt;</t>
  </si>
  <si>
    <t>A1=M6-G-29a-4
A2=M6-G-29a-5*
A3=M6-G-29a-6
A4=M6-G-29a-7
A5=M6-G-29a-8
A6=M6-G-29a-9*</t>
  </si>
  <si>
    <t>{"id":"M6-G-29a-A-2","stimulus":"&lt;p&gt;Selecione qual desses objetos do mundo real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t>
  </si>
  <si>
    <t>&lt;p&gt;Selecciona cuál de estos objetos del mundo real se parece más a una esfera.&lt;/p&gt;</t>
  </si>
  <si>
    <t>A1=M6-G-29a-4*
A2=M6-G-29a-5
A3=M6-G-29a-6
A4=M6-G-29a-7*
A5=M6-G-29a-8
A6=M6-G-29a-9</t>
  </si>
  <si>
    <t>{"id":"M6-G-29a-A-3","stimulus":"&lt;p&gt;Selecione qual desses objetos do mundo real se parece com uma esfera.&lt;/p&gt;","hint":"&lt;p&gt;Um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</si>
  <si>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cuáles de estos objetos del mundo real no se parecen a un cilindro.&lt;/p&gt;</t>
  </si>
  <si>
    <t>Multiple Choice
*: countCorrect= 2
*: countIncorrect= 2
*: showCheckIcon=false
*: columns=2</t>
  </si>
  <si>
    <t>A1=M6-G-29a-4*
A2=M6-G-29a-5*
A3=M6-G-29a-6
A4=M6-G-29a-7*
A5=M6-G-29a-8
A6=M6-G-29a-9*</t>
  </si>
  <si>
    <t>{"id":"M6-G-29a-A-4","stimulus":"&lt;p&gt;Selecione qual desses objetos do mundo real não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t>
  </si>
  <si>
    <t>&lt;p&gt;Selecciona cuáles de estos objetos del mundo real no se parecen a un cono.&lt;/p&gt;</t>
  </si>
  <si>
    <t>A1=M6-G-29a-4*
A2=M6-G-29a-5
A3=M6-G-29a-6*
A4=M6-G-29a-7*
A5=M6-G-29a-8*
A6=M6-G-29a-9</t>
  </si>
  <si>
    <t>{"id":"M6-G-29a-A-5","stimulus":"&lt;p&gt;Selecione qual desses objetos do mundo real não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t>
  </si>
  <si>
    <t>M6-G-29b</t>
  </si>
  <si>
    <t>Asocia el desarrollo plano del cilindro y el cono con su figura</t>
  </si>
  <si>
    <t>"&lt;p&gt;Arrastra debajo de cada desarrollo plano el nombre de la figura que representan.&lt;/p&gt;</t>
  </si>
  <si>
    <t xml:space="preserve">Table=2x2
0,0=M6-G-29b-1
0,1=M6-G-29b-2 
1,0={{A1}} 
1,1={{A2}} </t>
  </si>
  <si>
    <t>A1=Cilindro
A2=Cono</t>
  </si>
  <si>
    <t>{"id":"M6-G-29b-I-1","stimulus":"&lt;p&gt;Arraste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drag &amp; drop","params":{"keyboard":"INTERMEDIATE"}}}</t>
  </si>
  <si>
    <t xml:space="preserve">Table=2x2
0,0=M6-G-29b-2
0,1=M6-G-29b-1 
1,0={{A1}} 
1,1={{A2}} </t>
  </si>
  <si>
    <t>A1=Cono
A2=Cilindro</t>
  </si>
  <si>
    <t>{"id":"M6-G-29b-I-2","stimulus":"&lt;p&gt;Arraste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drag &amp; drop","params":{"keyboard":"INTERMEDIATE"}}}</t>
  </si>
  <si>
    <t>&lt;p&gt;Escribe debajo de cada desarrollo plano el nombre de la figura correspondiente.&lt;/p&gt;</t>
  </si>
  <si>
    <t>{"id":"M6-G-29b-E-1","stimulus":"&lt;p&gt;Escreva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text"}}</t>
  </si>
  <si>
    <t>{"id":"M6-G-29b-E-2","stimulus":"&lt;p&gt;Escreva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text"}}</t>
  </si>
  <si>
    <t>M6-G-32a</t>
  </si>
  <si>
    <t>Calcula el volumen de un prisma</t>
  </si>
  <si>
    <r>
      <rPr>
        <rFont val="Calibri"/>
        <color theme="1"/>
        <sz val="12.0"/>
      </rPr>
      <t>&lt;p&gt;Selecciona el valor correcto del volumen de este prisma de base rectangular.&lt;/p&gt;
Imagen: M6-G-32a-1</t>
    </r>
    <r>
      <rPr>
        <rFont val="Calibri"/>
        <color theme="1"/>
        <sz val="12.0"/>
        <u/>
      </rPr>
      <t xml:space="preserve">
</t>
    </r>
    <r>
      <rPr>
        <rFont val="Calibri"/>
        <color theme="1"/>
        <sz val="12.0"/>
      </rPr>
      <t>https://drive.google.com/file/d/1NhY7QdWEEx_wh-Q2mFpEyaKZnMkyFNpb/view?usp=sharing
(T1 donde pone Q3 y T2 donde pone  Q2)
Volumen = {{A1}} cm&lt;sup&gt;3&lt;/sup&gt;*
Volumen = {{A2}} cm&lt;sup&gt;3&lt;/sup&gt;
Volumen = {{A3}} cm&lt;sup&gt;3&lt;/sup&gt;</t>
    </r>
  </si>
  <si>
    <t>Selecciona el valor correcto del volumen de este prisma de base rectangular.
[Imagen]
480 cm^3*
240 cm^3
160 cm^3</t>
  </si>
  <si>
    <t>Q1= Min = 2; Max = 7; Step = 1
Q2= List=0, 1, 2</t>
  </si>
  <si>
    <t>T1 = {{Q1}}+1
T2 = {{Q1}}*3-1+{{Q2}}
A1 = Volumen = {{function}} cm&lt;sup&gt;3&lt;/sup&gt;#{{Q1}}*{{T1}}*{{T2}}*
A2 = Volumen = {{function}} cm&lt;sup&gt;3&lt;/sup&gt;#{{Q1}}*{{T1}}*{{T2}}/3
A3 = Volumen = {{function}} cm&lt;sup&gt;3&lt;/sup&gt;#{{Q1}}*{{T1}}*{{T2}}/2</t>
  </si>
  <si>
    <t>&lt;p&gt;El volumen de un prisma se calcula con esta fórmula:&lt;/p&gt;&lt;p&gt;Volumen = área de la base × altura&lt;/p&gt;</t>
  </si>
  <si>
    <t>&lt;p&gt;Para hallar el volumen del prisma, utiliza esta fórmula:&lt;/p&gt;&lt;p&gt;Volumen = área de la base × altura = (base × altura) × altura = ({{Q1}} cm × {{Q2}} cm) × {{Q3}} cm = {{A1}} cm&lt;sup&gt;3&lt;/sup&gt;&lt;/p&gt;</t>
  </si>
  <si>
    <t>{"id":"M6-G-32a-I-1","stimulus":"&lt;p&gt;Selecione o valor correto para o volume deste prisma com base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cm&lt;/span&gt;\n\t\t&lt;/div&gt;\n\t&lt;/div&gt;\n&lt;/div&gt;&lt;/div&gt;","hint":"&lt;p&gt;O volume de um prisma é calculado com esta fórmula:&lt;/p&gt;&lt;p style=\"text-align:center;\"&gt;Volume = área da base × altura&lt;/p&gt;","feedback":"&lt;p&gt;Para encontrar o volume do prisma, use esta fórmula:&lt;/p&gt;&lt;p style=\"text-align:center;\"&gt;Volume = área da base × altura = (base × altura) × altura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t>
  </si>
  <si>
    <t>Calcula el volumen de este prisma rectangular.
[Imagen]
Su volumen mide ... cm^3.</t>
  </si>
  <si>
    <t>Q1= Min = 2; Max = 7; Step = 1
Q2= List= 0, 1, 2</t>
  </si>
  <si>
    <t>F:Calcula el volumen de este prisma rectangular.
Imagen: M6-G-32a-1
https://drive.google.com/file/d/1NhY7QdWEEx_wh-Q2mFpEyaKZnMkyFNpb/view?usp=sharing
(T1 donde pone Q3 y T2 donde pone  Q2)
G:El volumen es de {{A1}} cm&lt;sup&gt;3&lt;/sup&gt;.
L:T1 = {{Q1}}+1
T2 = {{Q1}}*3-1+{{Q2}}
A1 = {{Q1}}*{{T1}}*{{T2}}#
J:Cloze math</t>
  </si>
  <si>
    <t>F:¿Cuáles son los valores de los lados de este prisma?#(Imagen)
G:Lado pequeño de la base = {{A1}} cm#Lado grande de la base = {{A2}} cm#Altura = {{A3}} cm
L:A1 = {{Q1}}
A2 = {{T1}}
A3 = {{T2}}#
J:Cloze math</t>
  </si>
  <si>
    <t>F:¿Qué pide el enunciado que calcules?
L:A1=El área total
A2=El área lateral
A3=El volumen*#
J:Single choice</t>
  </si>
  <si>
    <t>F:Selecciona la fórmula para calcular el volumen del prisma.
L:A1=Volumen = área de la base × altura*
A2=Volumen = π × r&lt;sup&gt;2&lt;/sup&gt; × altura 
A3=Volumen = área de la base × altura / 3#
J:Single choice</t>
  </si>
  <si>
    <t>F:Calcula primero el área de la base.#(Imagen)
G:Área de la base = {{A4}} cm&lt;sup&gt;2&lt;/sup&gt;
L:A4 = {{Q1}}*{{T1}}
J:Cloze math</t>
  </si>
  <si>
    <t>F:Con el resultado anterior, {{T3}} cm&lt;sup&gt;2&lt;/sup&gt;, calcula ahora el volumen del prisma.#(Imagen)
G:Volumen = área de la base × altura = {{A5}} cm&lt;sup&gt;3&lt;/sup&gt;
L:T3 = {{Q1}}*{{T1}}
A5 = {{Q1}}*{{T1}}*{{T2}}#
J:Cloze math</t>
  </si>
  <si>
    <t>{"id":"M6-G-32a-E-1","seed":{"parameters":[{"name":"Q1","label":null,"list":[2,3,4,5,6,7]},{"name":"Q2","label":null,"list":[0,1,2]}],"uniques":true},"scaffolding":[{"id":"step-0","stimulus":"&lt;p&gt;Calcule o volume deste prisma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cm&lt;/span&gt;\n\t\t&lt;/div&gt;\n\t&lt;/div&gt;\n&lt;/div&gt;&lt;/div&gt;","template":"&lt;p&gt;O volume é {{response}} cm&lt;sup&gt;3&lt;/sup&gt;.&lt;/p&gt;","seed":{"parameters":[],"calculated":[{"name":"T1","label":"{{function}}","function":"{{Q1}}+1","temp":true},{"name":"T2","label":"{{function}}","function":" {{Q1}}*3-1+{{Q2}}","temp":true},{"name":"A1","label":"{{function}}","function":"{{Q1}}*{{T1}}*{{T2}}"}]},"algorithm":{"name":"calculateOperation","params":{"method":"equivLiteral","keyboard":"INTERMEDIATE"}}},{"id":"step-1","stimulus":"&lt;p&gt;Quais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menor da base = {{response}} cm&lt;/p&gt;&lt;p style=\"text-align:center;\"&gt;Lado maior da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O que pede o enunciado?&lt;/p&gt;","seed":{"calculated":[{"name":"A1","label":"&lt;p&gt;Calcular a área total.&lt;/p&gt;","incorrect":true},{"name":"A2","label":"&lt;p&gt;Calcular a área lateral.&lt;/p&gt;","incorrect":true},{"name":"A3","label":"&lt;p&gt;Calcular 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base = {{response}} cm&lt;sup&gt;2&lt;/sup&gt;&lt;/p&gt;","seed":{"calculated":[{"name":"T1","label":"{{function}}","function":"{{Q1}}+1","temp":true},{"name":"T2","label":"{{function}}","function":" {{Q1}}*3-1+{{Q2}}","temp":true},{"name":"A4","label":"{{function}}","function":"{{Q1}}*{{T1}}"}]},"algorithm":{"name":"calculateOperation","params":{"method":"equivLiteral","keyboard":"INTERMEDIATE"}}},{"id":"step-5","stimulus":"&lt;p&gt;Com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 = área da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t>
  </si>
  <si>
    <t>Calcula el volumen de este prisma pentagonal.
[Imagen]
Su volumen mide ... cm^3.</t>
  </si>
  <si>
    <t>Q1= Min = 2; Max = 10; Step = 1
Q2= List= 0, 1, 2</t>
  </si>
  <si>
    <t>F:Calcula el volumen de este prisma pentagonal.
Imagen: M6-G-32a-2
https://drive.google.com/file/d/194LwLXT4cdE1LGxtcTxJq_hbxcCPY_qp/view
T2 donde pone Q3 (en vertical si es posible), y T1 donde pone Q2
G:El volumen es de {{A1}} cm&lt;sup&gt;3&lt;/sup&gt;.
L:T1 = {{Q1}}*3-1+{{Q2}}
T2 = Lemonlib.round({{Q1}}*0.81, 1)
A1 = 5*{{Q1}}*{{T2}}*{{T1}}/2#
J:Cloze math</t>
  </si>
  <si>
    <t>F:¿Cuáles son los valores de los lados de este prisma?#(Imagen)
G:Lado de la base = {{A2}} cm#Apotema de la base = {{A3}} cm#Altura = {{A4}} cm
L:A2 = {{Q1}}
A3 = {{T2}}
A4 = {{T1}}#
J:Cloze math</t>
  </si>
  <si>
    <t>F:¿Qué pide el enunciado que calcules?
L:A1=El área lateral
A2=El área total
A3=El volumen*#
J:Single Choice</t>
  </si>
  <si>
    <t>F:Selecciona la fórmula para calcular el volumen del prisma.
L:A1=Volumen = área de la base × altura*
A2=Volumen = π × r^2 × altura 
A3=Volumen = área de la base × altura / 3#
J:Single choice</t>
  </si>
  <si>
    <t>F:Calcula primero el área de la base.#(Imagen)
G:Área de la base = {{A5}} cm&lt;sup&gt;2&lt;/sup&gt;
L:A5 = 5*{{Q1}}*{{T2}}/2
J:Cloze math</t>
  </si>
  <si>
    <t>F:Con el resultado anterior, 32 cm&lt;sup&gt;2&lt;/sup&gt;, calcula ahora el volumen del prisma.#(Imagen)
G:Volumen = área de la base × altura = {{A6}} cm&lt;sup&gt;3&lt;/sup&gt;
L:A6 = 5*{{Q1}}*{{T2}}*{{T1}}/2
J:Cloze math</t>
  </si>
  <si>
    <t>{"id":"M6-G-32a-E-2","seed":{"parameters":[{"name":"Q1","label":null,"min":2,"max":10,"step":1},{"name":"Q2","label":null,"list":[0,1,2]}],"uniques":true},"scaffolding":[{"id":"step-0","stimulus":"&lt;p&gt;Calcule o volume deste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cm&lt;/span&gt;\n\t\t&lt;/div&gt;\n\t&lt;/div&gt;\n&lt;/div&gt;&lt;/div&gt;&lt;/p&gt;","template":"&lt;p&gt;O volume é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da base = {{response}} cm&lt;/p&gt;&lt;p style=\"text-align:center;\"&gt;Apótema da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{{T1}}"}]},"algorithm":{"name":"calculateOperation","params":{"method":"equivLiteral","keyboard":"INTERMEDIATE"}}},{"id":"step-2","stimulus":"&lt;p&gt;O que o enunciado pede para calcular?&lt;/p&gt;","seed":{"calculated":[{"name":"A1","label":"&lt;p&gt;A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 = área da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t>
  </si>
  <si>
    <t>Calcula el volumen de este prisma hexagonal.
[Imagen]
Su volumen mide ... cm^3.</t>
  </si>
  <si>
    <t>Q1= Min = 2; Max = 10; Step = 1
Q4= List= 0, 1, 2</t>
  </si>
  <si>
    <t>F:Calcula el volumen de este prisma hexagonal.
Imagen: M6-G-32a-3
https://drive.google.com/file/d/1AJXDWHzh6njGa3YR_NB1MY_xFXS9q_VJ/view
G:El volumen es de {{A1}} cm&lt;sup&gt;3&lt;/sup&gt;.
L:T1 = {{Q1}}*3-1+{{Q4}}
T2 = Lemonlib.round({{Q1}}*0.86, 1)
A1 = 3*{{Q1}}*{{T2}}*{{T1}}#
J:Cloze math</t>
  </si>
  <si>
    <t>F:¿Cuáles son los valores de los lados de este prisma?#(Imagen)
G:Lado de la base = {{A2}} cm.#Apotema de la base = {{A3}} cm.#Altura = {{A4}} cm.
L:A2 = {{Q1}}
A3 = {{T2}}
A4 = {{T1}}#
J:Cloze math</t>
  </si>
  <si>
    <t>F:¿Qué pide el enunciado que calcules?
L=A1=El área total
A2=El volumen*
A3=El área lateral#
J:Single Choice</t>
  </si>
  <si>
    <t>F:Selecciona la fórmula para calcular el volumen del prisma.
L:A1=Volumen = π × r^2 × altura 
A2=Volumen = área de la base × altura/ 3
A3=Volumen = área de la base × altura*#
J:Single Choice</t>
  </si>
  <si>
    <t>F:Calcula primero el área de la base.#(Imagen)
G:Área de la base = {{A5}} cm&lt;sup&gt;2&lt;/sup&gt;
L:A5 = 3*{{Q1}}*{{T1}}
J:Cloze math</t>
  </si>
  <si>
    <t>F:Con el resultado anterior, {{T3}} cm2, calcula ahora el volumen del prisma.#(Imagen)
G:Volumen = área de la base × altura = {{A6}} cm&lt;sup&gt;3&lt;/sup&gt;
L:A6 = 3*{{Q1}}*{{T1}}*{{T2}}
J:Cloze math</t>
  </si>
  <si>
    <t>{"id":"M6-G-32a-E-3","seed":{"parameters":[{"name":"Q1","label":null,"min":2,"max":10,"step":1},{"name":"Q4","label":null,"list":[0,1,2]}],"uniques":true},"scaffolding":[{"id":"step-0","stimulus":"&lt;p&gt;Calcule o volume desse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cm&lt;/span&gt;\n\t\t&lt;/div&gt;\n\t&lt;/div&gt;\n&lt;/div&gt;&lt;/div&gt;&lt;/p&gt;","template":"&lt;p&gt;O volume é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1)","temp":true},{"name":"A1","label":"{{function}}","function":"Lemonlib.round(3*{{Q1}}*{{T2}}*{{T1}},2)"}]},"algorithm":{"name":"calculateOperation","params":{"method":"equivLiteral","keyboard":"INTERMEDIATE"}}},{"id":"step-1","stimulus":"&lt;p&gt;Quais são as medidas dos lados desse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da base = {{response}} cm&lt;/p&gt;&lt;p style=\"text-align:center;\"&gt;Apótema da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O que pede o enunciado?&lt;/p&gt;","seed":{"calculated":[{"name":"A1","label":"&lt;p&gt;A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 = área da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t>
  </si>
  <si>
    <t>Para hacer una mudanza, Óliver utiliza unas cajas de cartón con forma de prisma de base cuadrada. Los lados de la base miden 3 dm mientras que la altura mide 5 dm. ¿Cuánto volumen ocupa cada caja?
Cada caja tiene un volumen de ... dm3.</t>
  </si>
  <si>
    <t>Q1= Min = 2; Max = 4; Step = 1
Q3= Min = 1; Max = 2; Step = 1</t>
  </si>
  <si>
    <t>F:Para hacer una mudanza, Óliver utiliza unas cajas de cartón con forma de prisma de base cuadrada. Los lados de la base miden {{Q1}} dm, mientras que la altura es de {{T1}} dm. ¿Cuánto volumen ocupa cada caja?
G:Cada caja tiene un volumen de {{A1}} dm&lt;sup&gt;3&lt;/sup&gt;.
L:T1 = {{Q1}}+{{Q3}}
A1 = {{Q1}}*{{Q1}}*{{T1}}#
J:Cloze math</t>
  </si>
  <si>
    <t>F:Según el enunciado, ¿cuáles son los valores de los lados de la base y la altura de las cajas?
G:Los lados de la base miden {{A2}} dm, mientras que su altura es de {{A3}} dm.
L:A2 = {{Q1}}
A3 = {{T1}}#
J:Cloze math</t>
  </si>
  <si>
    <t>F:¿Qué pide el enunciado que calcules?
L:A1=El área lateral de cada caja
A2=El área total de cada caja
A3=El volumen de cada caja*#
J:Single Choice</t>
  </si>
  <si>
    <t>F:Selecciona la fórmula para calcular el volumen del prisma.
L:A1=Volumen = π × r^2 × altura 
A2=Volumen = área de la base × altura*
A3=Volumen = área de la base × altura/ 3#
J:Single Choice</t>
  </si>
  <si>
    <t>F:Calcula primero el área de la base de cada caja.
G:Área de la base = {{A4}} dm&lt;sup&gt;2&lt;/sup&gt;
L:A4 = {{Q1}}*{{Q1}}
J:Cloze math</t>
  </si>
  <si>
    <t>F:Con el resultado anterior, {{T2}} dm&lt;sup&gt;2&lt;/sup&gt;, calcula el volumen de cada caja.
G:Volumen = área de la base × altura = {{A5}} dm&lt;sup&gt;3&lt;/sup&gt;
L:T2 = {{Q1}}*{{Q1}}
A5 = {{Q1}}*{{Q1}}*{{Q2}}#
J:Cloze math</t>
  </si>
  <si>
    <t>{"id":"M6-G-32a-A-1","seed":{"parameters":[{"name":"Q1","label":null,"list":[2,3,4]},{"name":"Q3","label":null,"list":[1,2]}],"uniques":true},"scaffolding":[{"id":"step-0","stimulus":"&lt;p&gt;Para fazer um mudança, Oliver usou algumas caixas de papelão em forma de prisma com base quadrada. Os lados da base medem {{Q1}} dm, enquanto a altura é {{T1}} dm. Qual volume cada caixa ocupa?&lt;/p&gt;","template":"&lt;p&gt;Cada caixa tem um volume de {{response}} dm&lt;sup&gt;3&lt;/sup&gt;.&lt;/p&gt;","seed":{"calculated":[{"name":"T1","label":"{{function}}","function":"{{Q1}}+{{Q3}}","temp":true},{"name":"A1","label":"{{function}}","function":"{{Q1}}*{{Q1}}*{{T1}}"}]},"algorithm":{"name":"calculateOperation","params":{"method":"equivLiteral","keyboard":"INTERMEDIATE"}}},{"id":"step-1","stimulus":"&lt;p&gt;Quais são as medidas da base e da altura das caixas?&lt;/p&gt;","template":"&lt;p&gt;Os lados da base medem {{response}} dm, enquanto a altura é {{response}} dm.&lt;/p&gt;","seed":{"calculated":[{"name":"T1","label":"{{function}}","function":"{{Q1}}+{{Q3}}","temp":true},{"name":"A2","label":"{{function}}","function":"{{Q1}}"},{"name":"A3","label":"{{function}}","function":" {{T1}}"}]},"algorithm":{"name":"calculateOperation","params":{"method":"equivLiteral","keyboard":"INTERMEDIATE"}}},{"id":"step-2","stimulus":"&lt;p&gt;O que pede o enunciado?&lt;/p&gt;","seed":{"calculated":[{"name":"A1","label":"&lt;p&gt;Calcular o volume de cada caixa.&lt;/p&gt;"},{"name":"A2","label":"&lt;p&gt;Calcular a área lateral de cada caixa.&lt;/p&gt;","incorrect":true},{"name":"A3","label":"&lt;p&gt;Calcular a área total de cada caixa.&lt;/p&gt;","incorrect":true}]},"algorithm":{"name":"trueFalse","template":"Multiple choice – standard","params":{"countCorrect":1,"countIncorrect":2}}},{"id":"step-3","stimulus":"&lt;p&gt;Selecione a fórmula para calcular o volume do prisma.&lt;/p&gt;","seed":{"calculated":[{"name":"3-A1","label":"&lt;p&gt;Volume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standard","params":{"countCorrect":1,"countIncorrect":2,"showCheckIcon":false,"columns":3}}},{"id":"step-4","stimulus":"&lt;p&gt;Primeiro calcule a área da base de cada caixa.&lt;/p&gt;","template":"&lt;p style=\"text-align:center;\"&gt;Área base = {{response}} dm&lt;sup&gt;2&lt;/sup&gt;&lt;/p&gt;","seed":{"calculated":[{"name":"A4","label":"{{function}}","function":"{{Q1}}*{{Q1}}"}]},"algorithm":{"name":"calculateOperation","params":{"method":"equivLiteral","keyboard":"INTERMEDIATE"}}},{"id":"step-5","stimulus":"&lt;p&gt;Com o resultado anterior, {{T2}} dm&lt;sup&gt;2&lt;/sup&gt;, calcule o volume de cada caixa.&lt;/p&gt;","template":"&lt;p style=\"text-align:center;\"&gt;Volume = área da base × altura = {{response}} dm&lt;sup&gt;3&lt;/sup&gt;","seed":{"calculated":[{"name":"T1","label":"{{function}}","function":"{{Q1}}+{{Q3}}","temp":true},{"name":"T2","label":"{{function}}","function":" {{Q1}}*{{Q1}}","temp":true},{"name":"A5","label":"{{function}}","function":" {{Q1}}*{{Q1}}*{{T1}}"}]},"algorithm":{"name":"calculateOperation","params":{"method":"equivSymbolic","keyboard":"INTERMEDIATE"}}}]}</t>
  </si>
  <si>
    <t>El envoltorio de cartón de una barra de chocolate tiene forma de prisma triangular. La base es un triángulo equilátero cuya altura mide 3.5 cm y sus lados, 4 cm. La altura del prisma, por su parte, mide 13 cm. ¿Cuál es el volumen de este envoltorio?
El envoltorio tiene un volumen de ... cm^3.</t>
  </si>
  <si>
    <t>Q1= Min = 2; Max = 4; Step = 1
Q2= Min = 10; Max = 15; Step = 1</t>
  </si>
  <si>
    <t>F:El envoltorio de cartón de una barra de chocolate tiene forma de prisma triangular. La base es un triángulo equilátero cuya altura mide {{T1}} cm, y sus lados, {{Q1}} cm . La altura del prisma, por su parte, es de {{Q2}} cm. ¿Cuál es el volumen de este envoltorio?
G:El envoltorio tiene un volumen de {{A1}} cm&lt;sup&gt;3&lt;/sup&gt;.
L:T1 = 0.87*{{Q1}}
A1 = {{Q1}}*{{Q2}}*{{T1}}/2#
J:Cloze math</t>
  </si>
  <si>
    <t>F:Según el enunciado, ¿cuáles son las medidas de estos envoltorios?
G:En el triángulo equilátero de la base, los lados de la base miden {{A2}} cm, mientras que su altura es de {{A3}} cm. La altura del prisma mide {{A4}} cm.
L:A2 = {{Q1}}
A3 = {{T1}}
A4 = {{Q2}}#
J:Cloze math</t>
  </si>
  <si>
    <t>F:¿Qué te pide el enunciado que calcules?
L:A1=El área lateral del envoltorio
A2=El volumen del envoltorio*
A3=El área total del envoltorio#
J:Single Choice</t>
  </si>
  <si>
    <t>F:Selecciona la fórmula para calcular el volumen del prisma.
L:A1=Volumen = área de la base × altura*
A2=Volumen = π × r^2 × altura 
A3=Volumen = área de la base × altura/ 3#
J:Single Choice</t>
  </si>
  <si>
    <t>F:Calcula primero el área de la base del envoltorio.
G:Área de la base = {{A5}} cm&lt;sup&gt;2&lt;/sup&gt;
L:A5 = {{Q1}}*{{T1}}/2
J:Cloze math</t>
  </si>
  <si>
    <t>F:Con el resultado anterior, {{T2}} cm&lt;sup&gt;2&lt;/sup&gt;, calcula el volumen del envoltorio.
G:Volumen = área de la base × altura = {{A5}} cm&lt;sup&gt;3&lt;/sup&gt;
L:T2 = {{Q1}}*{{T1}}/2
A5 = {{Q1}}*{{T1}}*{{Q2}}/2#
J:Cloze math</t>
  </si>
  <si>
    <t>{"id":"M6-G-32a-A-2","seed":{"parameters":[{"name":"Q1","label":null,"list":[2,3,4]},{"name":"Q2","label":null,"list":[10,11,12,13,14,15]}],"uniques":true},"scaffolding":[{"id":"step-0","stimulus":"&lt;p&gt;A embalagem de papelão de uma barra de chocolate tem a forma de um prisma triangular. A base é um triângulo equilátero com altura {{T1}} cm e lados {{Q1}} cm. A altura do prisma, por sua vez, é {{Q2}} cm. Qual é o volume desta embalagem?&lt;/p&gt;","template":"&lt;p&gt;A embalagem tem um volume de {{response}} cm&lt;sup&gt;3&lt;/sup&gt;.&lt;/p&gt;","seed":{"calculated":[{"name":"T1","label":"{{function}}","function":"Lemonlib.round(0.87*{{Q1}},1)","temp":true},{"name":"A1","label":"{{function}}","function":"Lemonlib.round({{Q1}}*{{Q2}}*{{T1}}/2,1)"}]},"algorithm":{"name":"calculateOperation","params":{"method":"equivLiteral","keyboard":"INTERMEDIATE"}}},{"id":"step-1","stimulus":"&lt;p&gt;Quais são as medidas dessa embalagem?&lt;/p&gt;","template":"&lt;p&gt;No triângulo equilátero da base, os lados da base medem {{response}} cm, enquanto a altura é {{response}} cm. A altura do prisma mede {{response}} cm.&lt;/p&gt;","seed":{"calculated":[{"name":"T1","label":"{{function}}","function":"Lemonlib.round(0.87*{{Q1}},1)","temp":true},{"name":"A2","label":"{{function}}","function":"{{Q1}}"},{"name":"A3","label":"{{function}}","function":" {{T1}}"},{"name":"A4","label":"{{function}}","function":" {{Q2}}"}]},"algorithm":{"name":"calculateOperation","params":{"method":"equivLiteral","keyboard":"INTERMEDIATE"}}},{"id":"step-2","stimulus":"&lt;p&gt;O que pede o enunciado?&lt;/p&gt;","seed":{"calculated":[{"name":"A1","label":"&lt;p&gt;Calcular o volume da embalagem.&lt;/p&gt;"},{"name":"A2","label":"&lt;p&gt;Calcular a área lateral da embalagem.&lt;/p&gt;","incorrect":true},{"name":"A3","label":"&lt;p&gt;Calcular a área total da embalagem.&lt;/p&gt;","incorrect":true}]},"algorithm":{"name":"trueFalse","template":"Multiple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da embalagem.&lt;/p&gt;","template":"&lt;p style=\"text-align:center;\"&gt;Área base = {{response}} cm&lt;sup&gt;2&lt;/sup&gt;","seed":{"calculated":[{"name":"T1","label":"{{function}}","function":"Lemonlib.round(0.87*{{Q1}},1)","temp":true},{"name":"A5","label":"{{function}}","function":"Lemonlib.round({{Q1}}*{{T1}}/2,2)"}]},"algorithm":{"name":"calculateOperation","params":{"method":"equivLiteral","keyboard":"INTERMEDIATE"}}},{"id":"step-5","stimulus":"&lt;p&gt;Com o resultado anterior, {{T2}} cm&lt;sup&gt;2&lt;/sup&gt;, calcule o volume da embalagem.&lt;/p&gt;","template":"&lt;p style=\"text-align:center;\"&gt;Volume = área da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t>
  </si>
  <si>
    <t>Teo va a llenar un acuario con forma de prisma rectangular. Los lados de la base miden 4 dm y 7 dm mientras que la altura es de 7 dm. ¿Cuánto volumen ocupa el acuario?
El acuario tiene un volumen de ... dm^3.</t>
  </si>
  <si>
    <t>Q1= Min = 2; Max = 5; Step = 1
Q2= Min = 3; Max = 5; Step = 1
Q3= Min = 1; Max = 3; Step = 1</t>
  </si>
  <si>
    <t>F:Teo va a llenar un acuario con forma de prisma rectangular. Los lados de la base miden {{Q1}} dm y {{T1}} dm, mientras que la altura es de {{T2}} dm. ¿Cuánto volumen ocupa el acuario?
G:El acuario tiene un volumen de {{A1}} dm&lt;sup&gt;3&lt;/sup&gt;.
L:T1 = {{Q1}}+{{Q2}}
T2 = {{Q1}}+{{Q3}}
A1 = {{Q1}}*{{T1}}*{{T2}}#
J:Cloze math</t>
  </si>
  <si>
    <t>F:Según el enunciado, ¿cuáles son las medidas de la pecera?
G:Lado pequeño de la base = {{A2}} dm#Lado grande de la base = {{A3}} dm#Altura = {{A4}} dm
L:A2 = {{Q1}}
A3 = {{T1}}
A4 = {{T2}}#
J:Cloze math</t>
  </si>
  <si>
    <t>F:¿Qué pide el enunciado que calcules?
L:A1=El área total del acuario
A2=El volumen del acuario*
A3=El área lateral del acuario#
J:Single Choice</t>
  </si>
  <si>
    <t>F:Selecciona la fórmula para calcular el volumen del prisma.
L:A1=Volumen = área de la base × altura*
A2=Volumen = área de la base × altura/ 3
A3=Volumen = π × r^2 × altura#
J:Single Choice</t>
  </si>
  <si>
    <t>F:Calcula primero el área de la base del acuario.
G:Área de la base = {{A5}} dm&lt;sup&gt;2&lt;/sup&gt;
L:A5 = {{Q1}}*{{T1}}
J:Cloze math</t>
  </si>
  <si>
    <t>F:Con el resultado anterior, {{T3}} dm&lt;sup&gt;2&lt;/sup&gt;, calcula el volumen del acuario.
G:Volumen = área de la base × altura = {{A6}} dm&lt;sup&gt;3&lt;/sup&gt;
L:T3 = {{Q1}}*{{T1}}
A6 = {{Q1}}*{{T1}}*{{T2}}#
J:Cloze math</t>
  </si>
  <si>
    <t>{"id":"M6-G-32a-A-3","seed":{"parameters":[{"name":"Q1","label":null,"list":[2,3,4,5]},{"name":"Q2","label":null,"list":[3,4,5]},{"name":"Q3","label":null,"list":[1,2,3]}],"uniques":true},"scaffolding":[{"id":"step-0","stimulus":"&lt;p&gt;Teo vai encher um aquário em forma de prisma retangular. Os lados da base medem {{Q1}} dm e {{T1}} dm, enquanto a altura é {{T2}} dm. Quanto volume ocupa o aquário?&lt;/p&gt;","template":"&lt;p&gt;O aquário tem um volume de {{response}} dm&lt;sup&gt;3&lt;/sup&gt;.&lt;/p&gt;","seed":{"calculated":[{"name":"T1","label":"{{function}}","function":"{{Q1}}+{{Q2}}","temp":true},{"name":"T2","label":"{{function}}","function":"{{Q1}}+{{Q3}}","temp":true},{"name":"A1","label":"{{function}}","function":"{{Q1}}*{{T1}}*{{T2}}"}]},"algorithm":{"name":"calculateOperation","params":{"method":"equivLiteral","keyboard":"INTERMEDIATE"}}},{"id":"step-1","stimulus":"&lt;p&gt;Quais são as medidas do aquário?&lt;/p&gt;","template":"&lt;p style=\"text-align:center;\"&gt;Lado menor da base = {{response}} dm&lt;/p&gt;&lt;p style=\"text-align:center;\"&gt;Lado maior da base = {{response}} dm&lt;/p&gt;&lt;p style=\"text-align:center;\"&gt;Altura = {{response}}dm&lt;/p&gt;","seed":{"calculated":[{"name":"T1","label":"{{function}}","function":"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{{T2}}"}]},"algorithm":{"name":"calculateOperation","params":{"method":"equivLiteral","keyboard":"INTERMEDIATE"}}},{"id":"step-2","stimulus":"&lt;p&gt;O que pede o enunciado?&lt;/p&gt;","seed":{"calculated":[{"name":"A1","label":"&lt;p&gt;Calcular o volume do aquário.&lt;/p&gt;"},{"name":"A2","label":"&lt;p&gt;Calcular a área total do aquário.&lt;/p&gt;","incorrect":true},{"name":"A3","label":"&lt;p&gt;Calcular a área lateral do aquário.&lt;/p&gt;","incorrect":true}]},"algorithm":{"name":"trueFalse","template":"Multiple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do aquário.&lt;/p&gt;","template":"&lt;p style=\"text-align:center;\"&gt;Área da base = {{response}} dm&lt;sup&gt;2&lt;/sup&gt;&lt;/p&gt;","seed":{"calculated":[{"name":"T1","label":"{{function}}","function":" {{Q1}}+{{Q2}}","temp":true},{"name":"A5","label":"{{function}}","function":"{{Q1}}*{{T1}}"}]},"algorithm":{"name":"calculateOperation","params":{"method":"equivLiteral","keyboard":"INTERMEDIATE"}}},{"id":"step-5","stimulus":"&lt;p&gt;Com o resultado anterior, {{T3}} dm&lt;sup&gt;2&lt;/sup&gt;, calcule o volume do aquário.&lt;/p&gt;","template":"&lt;p style=\"text-align:center;\"&gt;Volume = área da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t>
  </si>
  <si>
    <t>M6-G-32b</t>
  </si>
  <si>
    <t>Calcula el volumen de una pirámide</t>
  </si>
  <si>
    <t>&lt;p&gt;Selecciona el valor correcto del volumen de esta pirámide cuadrangular.&lt;/p&gt;
M6-G-32b-1
https://drive.google.com/file/d/1FyTrR-0BUIMS_TXPc21SNjU5vsnbc2Te/view
T1 donde en esta imagen pone Q2
Volumen = {{A1}} cm&lt;sup&gt;3&lt;/sup&gt; *
Volumen = {{A2}} cm&lt;sup&gt;3&lt;/sup&gt;
Volumen = {{A3}} cm&lt;sup&gt;3&lt;/sup&gt;</t>
  </si>
  <si>
    <t>Selecciona el valor correcto del volumen de esta pirámide cuadrangular.
[Imagen]
40.5 cm^3
81 cm^3
27 cm^3</t>
  </si>
  <si>
    <t>T1 = {{Q1}}*3-1+{{Q2}}
A1 = Volumen = {{function}} cm&lt;sup&gt;3&lt;/sup&gt;#{{Q1}}*{{Q1}}*{{T1}}/3*
A2 = Volumen = {{function}} cm&lt;sup&gt;3&lt;/sup&gt;#{{Q1}}*{{Q1}}*{{T1}}
A3 = Volumen = {{function}} cm&lt;sup&gt;3&lt;/sup&gt;#{{Q1}}*{{Q1}}*{{T1}}/2</t>
  </si>
  <si>
    <t>&lt;p&gt;La fórmula para calcular el volumen de una pirámide es:&lt;/p&gt;&lt;p&gt;Volumen = &lt;span class="fr-math-v2 fr-draggable" contenteditable="false" data-original-math="(\frac{\text{área de la base}\ \times\ \text{altura}}{3})" draggable="true"&gt;(\frac{\text{área de la base}\ \times\ \text{altura}}{3})&lt;/span&gt;&lt;/p&gt;</t>
  </si>
  <si>
    <t>&lt;p&gt;Para hallar el volumen de una pirámide, utiliza esta fórmula:&lt;/p&gt;&lt;p&gt;Volumen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</si>
  <si>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{"id":"M6-G-32b-I-1","stimulus":"&lt;p&gt;Selecione o valor correto para o volume desta pirâmide quadrangular.&lt;/p&gt;&lt;div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cm&lt;/span&gt;\n\t\t&lt;/div&gt;\n\t&lt;/div&gt;\n&lt;/div&gt;&lt;/div&gt;","hint":"&lt;p&gt;A fórmula para calcular o volume de uma pirâmide é:&lt;/p&gt;&lt;p style=\"text-align:center;\"&gt;Volume = &lt;span class=\"fr-math-v2 fr-draggable\" contenteditable=\"false\" data-original-math=\"\\(\\frac{\\text{área da base}\\ \\times\\ \\text{altura}}{3}\\)\" draggable=\"true\"&gt;\\(\\frac{\\text{área da base}\\ \\times\\ \\text{altura}}{3}\\)&lt;/span&gt;&lt;/p&gt;","feedback":"&lt;p&gt;Para encontrar o volume de uma pirâmide, use esta fórmula:&lt;/p&gt;&lt;p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t>
  </si>
  <si>
    <t>Calcula el volumen de esta pirámide cuadrangular. Devuelve el resultado con un máximo de dos decimales.
[Imagen]
Su volumen mide ... cm^3.</t>
  </si>
  <si>
    <t>Q1= Min = 2; Max = 10; Step = 1
Q3= List= 0, 1, 2</t>
  </si>
  <si>
    <r>
      <rPr>
        <rFont val="Calibri"/>
        <sz val="12.0"/>
      </rPr>
      <t xml:space="preserve">F:Calcula el volumen de esta pirámide cuadrangular. Devuelve el resultado con un máximo de dos decimales.
M6-G-32b-1
</t>
    </r>
    <r>
      <rPr>
        <rFont val="Calibri"/>
        <sz val="12.0"/>
        <u/>
      </rPr>
      <t>https://drive.google.com/file/d/1FyTrR-0BUIMS_TXPc21SNjU5vsnbc2Te/view</t>
    </r>
    <r>
      <rPr>
        <rFont val="Calibri"/>
        <sz val="12.0"/>
      </rPr>
      <t xml:space="preserve">
T1 donde en esta imagen pone Q2
G:El volumen es de {{A1}} cm&lt;sup&gt;3&lt;/sup&gt;.
L:T1 = {{Q1}}*3-1+{{Q3}}
A1 = {{Q1}}*{{Q1}}*{{T1}}/3#
J:Cloze math</t>
    </r>
  </si>
  <si>
    <t>F:Según el enunciado, ¿cuáles son las medidas de la pirámide?#(Imagen)
G:Lado de la base = {{A2}} cm#Altura = {{A3}} cm
L:A2 = {{Q1}}
A3 = {{T1}}#
J:Cloze math</t>
  </si>
  <si>
    <t>F:¿Qué pide el enunciado que calcules?
L:A1=El volumen*
A2=El área total
A3=El área lateral#
J:Single Choice</t>
  </si>
  <si>
    <t>F:Selecciona la fórmula para calcular el volumen de la pirámide.
L:A1=Volumen = π × r^2 × altura
A2=Volumen = área de la base × altura/ 3*
A3=Volumen = área de la base × altura#
J:Single Choice</t>
  </si>
  <si>
    <t>F:Calcula primero el área de la base.#(Imagen)
G:Área de la base = {{A4}} cm&lt;sup&gt;2&lt;/sup&gt;
L:A4 = {{Q1}}*{{Q1}}
J:Cloze math</t>
  </si>
  <si>
    <t>F:Con el resultado anterior, {{T3}} cm&lt;sup&gt;2&lt;/sup&gt;, calcula el volumen de esta pirámide.#(Imagen)
G:Volumen = área de la base × altura/ 3 = {{A5}} cm&lt;sup&gt;3&lt;/sup&gt;
L:T3 = {{Q1}}*{{Q1}}
A5 = {{Q1}}*{{Q1}}*{{T1}}/3#
J:Cloze math</t>
  </si>
  <si>
    <t>{"id":"M6-G-32b-E-1","seed":{"parameters":[{"name":"Q1","label":null,"min":2,"max":10,"step":1},{"name":"Q3","label":null,"list":[0,1,2]}],"uniques":true},"scaffolding":[{"id":"step-0","stimulus":"&lt;p&gt;Calcule o volume desta pirâmide quadrada. Expresse o resultado com no máximo duas casas decimais.&lt;/p&gt;&lt;div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cm&lt;/span&gt;\n\t\t&lt;/div&gt;\n\t&lt;/div&gt;\n&lt;/div&gt;","template":"&lt;p&gt;O volume é {{response}} cm&lt;sup&gt;3&lt;/sup&gt;.&lt;/p&gt;","seed":{"calculated":[{"name":"T1","label":"{{function}}","function":"{{Q1}}*3-1+{{Q3}}","temp":true},{"name":"A1","label":"{{function}}","function":"Lemonlib.round({{Q1}}*{{Q1}}*{{T1}}/3,2)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O que pede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standard","params":{"countCorrect":1,"countIncorrect":2,"showCheckIcon":false,"columns":3}}},{"id":"step-4","stimulus":"&lt;p&gt;Primeiro calcule a área da base.&lt;/p&gt;","template":"&lt;p style=\"text-align:center;\"&gt;Área da base = {{response}} cm&lt;sup&gt;2&lt;/sup&gt;&lt;/p&gt;","seed":{"calculated":[{"name":"A5","label":"{{function}}","function":"{{Q1}}*{{Q1}}"}]},"algorithm":{"name":"calculateOperation","params":{"method":"equivLiteral","keyboard":"INTERMEDIATE"}}},{"id":"step-5","stimulus":"&lt;p&gt;Com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t>
  </si>
  <si>
    <t>Calcula el volumen de esta pirámide hexagonal.
[Imagen]
Su volumen mide ... cm^3.</t>
  </si>
  <si>
    <t>Q1= Min = 2; Max = 7; Step = 1
Q3= List= 0, 1, 2</t>
  </si>
  <si>
    <t>F:Calcula el volumen de esta pirámide hexagonal.
M6-G-32b-2
Imagen: https://drive.google.com/file/d/1zAcTn4fu7o8-JnIbjGudEpFQ_etgysxV/view?usp=sharing
T1 donde pone Q2, y T2 donde pone Q3
G:El volumen es de {{A1}} cm&lt;sup&gt;3&lt;/sup&gt;.
L:T1 = {{Q1}}*3-1+{{Q4}}
T2 = Lemonlib.round({{Q1}}*0.86, 1)
A1 = {{Q1}}*{{T1}}*{{T2}}#
J:Cloze math</t>
  </si>
  <si>
    <t>F:Según el enunciado, ¿cuáles son las medidas de la pirámide?#(Imagen)
G:Lado de la base = {{A2}} cm#Apotema de la base = {{A3}} cm#Altura = {{A4}} cm
L:A2 = {{Q1}}
A3 = {{T2}}
A4 = {{T1}}#
J:Cloze math</t>
  </si>
  <si>
    <t>F:¿Qué te pide el enunciado que calcules?
L:A1=El área lateral
A2=El volumen*
A3=El área total#
J:Single Choice</t>
  </si>
  <si>
    <t>F:Selecciona la fórmula para calcular el volumen de la pirámide.
L:A1=Volumen = área de la base × altura
A2=Volumen = área de la base × altura/ 3*
A3=Volumen = π × r^2 × altura#
J:Single Choice</t>
  </si>
  <si>
    <t>F:Calcula primero el área de la base.#(Imagen)
G:Área de la base = {{A5}} cm&lt;sup&gt;2&lt;/sup&gt;
L:A5 = 3*{{Q1}}*{{T2}}
J:Cloze math</t>
  </si>
  <si>
    <t>F:Con el resultado anterior, {{T3}} cm&lt;sup&gt;2&lt;/sup&gt;, calcula el volumen de la pirámide.#(Imagen)
G:Volumen = área de la base × altura/ 3 = {{A6}} cm&lt;sup&gt;3&lt;/sup&gt;
L:T3 = 3*{{Q1}}*{{T2}}
A5 = 3*{{Q1}}*{{T2}}*{{T1}}/3#
J:Cloze math</t>
  </si>
  <si>
    <t>{"id":"M6-G-32b-E-2","seed":{"parameters":[{"name":"Q1","label":null,"min":2,"max":7,"step":1},{"name":"Q3","label":null,"list":[0,1,2]}],"uniques":true},"scaffolding":[{"id":"step-0","stimulus":"&lt;p&gt;Calcule o volume desta pirâmide hexagonal. Expresse o resultado com duas casas decimais.&lt;/p&gt;&lt;div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cm&lt;/span&gt;\n\t\t&lt;/div&gt;\n\t&lt;/div&gt;\n&lt;/div&gt;&lt;/div&gt;","template":"&lt;p&gt;O volume é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da base = {{response}} cm&lt;/p&gt;&lt;p style=\"text-align:center;\"&gt;Apótema da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{{T1}}"}]},"algorithm":{"name":"calculateOperation","params":{"method":"equivLiteral","keyboard":"INTERMEDIATE"}}},{"id":"step-2","stimulus":"&lt;p&gt;O que pede o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standard","params":{"countCorrect":1,"countIncorrect":2,"showCheckIcon":false,"columns":3}}},{"id":"step-4","stimulus":"&lt;p&gt;Calcule primeiro a área da base.&lt;/p&gt;","template":"&lt;p style=\"text-align:center;\"&gt;Área da base = {{response}} cm&lt;sup&gt;2&lt;/sup&gt;&lt;/p&gt;","seed":{"calculated":[{"name":"T2","label":"{{function}}","function":"Lemonlib.round({{Q1}}*0.86, 1)","temp":true},{"name":"A5","label":"{{function}}","function":"Lemonlib.round(3*{{Q1}}*{{T2}},2)"}]},"algorithm":{"name":"calculateOperation","params":{"method":"equivLiteral","keyboard":"INTERMEDIATE"}}},{"id":"step-5","stimulus":"&lt;p&gt;Com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t>
  </si>
  <si>
    <t>&lt;p&gt;El tejado de una torre tiene forma de pirámide de base rectángular. La altura de esta pirámide es de {{Q1}} m y los lados de la base, de {{Q2}} m y {{T1}} m. ¿Cuánto mide el volumen de la pirámide? Escribe el resultado con dos decimales.&lt;/p&gt;</t>
  </si>
  <si>
    <t>&lt;p&gt;El volumen mide {{A1}} m&lt;sup&gt;3&lt;/sup&gt;.&lt;/p&gt;</t>
  </si>
  <si>
    <t>El tejado de una torre tiene forma de pirámide de base rectángular. Al medir, vemos que la altura de esta pirámide es de 4 m y los lados de la base, de 3 m y 4 m. ¿Cuánto mide el volumen de la pirámide? Calcula el resultado con un máximo de dos decimales.
El volumen de la pirámide mide ... m^3.</t>
  </si>
  <si>
    <t>Q1= Min = 2; Max = 10; Step = 1
Q2= Min = 2; Max = 10; Step = 1
Q4= Min = 1; Max = 3; Step = 1</t>
  </si>
  <si>
    <t>T1 = {{Q2}} + {{Q4}}
A1 = math.round({{Q1}}*{{Q2}}*{{T1}}/3,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</si>
  <si>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data-original-math="(\frac{({{Q2}}\ \text{cm}\ \times\ {{T1}}\ \text{cm})\ \times\ {{Q1}}\ \text{cm}}{3})" draggable="true"&gt;(\frac{({{Q2}}\ \text{cm}\ \times\ {{T1}}\ \text{cm})\ \times\ {{Q1}}\ \text{cm}}{3})&lt;/span&gt; = {{A1}} cm&lt;sup&gt;3&lt;/sup&gt;&lt;/p&gt;</t>
  </si>
  <si>
    <t>F:¿Cuáles son las medidas de la pirámide?#(Imagen)
G:&lt;p&gt;Lado pequeño de la base = {{A2}} m&lt;/p&gt;&lt;p&gt;Lado grande de la base = {{A3}} m&lt;/p&gt;&lt;p&gt;Altura = {{A4}} m&lt;/p&gt;
L:A2 = {{Q2}}
A3 = {{T1}}
A4 = {{Q1}}#
J:Cloze math</t>
  </si>
  <si>
    <t>F:¿Qué hay que calcular?
L:A1=El área lateral.
A2=El volumen.*
A3=El área total.#
J:Single Choice</t>
  </si>
  <si>
    <t>F:Selecciona la fórmula para calcular el volumen de la pirámide.
L:A1=Volumen = área de la base × altura
A2=Volumen = área de la base × altura/ 3*
A3=Volumen = π × r&lt;sup&gt;2&lt;/sup&gt; × altura#
J:Single Choice</t>
  </si>
  <si>
    <t>F:&lt;p&gt;Calcula primero el área de la base.&lt;/p&gt;(Imagen)
G:Área de la base = {{Q2}} × {{T1}} = {{A5}} m&lt;sup&gt;2&lt;/sup&gt;
L:A5 = {{Q2}}*{{T1}}
J:Cloze math</t>
  </si>
  <si>
    <t>F:&lt;p&gt;Con el resultado anterior, calcula el volumen de la pirámide. Redondea el resultado a las centésimas.&lt;/p&gt;(Imagen)
G:Volumen = área de la base × altura/ 3 = {{T2}} × {{Q1}} /3 = {{A6}} m&lt;sup&gt;3&lt;/sup&gt;
L:T2 = {{Q2}}*{{T1}}
A6 = math.round({{Q1}}*{{Q2}}*{{T1}}/3, 2)#
J:Cloze math</t>
  </si>
  <si>
    <t>{"id":"M6-G-32b-A-1","seed":{"parameters":[{"name":"Q1","label":null,"min":2,"max":10,"step":1},{"name":"Q2","label":null,"min":2,"max":10,"step":1},{"name":"Q4","label":null,"list":[1,2,3]}],"uniques":true},"scaffolding":[{"id":"step-0","stimulus":"&lt;p&gt;O telhado de uma torre tem a forma de uma pirâmide de base retangular. A altura desta pirâmide mede {{Q1}} m e os lados da base medem {{Q2}} m e {{T1}} m. Qual é o volume da pirâmide? Escreva o resultado com duas casas decimais.&lt;/p&gt;","template":"&lt;p&gt;O volume mede {{response}} m&lt;sup&gt;3&lt;/sup&gt;.&lt;/p&gt;","seed":{"calculated":[{"name":"T1","label":"{{function}}","function":"{{Q2}} + {{Q4}}","temp":true},{"name":"0-A1","label":"{{function}}","function":"Lemonlib.round({{Q1}}*{{Q2}}*{{T1}}/3, 2)"}]},"algorithm":{"name":"calculateOperation","params":{"method":"equivLiteral","keyboard":"INTERMEDIATE"}}},{"id":"step-1","stimulus":"&lt;p&gt;Quais são as medidas da pirâmide?&lt;/p&gt;","template":"&lt;p style=\"text-align:center;\"&gt;Lado menor da base = {{response}} m&lt;/p&gt;&lt;p style=\"text-align:center;\"&gt;Lado maior da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{{Q2}} × {{T1}} = {{response}} m&lt;sup&gt;2&lt;/sup&gt;&lt;/p&gt;","seed":{"calculated":[{"name":"T1","label":"{{function}}","function":"{{Q2}} + {{Q4}}","temp":true},{"name":"4-A1","label":"{{function}}","function":"{{Q2}}*{{T1}}"}]},"algorithm":{"name":"calculateOperation","params":{"method":"equivLiteral","keyboard":"INTERMEDIATE"}}},{"id":"step-5","stimulus":"&lt;p&gt;Com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t>
  </si>
  <si>
    <t>&lt;p&gt;Se ha descubierto en Egipto una pirámide de base cuadrada. Su altura mide {{Q1}} m y los lados de la base son de {{T1}} m. ¿Cuánto volumen ocupa la pirámide? Redondea el resultado a las centésimas.&lt;/p&gt;</t>
  </si>
  <si>
    <t>Se ha descubierto en Egipto una pirámide desconocida de base cuadrada. Su altura mide 7 m y los lados de la base son de 11 m. ¿Cuánto volumen ocupa la pirámide? Calcula el resultado con un máximo de dos decimales.
El volumen de la pirámide mide ... m^3.</t>
  </si>
  <si>
    <t>Q1= Min = 2; Max = 10; Step = 1
Q2= Min = 2; Max = 10; Step = 1</t>
  </si>
  <si>
    <t>T1 = Lemonlib.round(1,6*{{Q1}})
A1 = math.round({{Q1}}*{{T1}}*{{T1}}/3,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</si>
  <si>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data-original-math="(\frac{({{T1}}\ \text{cm}\ \times\ {{T1}}\ \text{cm})\ \times\ {{Q1}}\ \text{cm}}{3})" draggable="true"&gt;(\frac{({{T1}}\ \text{cm}\ \times\ {{T1}}\ \text{cm})\ \times\ {{Q1}}\ \text{cm}}{3})&lt;/span&gt; = {{A1}} cm&lt;sup&gt;3&lt;/sup&gt;&lt;/p&gt;</t>
  </si>
  <si>
    <t>F:&lt;p&gt;¿Cuáles son las medidas de la pirámide?&lt;/p&gt;(Imagen)
G:&lt;p&gt;Lado de la base = {{A2}} m&lt;/p&gt;&lt;p&gt;Altura = {{A3}} m&lt;/p&gt;#
L:A2 = {{T1}}
A3 = {{Q1}}#
J:Cloze math</t>
  </si>
  <si>
    <t>F:&lt;p&gt;Calcula primero el área de la base.&lt;/p&gt;(Imagen)
G:Área de la base = {{T1}} × {{T1}} = {{A4}} m&lt;sup&gt;2&lt;/sup&gt;
L:A4 = {{T1}}*{{T1}}
J:Cloze math</t>
  </si>
  <si>
    <t>F:&lt;p&gt;Con el resultado anterior, calcula el volumen de la pirámide. Redondea el resultado a las centésimas.&lt;/p&gt;(Imagen)2
G:Volumen = área de la base × altura/ 3 = {{T2}} × {{Q1}} / 3 = {{A1}} m&lt;sup&gt;3&lt;/sup&gt;
L:T2 = {{T1}}*{{T1}}
A1 = math.round({{Q1}}*{{T1}}*{{T1}}/3, 2)#
J:Cloze math</t>
  </si>
  <si>
    <t>{"id":"M6-G-32b-A-2","seed":{"parameters":[{"name":"Q1","label":null,"min":2,"max":10,"step":1},{"name":"Q2","label":null,"min":2,"max":10,"step":1}],"uniques":true},"scaffolding":[{"id":"step-0","stimulus":"&lt;p&gt;Uma pirâmide de base quadrada foi descoberta no Egito. Se a altura da pirâmide é de {{Q1}} m e os lados da base são de {{T1}} m, quanto mede o volume dela? Arredonde o resultado para centésimos.&lt;/p&gt;","template":"&lt;p&gt;O volume mede {{response}} m&lt;sup&gt;3&lt;/sup&gt;.&lt;/p&gt;","seed":{"calculated":[{"name":"T1","label":"{{function}}","function":"Lemonlib.round(1.6*{{Q1}},2)","temp":true},{"name":"0-A1","label":"{{function}}","function":"Lemonlib.round({{Q1}}*{{T1}}*{{T1}}/3, 2)"}]},"algorithm":{"name":"calculateOperation","params":{"method":"equivSymbolic","keyboard":"INTERMEDIATE"}}},{"id":"step-1","stimulus":"&lt;p&gt;Quais são as medidas da pirâmide?&lt;/p&gt;","template":"&lt;p style=\"text-align:center;\"&gt;Lado da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t>
  </si>
  <si>
    <t>&lt;p&gt;Un reloj tiene forma de pirámide de base cuadrada. Los lados de la base miden {{Q1}} cm y tiene un altura de {{Q2}} cm. ¿Cuál es su volumen? Redondea el resultado a las centésimas.&lt;/p&gt;</t>
  </si>
  <si>
    <t>&lt;p&gt;El volumen es de {{A1}} cm&lt;sup&gt;3&lt;/sup&gt;.&lt;/p&gt;</t>
  </si>
  <si>
    <t>Un reloj tiene forma de pirámide de base cuadrada. Los lados de la base miden 7 cm y tiene un altura de 10 cm. ¿Cuál es su volumen? Calcula el resultado con dos decimales como máximo.
El volumen del reloj es de ... cm^3.</t>
  </si>
  <si>
    <t>Q1= Min = 4; Max = 8; Step = 1
Q2= Min = 10; Max = 15; Step = 1</t>
  </si>
  <si>
    <t>A1 = math.floor({{Q1}}*{{Q1}}*{{Q2}}/3,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</si>
  <si>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</si>
  <si>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F:&lt;p&gt;¿Cuáles son las medidas del reloj?&lt;/p&gt;(Imagen)
G:&lt;p&gt;Lado de la base = {{A2}} cm&lt;/p&gt;&lt;p&gt;Altura = {{A3}} cm&lt;/p&gt;
L:A2 = {{Q1}}
A3 = {{Q2}}#
J:Cloze math</t>
  </si>
  <si>
    <t>F:&lt;p&gt;Calcula primero el área de la base.&lt;/p&gt;(Imagen)
G:Área de la base = {{Q1}} × {{Q1}} = {{A4}} cm&lt;sup&gt;2&lt;/sup&gt;
L:A4 = {{Q1}}*{{Q1}}
J:Cloze math</t>
  </si>
  <si>
    <t>F:&lt;p&gt;Con el resultado anterior, calcula el volumen de la pirámide. Redondea el resultado a las centésimas.&lt;/p&gt;#(Imagen)
G:Volumen = área de la base × altura/ 3 = {{T1}} × {{Q2}} / 3= {{A1}} cm&lt;sup&gt;3&lt;/sup&gt;
L:T1 = {{Q1}}*{{Q1}}
A1 = math.floor({{Q1}}*{{Q1}}*{{Q2}}/3, 2)
J:Cloze math</t>
  </si>
  <si>
    <t>{"id":"M6-G-32b-A-3","seed":{"parameters":[{"name":"Q1","label":null,"list":[4,5,6,7,8]},{"name":"Q2","label":null,"list":[10,11,12,13,14,15]}],"uniques":true},"scaffolding":[{"id":"step-0","stimulus":"&lt;p&gt;Um relógio solar tem a forma de uma pirâmide de base quadrada cujo lado da base mede {{Q1}} cm e altura mede {{Q2}} cm. Qual é o volume desse relógio? Arredonde o resultado para os centésimos, se necessário.&lt;/p&gt;","template":"&lt;p&gt;O volume mede {{response}} cm&lt;sup&gt;3&lt;/sup&gt;.&lt;/p&gt;","seed":{"calculated":[{"name":"0-A1","label":"{{function}}","function":"Lemonlib.round({{Q1}}*{{Q1}}*{{Q2}}/3, 2)"}]},"algorithm":{"name":"calculateOperation","params":{"method":"equivLiteral","keyboard":"INTERMEDIATE"}}},{"id":"step-1","stimulus":"&lt;p&gt;Quais são as medidas do relógio?&lt;/p&gt;","template":"&lt;p style=\"text-align:center;\"&gt;Lado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{{Q1}} × {{Q1}} = {{response}} cm&lt;sup&gt;2&lt;/sup&gt;&lt;/p&gt;","seed":{"calculated":[{"name":"4-A1","label":"{{function}}","function":"{{Q1}}*{{Q1}}"}]},"algorithm":{"name":"calculateOperation","params":{"method":"equivLiteral","keyboard":"INTERMEDIATE"}}},{"id":"step-5","stimulus":"&lt;p&gt;Com o resultado anterior, calcule o volume da pirâmide. Arredonde o resultado para os centésimos, se necessário.&lt;/p&gt;","template":"&lt;p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t>
  </si>
  <si>
    <t>M6-G-32c</t>
  </si>
  <si>
    <t>Calcula el volumen de un cilindro</t>
  </si>
  <si>
    <t>Selecciona el valor del volumen de este cilindro. Utiliza 3.14 como valor de π.
Q1 es el radio y T1 la altura
$$IMG=;300</t>
  </si>
  <si>
    <t>Selecciona el valor correcto del volumen de este cilindro. Utiliza 3.14 como valor de π.
[Imagen]
113.04 cm^3
226.08 cm^3
75.36 cm^3</t>
  </si>
  <si>
    <t>Q1= Min = 2; Max = 7; Step = 1.</t>
  </si>
  <si>
    <t>T1 = 3*{{Q1}}
A1 = Volumen = {{function}} cm&lt;sup&gt;3&lt;/sup&gt;#3.14*{{Q1}}*{{Q1}}*{{T1}}*
A2 = Volumen = {{function}} cm&lt;sup&gt;3&lt;/sup&gt;#3.14*{{Q1}}*{{Q1}}*{{T1}}/3
A3 = Volumen = {{function}} cm&lt;sup&gt;3&lt;/sup&gt;#3.14*{{Q1}}*{{Q1}}+{{T1}}</t>
  </si>
  <si>
    <t>&lt;p&gt;El volumen de un cilindro es:&lt;/p&gt;&lt;p&gt;Volumen = π × r&lt;sup&gt;2&lt;/sup&gt; × altura&lt;/p&gt;</t>
  </si>
  <si>
    <t>&lt;p&gt;Para hallar el volumen del cilindro, utiliza esta fórmula:&lt;/p&gt;&lt;p&gt;Volumen = π × r&lt;sup&gt;2&lt;/sup&gt; × altura = 3.14 × {{Q1}}&lt;sup&gt;2&lt;/sup&gt; cm&lt;sup&gt;2&lt;/sup&gt; × {{T1}} cm = {{A1}} cm&lt;sup&gt;3&lt;/sup&gt;&lt;/p&gt;</t>
  </si>
  <si>
    <t>https://drive.google.com/file/d/1Vl_pm5CYJk8BrBIAj2BNYVPqN6u4dFAt/view?usp=sharing</t>
  </si>
  <si>
    <t>{"id":"M6-G-32c-I-1","stimulus":"Selecione a medida do volume deste cilindro. Use o valor de π com duas casas decimais.&lt;div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cm&lt;/span&gt;\n\t\t&lt;/div&gt;\n\t&lt;/div&gt;\n&lt;/div&gt;&lt;/div&gt;","hint":"&lt;p&gt;A fórmula do volume de um cilindro é:&lt;/p&gt;&lt;p style=\"text-align:center;\" style=\"text-align:center;\"&gt;Volume = π × r&lt;sup&gt;2&lt;/sup&gt; × altura&lt;/p&gt;","feedback":"&lt;p&gt;Para encontrar o volume do cilindro, use esta fórmula:&lt;/p&gt;&lt;p style=\"text-align:center;\"&gt;Volume = π × r&lt;sup&gt;2&lt;/sup&gt; × altura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t>
  </si>
  <si>
    <t>&lt;p&gt;Calcula el volumen de este cilindro. Utiliza 3.14 como valor de π.&lt;/p&gt;&lt;div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t>
  </si>
  <si>
    <t>&lt;p&gt;Su volumen mide {{A1}} cm&lt;sup&gt;3&lt;/sup&gt;.&lt;/p&gt;</t>
  </si>
  <si>
    <t>Calcula el volumen de este cilindro. Utiliza 3.14 como valor de π.
[Imagen]
Su volumen mide ... cm^3.</t>
  </si>
  <si>
    <t>T1 = {{Q1}}*3
A1 = 3.14*{{Q1}}*{{Q1}}*{{T1}}</t>
  </si>
  <si>
    <t>&lt;p&gt;¿Cuáles son las medidas de este cilindro?&lt;/p&gt;&lt;div class=\"lemo-fixed-to-responsive\" style=\"max-width: 250px;max-height: 250px;position: relative;width: 100%;display: inline-block;\"&gt;&lt;img src=\"http://drive.google.com/uc?export=view&amp;id=1wbH5JlDDaSWE1sir6JWH2BKUN03xxmw-\"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75%; top: 45%;\"&gt;{{T1}} cm&lt;/span&gt;&lt;/div&gt;&lt;/div&gt;&lt;/div&gt;
Radio de la base = {{A1}} cm
Altura = {{A2}} cm
A1={{Q1}}
A2={{Q1}}*3
#ClozeMath</t>
  </si>
  <si>
    <t>¿Qué hay que calcular?
A1=El volumen del cilindro.*
A2=El área total del cilindro.
A3=El área lateral del cilindro.
#SingleChoice</t>
  </si>
  <si>
    <t>Selecciona la fórmula del volumen del cilindro.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</si>
  <si>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&lt;p&gt;Por tanto, calcula el volumen de este cilindro.&lt;/p&gt;&lt;div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
Volumen = &lt;span class=\"fr-math-v2 fr-draggable\" contenteditable=\"false\" data-original-math=\"\\(\\text{Volumen}\\ =\\ π \\ \\times \\ \\text{r}\\ ^2\\ \\times \\ \\text{altura}\\)\" draggable=\"true\" style=\"opacity: 1;\"&gt;\\(\\text{Volumen}\\ =\\ π \\ \\times \\ \\text{r}\\ ^2\\ \\times \\ \\text{altura}\\)&lt;/span&gt; = 3.14 × {{Q1}}&lt;sup&gt;2&lt;/sup&gt; × {{T1}} = {{A1}} cm&lt;sup&gt;3&lt;/sup&gt;
T1={{Q1}}*3
A1 = Lemonlib.round(3.14*{{Q1}}*{{Q1}}*{{Q1}}*3, 2)
#ClozeMath</t>
  </si>
  <si>
    <t>{"id":"M6-G-32c-E-1","seed":{"parameters":[{"name":"Q1","label":null,"min":2,"max":7,"step":1}],"uniques":true},"scaffolding":[{"id":"step-0","stimulus":"&lt;p&gt;Calcule o volume deste cilindro. Use o valor de π com duas casas decimais.&lt;/p&gt;&lt;div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cm&lt;/span&gt;\n\t\t&lt;/div&gt;\n\t&lt;/div&gt;\n&lt;/div&gt;&lt;/div&gt;","template":"&lt;p&gt;O volume mede {{response}} cm&lt;sup&gt;3&lt;/sup&gt;.&lt;/p&gt;","seed":{"calculated":[{"name":"T1","label":"{{function}}","function":"{{Q1}}*3","temp":true},{"name":"0-A1","label":"{{function}}","function":"math.round(3.14*{{Q1}}*{{Q1}}*{{T1}}, 2)"}]},"algorithm":{"name":"calculateOperation","params":{"method":"equivLiteral","keyboard":"INTERMEDIATE"}}},{"id":"step-1","stimulus":"&lt;p&gt;Quais são as medidas do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cilindro.&lt;/p&gt;"},{"name":"2-A2","label":"&lt;p&gt;A área lateral do cilindro.&lt;/p&gt;","incorrect":true},{"name":"2-A3","label":"&lt;p&gt;A área total do cilindro.&lt;/p&gt;","incorrect":true}]},"algorithm":{"name":"trueFalse","template":"Multiple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 = π × r&lt;sup&gt;2&lt;/sup&gt; × altura = 3.14 × {{Q1}}&lt;sup&gt;2&lt;/sup&gt; × {{T1}} = {{response}} cm&lt;sup&gt;3&lt;/sup&gt; ","seed":{"calculated":[{"name":"T1","label":"{{function}}","function":"{{Q1}}*3","temp":true},{"name":"4-A1","label":"{{function}}","function":" Lemonlib.round(3.14*{{Q1}}*{{Q1}}*{{Q1}}*3, 2)"}]},"algorithm":{"name":"calculateOperation","params":{"method":"equivLiteral","keyboard":"INTERMEDIATE"}}}]}</t>
  </si>
  <si>
    <t>&lt;p&gt;Una vela con forma de cilindro tiene una base con un radio de {{Q1}} cm y su altura mide {{Q2}} cm. ¿Qué volumen ocupa? Utiliza 3.14 como valor de π.&lt;/p&gt;</t>
  </si>
  <si>
    <t>&lt;p&gt;Su volumen es de {{A1}} cm&lt;sup&gt;3&lt;/sup&gt;.&lt;/p&gt;</t>
  </si>
  <si>
    <t>Una vela con forma de cilindro tiene una base con un radio de 2 cm y su altura mide 24 cm. ¿Qué volumen ocupa? Utiliza 3.14 como valor de π.
Su volumen es de ... cm^3.</t>
  </si>
  <si>
    <t>Q1= Min = 0.5; Max = 3; Step = 0.5
Q2= Min = 5; Max = 30; Step = 1</t>
  </si>
  <si>
    <t>A1 = 3.14*{{Q1}}*{{Q1}}*{{Q2}}</t>
  </si>
  <si>
    <t>¿Cuáles son las medidas de la vela?
Radio de la base = {{A1}} cm
Altura = {{A2}} cm
A1={{Q1}}
A2={{Q2}}
#ClozeMath</t>
  </si>
  <si>
    <t>¿Qué hay que calcular?
A1=El volumen de la vela.*
A2=El área total de la vela.
A3=El área lateral de la vela.
#SingleChoice</t>
  </si>
  <si>
    <t>Selecciona la fórmula del volumen del cilindro.
A1=Volumen= &lt;span class=\"fr-math-v2 fr-draggable\" contenteditable=\"false\" data-original-math=\"\\(2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</si>
  <si>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de este cilindro.
Volumen = &lt;span class=\"fr-math-v2 fr-draggable\" contenteditable=\"false\" data-original-math=\"\\(\\text{Volumen}\\ =\\ π \\ \\times \\ \\text{r}\\ ^2\\ \\times \\ \\text{altura}\\)\" draggable=\"true\" style=\"opacity: 1;\"&gt;\\(\\text{Volumen}\\ =\\ π \\ \\times \\ \\text{r}\\ ^2\\ \\times \\ \\text{altura}\\)&lt;/span&gt; = 3.14 × {{Q1}}&lt;sup&gt;2&lt;/sup&gt; × {{Q2}} = {{A1}} cm&lt;sup&gt;3&lt;/sup&gt;
A1=Lemonlib.round(3.14*{{Q1}}*{{Q1}}*{{Q2}}, 2)
#ClozeMath</t>
  </si>
  <si>
    <t>{"id":"M6-G-32c-A-1","seed":{"parameters":[{"name":"Q1","label":null,"min":0.5,"max":3,"step":0.5},{"name":"Q2","label":null,"min":5,"max":30,"step":1}],"uniques":true},"scaffolding":[{"id":"step-0","stimulus":"&lt;p&gt;Uma vela em forma de cilindro tem uma base com raio de {{Q1}} cm e uma altura de {{Q2}} cm. Qual é o volume dessa vela? Use o valor de π com duas casas decimais.&lt;/p&gt;","template":"&lt;p&gt;O volume é de {{response}} cm&lt;sup&gt;3&lt;/sup&gt;.&lt;/p&gt;","seed":{"calculated":[{"name":"0-A1","label":"{{function}}","function":"Lemonlib.round(3.14*{{Q1}}*{{Q1}}*{{Q2}}, 2)"}]},"algorithm":{"name":"calculateOperation","params":{"method":"equivLiteral","keyboard":"INTERMEDIATE"}}},{"id":"step-1","stimulus":"&lt;p&gt;Quais são as medidas da vela?&lt;/p&gt;","template":"&lt;p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da vela.&lt;/p&gt;"},{"name":"2-A2","label":"&lt;p&gt;A área lateral da vela.&lt;/p&gt;","incorrect":true},{"name":"2-A3","label":"&lt;p&gt;A área total da vela.&lt;/p&gt;","incorrect":true}]},"algorithm":{"name":"trueFalse","template":"Multiple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data-original-math=\"\\(\\frac{\\text{π} \\ \\times \\ \\text{r} ^2\\ \\times \\ \\text{altura}}{3}\\)\" draggable=\"true\" style=\"opacity: 1;\"&gt;\\(\\frac{\\text{π} \\ \\times \\ \\text{r}^2 \\ \\times \\ \\text{altura}}{3}\\)&lt;/span&gt;","incorrect":true},{"name":"3-A3","label":"&lt;p&gt;Volume = π × r&lt;sup&gt;2&lt;/sup&gt; × altura&lt;/p&gt;","incorrect":false}]},"algorithm":{"name":"trueFalse","template":"Multiple choice – standard","params":{"countCorrect":1,"countIncorrect":2,"showCheckIcon":false,"columns":3}}},{"id":"step-4","stimulus":"&lt;p&gt;Portanto, calcule o volumen da vela.&lt;/p&gt;","template":"&lt;p style=\"text-align:center;\"&gt;Volume = π × r&lt;sup&gt;2&lt;/sup&gt; × altura = 3.14 × {{Q1}}&lt;sup&gt;2&lt;/sup&gt; × {{Q2}} = {{response}} cm&lt;sup&gt;3&lt;/sup&gt;","seed":{"calculated":[{"name":"4-A1","label":"{{function}}","function":"Lemonlib.round(3.14*{{Q1}}*{{Q1}}*{{Q2}},2)"}]},"algorithm":{"name":"calculateOperation","params":{"method":"equivLiteral","keyboard":"INTERMEDIATE"}}}]}</t>
  </si>
  <si>
    <t>&lt;p&gt;Un cliente ha pedido en una gasolinera que le rellenen unas latas con forma de cilindro. El radio de la base de las latas mide {{Q1}} dm, mientras que la altura, {{T1}} dm. ¿Cuánto volumen puede guardar cada lata de combustible? Utiliza 3.14 como valor de π.&lt;/p&gt;</t>
  </si>
  <si>
    <t>&lt;p&gt;Cada lata tiene un volumen de {{A1}} dm&lt;sup&gt;3&lt;/sup&gt;.&lt;/p&gt;</t>
  </si>
  <si>
    <t>Un cliente le ha pedido a una gasolinera que le rellene unas latas con forma de cilindro. El radio de la base de las latas mide 1 dm, mientras que sus alturas son de 4 dm. ¿Cuánto volumen puede guardar cada lata de combustible? Utiliza 3.14 como valor de π.
Cada lata tiene un volumen de ... dm^3.</t>
  </si>
  <si>
    <t>Q1= Min = 1; Max = 3; Step = 1
Q2= Min = 1; Max = 3; Step = 1</t>
  </si>
  <si>
    <t>T1 = {{Q1}} + {{Q2}}
A1 = 3.14*{{Q1}}^2*({{Q1}}+{{Q2}})</t>
  </si>
  <si>
    <t>¿Cuáles son las medidas de cada lata?
Radio de la base = {{A1}} dm
Altura = {{A2}} dm
A1={{Q1}}
A2={{Q1}} + {{Q2}}
#ClozeMath</t>
  </si>
  <si>
    <t>¿Qué hay que calcular?
A1=El volumen de cada lata.*
A2=El área total de cada lata.
A3=El área lateral de cada lata.
#SingleChoice</t>
  </si>
  <si>
    <t>Por tanto, calcula el volumen de cada lata.
Volumen = &lt;span class=\"fr-math-v2 fr-draggable\" contenteditable=\"false\" data-original-math=\"\\(\\text{Volumen}\\ =\\ π \\ \\times \\ \\text{r}\\ ^2\\ \\times \\ \\text{altura}\\)\" draggable=\"true\" style=\"opacity: 1;\"&gt;\\(\\text{Volumen}\\ =\\ π \\ \\times \\ \\text{r}\\ ^2\\ \\times \\ \\text{altura}\\)&lt;/span&gt; = 3.14 × {{Q1}}&lt;sup&gt;2&lt;/sup&gt; × {{T1}} = {{A1}} dm&lt;sup&gt;3&lt;/sup&gt;
T1={{Q1}} + {{Q2}}
A1=Lemonlib.round(3.14*{{Q1}}*{{Q1}}*{{T1}}, 2)
#ClozeMath</t>
  </si>
  <si>
    <t>{"id":"M6-G-32c-A-2","seed":{"parameters":[{"name":"Q1","label":null,"list":[1,2,3]},{"name":"Q2","label":null,"list":[1,2,3]}],"uniques":true},"scaffolding":[{"id":"step-0","stimulus":"&lt;p&gt;Em um posto de gasolina, um cliente pediu para que enchessem galões em forma de cilindro com combustível. O raio da base de cada galão media {{Q1}} dm, enquanto a altura, {{T1}} dm. Qual era o volume de um galão? Use o valor de π com duas casas decimais.&lt;/p&gt;","template":"&lt;p&gt;Cada galão tinha um volume de {{response}} dm&lt;sup&gt;3&lt;/sup&gt;.&lt;/p&gt;","seed":{"calculated":[{"name":"T1","label":"{{function}}","function":"{{Q1}} + {{Q2}}","temp":"true"},{"name":"A1","label":"{{function}}","function":"Lemonlib.round(3.14*{{Q1}}*{{Q1}}*{{T1}},2)"}]},"algorithm":{"name":"calculateOperation","params":{"method":"equivLiteral","keyboard":"INTERMEDIATE"}}},{"id":"step-1","stimulus":"&lt;p&gt;Quais as medidas do galão?&lt;/p&gt;","template":"&lt;p style=\"text-align:center;\"&gt;Raio da base = {{response}} dm&lt;/p&gt;&lt;p style=\"text-align:center;\"&gt;Altura = {{response}} dm&lt;/p&gt;","seed":{"calculated":[{"name":"1-A1","label":"{{function}}","function":"{{Q1}}"},{"name":"1-A2","label":"{{function}}","function":"{{Q1}}+{{Q2}}"}]},"algorithm":{"name":"calculateOperation","params":{"method":"equivLiteral","keyboard":"INTERMEDIATE"}}},{"id":"step-2","stimulus":"&lt;p&gt;O que precisa ser calculado?&lt;/p&gt;","seed":{"calculated":[{"name":"2-A1","label":"&lt;p&gt;O volume de um galão.&lt;/p&gt;"},{"name":"2-A2","label":"&lt;p&gt;A área lateral de um galão.&lt;/p&gt;","incorrect":true},{"name":"2-A3","label":"&lt;p&gt;A área total de um galão.&lt;/p&gt;","incorrect":true}]},"algorithm":{"name":"trueFalse","template":"Multiple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galão.&lt;/p&gt;","template":"&lt;p style=\"text-align:center;\"&gt;Volume = π × r&lt;sup&gt;2&lt;/sup&gt; × altura = 3.14 × {{Q1}}&lt;sup&gt;2&lt;/sup&gt; × {{T1}} = {{response}} dm&lt;sup&gt;3&lt;/sup&gt;","seed":{"calculated":[{"name":"T1","label":"{{function}}","function":"{{Q1}}+{{Q2}}","temp":true},{"name":"4-A1","label":"{{function}}","function":"Lemonlib.round(3.14*{{Q1}}*{{Q1}}*{{T1}},2)"}]},"algorithm":{"name":"calculateOperation","params":{"method":"equivLiteral","keyboard":"INTERMEDIATE"}}}]}</t>
  </si>
  <si>
    <t>&lt;p&gt;En una finca de regadío han construido un depósito de agua. Si el radio de la base mide {{Q1}} m y su altura es de {{Q2}} m, ¿cuál es el máximo volumen de agua que puede llegar a contener? Utiliza 3.14 como valor de π.&lt;/p&gt;</t>
  </si>
  <si>
    <t>&lt;p&gt;El depósito tiene un volumen de {{A1}} m&lt;sup&gt;3&lt;/sup&gt;.&lt;/p&gt;</t>
  </si>
  <si>
    <t>En una finca de regadío han construido un depósito de agua. Si el radio de la base mide 2 m y su altura es de 3 m, ¿cuál es el máximo volumen de agua que puede llegar a contener? Utiliza 3.14 como valor de π.
El depósito tiene un volumen de ... m^3.</t>
  </si>
  <si>
    <t>Q1= Min = 2; Max = 4; Step = 1
Q2= Min = 1; Max = 3; Step = 1</t>
  </si>
  <si>
    <t>A1 = 3.14*{{Q2}}*{{Q1}}*{{Q1}}</t>
  </si>
  <si>
    <t>¿Cuáles son las medidas del depósito?
Radio de la base = {{A1}} m
Altura = {{A2}} m
A1={{Q1}}
A2={{Q2}}
#ClozeMath</t>
  </si>
  <si>
    <t>¿Qué hay que calcular?
A1=El volumen del depósito.*
A2=El área total del depósito.
A3=El área lateral del depósito.
#SingleChoice</t>
  </si>
  <si>
    <t>Por tanto, calcula el volumen del depósito.
Volumen = &lt;span class=\"fr-math-v2 fr-draggable\" contenteditable=\"false\" data-original-math=\"\\(\\text{Volumen}\\ =\\ π \\ \\times \\ \\text{r}\\ ^2\\ \\times \\ \\text{altura}\\)\" draggable=\"true\" style=\"opacity: 1;\"&gt;\\(\\text{Volumen}\\ =\\ π \\ \\times \\ \\text{r}\\ ^2\\ \\times \\ \\text{altura}\\)&lt;/span&gt; = 3.14 × {{Q1}}&lt;sup&gt;2&lt;/sup&gt; × {{Q2}} = {{A1}} m&lt;sup&gt;3&lt;/sup&gt;
A1=Lemonlib.round(3.14*{{Q1}}*{{Q1}}*{{Q2}}, 2)
#ClozeMath</t>
  </si>
  <si>
    <t>{"id":"M6-G-32c-A-3","seed":{"parameters":[{"name":"Q1","label":null,"list":[2,3,4]},{"name":"Q2","label":null,"list":[1,2,3]}],"uniques":true},"scaffolding":[{"id":"step-0","stimulus":"&lt;p&gt;Em uma fazenda, foi construído um tanque cilíndrico para irrigação. Se o raio da base do tanque é de {{Q1}} m e sua altura é de {{Q2}} m, qual é o volume máximo de água que o tanque pode conter? Use o valor de π com duas casas decimais.&lt;/p&gt;","template":"&lt;p&gt;O tanque tem um volume de {{response}} m&lt;sup&gt;3&lt;/sup&gt;.&lt;/p&gt;","seed":{"calculated":[{"name":"0-A1","label":"{{function}}","function":"Lemonlib.round(3.14*{{Q2}}*{{Q1}}*{{Q1}}, 2)"}]},"algorithm":{"name":"calculateOperation","params":{"method":"equivLiteral","keyboard":"INTERMEDIATE"}}},{"id":"step-1","stimulus":"&lt;p&gt;Quais são as medidas do tanque?&lt;/p&gt;","template":"&lt;p style=\"text-align:center;\"&gt;Raio da base = {{response}} m&lt;/p&gt;&lt;p style=\"text-align:center;\"&gt;Altura = {{response}} m&lt;/p&gt;","seed":{"calculated":[{"name":"1-A1","label":"{{function}}","function":"{{Q1}}"},{"name":"1-A2","label":"{{function}}","function":"{{Q2}}"}]},"algorithm":{"name":"calculateOperation","params":{"method":"equivLiteral","keyboard":"INTERMEDIATE"}}},{"id":"step-2","stimulus":"&lt;p&gt;O que precisa ser calculado?&lt;/p&gt;","seed":{"calculated":[{"name":"2-A1","label":"&lt;p&gt;O volume do tanque.&lt;/p&gt;"},{"name":"2-A2","label":"&lt;p&gt;A área lateral do tanque.&lt;/p&gt;","incorrect":true},{"name":"2-A3","label":"&lt;p&gt;A área total do tanque.&lt;/p&gt;","incorrect":true}]},"algorithm":{"name":"trueFalse","template":"Multiple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 = \\)\" draggable=\"true\"&gt;\\(\\frac{π \\ \\times \\ \\text{r}\\ ^2\\ \\times \\ \\text{altura}}{3} \\)&lt;/span&gt; ","incorrect":true},{"name":"3-A3","label":"&lt;p&gt;Volume = π × r&lt;sup&gt;2&lt;/sup&gt; × altura&lt;/p&gt;","incorrect":false}]},"algorithm":{"name":"trueFalse","template":"Multiple choice – standard","params":{"countCorrect":1,"countIncorrect":2,"showCheckIcon":false,"columns":3}}},{"id":"step-4","stimulus":"&lt;p&gt;Portanto, calcule o volume do tanque.&lt;/p&gt;","template":"&lt;p style=\"text-align:center;\"&gt;Volume = π × r&lt;sup&gt;2&lt;/sup&gt; × altura = 3.14 × {{Q1}}&lt;sup&gt;2&lt;/sup&gt; × {{Q2}} = {{response}} m&lt;sup&gt;3&lt;/sup&gt;","seed":{"calculated":[{"name":"4-A1","label":"{{function}}","function":"Lemonlib.round(3.14*{{Q1}}*{{Q1}}*{{Q2}},2)"}]},"algorithm":{"name":"calculateOperation","params":{"method":"equivLiteral","keyboard":"INTERMEDIATE"}}}]}</t>
  </si>
  <si>
    <t>M6-G-32d</t>
  </si>
  <si>
    <t>Calcula el volumen de un cono</t>
  </si>
  <si>
    <t xml:space="preserve">&lt;p&gt;Selecciona el valor correcto del volumen de este cono. Utiliza 3.14 como valor de π.&lt;/p&gt;
[Imagen M6-G-32d-1] Hacer con label image Q1 es la base y T1 la altura. </t>
  </si>
  <si>
    <t>&lt;p&gt;El volumen de este cono es {{group1}} cm&lt;sup&gt;3&lt;/sup&gt;.&lt;/p&gt;</t>
  </si>
  <si>
    <t>Selecciona el valor correcto del volumen de este cono. Utiliza 3.14 como valor de π y calcula el resultado con dos decimales.
[Imagen]
84.78 cm^3*
254.34 cm^3
37.68 cm^3</t>
  </si>
  <si>
    <t>T1 = {{Q1}}*4
A1 = 3.14*{{Q1}}*{{Q1}}*{{T1}}/3 *
A2 = 3.14*{{Q1}}*{{Q1}}*{{T1}}
A3 = 4*3.14*{{Q1}}*{{Q1}}*{{Q1}}/3</t>
  </si>
  <si>
    <t>&lt;p&gt;La fórmula del volumen de un cono es:&lt;/p&gt;&lt;p&gt;Volumen = &lt;span class=\"fr-math-v2 fr-draggable\" contenteditable=\"false\" data-original-math=\"\\(\\frac{\\pi\\\\times\\ r^2\\ \\times\\ \\text{altura}}{3}\\)\" draggable=\"true\"&gt;\\(\\frac{\\pi\\ \\times\\ r^2\\ \\times\\ \\text{altura}}{3}\\)&lt;\/span&gt;&lt;p&gt;</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</si>
  <si>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
A2={{function}} cm&lt;sup&gt;3&lt;/sup&gt; es el resultado de operar con la fórmula del volumen del cilindro.
A3={{function}} cm&lt;sup&gt;2&lt;/sup&gt; es el valor del volumen de una esfera con el mismo radio que el de este cono.</t>
  </si>
  <si>
    <t>{
    "id": "M6-G-32d-I-1",
    "stimulus": "&lt;p&gt;Selecione o valor correto para o volume deste cone. Use o valor de π com duas casas decimais.&lt;/p&gt;&lt;div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"&lt;p&gt;O volume desse cone é {{response}} cm&lt;sup&gt;3&lt;/sup&gt;.&lt;/p&gt;",
    "hint": "&lt;p&gt;A fórmula do volume de um cone é:&lt;/p&gt;&lt;p style=\"text-align:center;\"&gt;Volume = &lt;span class=\"fr-math-v2 fr-draggable\" contenteditable=\"false\" data-original-math=\"\\(\\frac{π\\ \\times\\ \\text{r}^2\\ \\times\\ \\text{altura}}{3}\\)\" draggable=\"true\"&gt;\\(\\frac{π\\ \\times\\ \\text{r}^2\\ \\times\\ \\text{altura}}{3}\\)&lt;/span&gt;&lt;/p&gt;",
    "feedback": "&lt;p&gt;Para encontrar esse volume, usa-se a fórmula do volume do cone:&lt;/p&gt;&lt;p style=\"text-align:center;\"&gt;Volume = &lt;span class=\"fr-math-v2 fr-draggable\" contenteditable=\"false\" data-original-math=\"\\(\\frac{π\\ \\times\\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é o resultado da operação com a fórmula do volume do cilindro.&lt;/p&gt;"
            },
            {
                "name": "A3",
                "label": "{{function}}",
                "function": "Lemonlib.round(4*3.14*{{Q1}}*{{Q1}}*{{Q1}}/3,2)",
                "incorrect": true,
                "group": 1,
                "feedback": "&lt;p&gt;{{function}} cm&lt;sup&gt;2&lt;/sup&gt; é o valor do volume de uma esfera com o mesmo raio desse cone.&lt;/p&gt;"
            }
        ],
        "uniques": true
    },
    "algorithm": {
        "name": "groupResponses",
        "template": "Cloze with drop down"
    }
}</t>
  </si>
  <si>
    <t>&lt;p&gt;Calcula el volumen de este cono. Utiliza 3.14 como valor de π y expresa el resultado con dos decimales.&lt;/p&gt;
[Imagen M6-G-32d-2] Hacer con label image Q1 es la base y T1 la altura.</t>
  </si>
  <si>
    <t>Calcula el volumen de este cono. Utiliza 3.14 como valor de π y calcula el resultado con dos decimales.
[Imagen]
Su volumen mide ... cm^3.</t>
  </si>
  <si>
    <t>T1 = {{Q1}}*3
A1 = math.round(3.14*{{Q1}}*{{Q1}}*{{T1}}/3,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</si>
  <si>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t>
  </si>
  <si>
    <t>¿Cuáles son las medidas del cono?
&lt;p&gt;Radio de la base = {{A1}} cm&lt;/p&gt;&lt;p&gt;Altura = {{A2}} cm&lt;/p&gt;
A1={{Q1}}
A2={{T1}}
#ClozeMath</t>
  </si>
  <si>
    <t>¿Qué hay que calcular?
A1=El volumen del cono.*
A2=El área total del cono.
A3=El área lateral del cono.
#SingleChoice</t>
  </si>
  <si>
    <t>Selecciona la fórmula del volumen del cono.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</si>
  <si>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&lt;span class=\"fr-math-v2 fr-draggable\" contenteditable=\"false\" data-original-math=\"\\(\\text{Volumen}\\ = \\ \\frac{π \\ \\times \\ \\text{r}\\ ^2\\ \\times \\ \\text{altura}}{3} \\ = \\ \\frac{π \\ \\times \\ \\left \\lbrace \\left \\lbrace T1 \\right \\rbrace \\right \\rbrace ^2 \\ \\times \\ \\left \\lbrace \\left \\lbrace Q2 \\right \\rbrace \\right \\rbrace}{3}= \\)\" draggable=\"true\"&gt;\\(\\text{Volumen}\\ = \\ \\frac{π \\ \\times \\ \\text{r}\\ ^2\\ \\times \\ \\text{altura}}{3} \\ = \\ \\frac{π \\ \\times \\ \\left \\lbrace \\left \\lbrace Q1 \\right \\rbrace \\right \\rbrace ^2 \\ \\times \\ \\left \\lbrace \\left \\lbrace T1 \\right \\rbrace \\right \\rbrace}{3}= \\)&lt;/span&gt; = {{A1}} cm&lt;sup&gt;3&lt;/sup&gt;
T1 = {{Q1}}*3
A1 = math.round(3.14*{{Q1}}*{{Q1}}*{{T1}}/3, 2)
#ClozeMath</t>
  </si>
  <si>
    <t>{"id":"M6-G-32d-E-1","seed":{"parameters":[{"name":"Q1","label":null,"list":[2,3,4,5,6,7]}],"uniques":true},"scaffolding":[{"id":"step-0","stimulus":"&lt;p&gt;Calcule o volume desse cone. Use o valor de π com duas casas decimais.&lt;/p&gt;&lt;div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cm&lt;/span&gt;\n\t\t&lt;/div&gt;\n\t&lt;/div&gt;\n&lt;/div&gt;&lt;/div&gt;","template":"&lt;p&gt;O volume mede {{response}} cm&lt;sup&gt;3&lt;/sup&gt;.&lt;/p&gt;","seed":{"calculated":[{"name":"T1","label":"{{function}}","function":"{{Q1}}*3","temp":true},{"name":"0-A1","label":"{{function}}","function":"Lemonlib.round(3.14*{{Q1}}*{{Q1}}*{{T1}}/3, 2)"}]},"algorithm":{"name":"calculateOperation","params":{"method":"equivLiteral","keyboard":"INTERMEDIATE"}}},{"id":"step-1","stimulus":"&lt;p&gt;Quais são as medidas do cone?&lt;/p&gt;","template":"&lt;p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class=\"no-break 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t>
  </si>
  <si>
    <t>&lt;p&gt;Unos conos para señalizar carreteras tienen las siguientes medidas. El radio de la base mide {{Q1}} cm y su altura es de {{Q2}} cm. Si fuesen sólidos, ¿cuál sería el volumen de estos conos? Utiliza 3.14 como valor de π y redondea el resultado a las centésimas.&lt;/p&gt;</t>
  </si>
  <si>
    <t>&lt;p&gt;Su volumen mediría {{A1}} cm&lt;sup&gt;3&lt;/sup&gt;.&lt;/p&gt;</t>
  </si>
  <si>
    <t>Unos conos para señalizar carreteras tienen las siguientes medidas: el radio de la base mide 8 cm y su altura es de 29 cm. Si fuesen sólidos, ¿cuál sería el volumen de estos conos? Utiliza 3.14 como valor de π y calcula el resultado con dos decimales.
El volumen de cada cono sería de ... cm^3.</t>
  </si>
  <si>
    <t>Q1= Min = 7; Max = 10; Step = 1
Q2= Min = 20; Max = 30; Step = 1</t>
  </si>
  <si>
    <t>A1 = math.round(3.14*{{Q1}}*{{Q1}}*{{Q2}}/3,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</si>
  <si>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{{Q2}}\\ \\text{cm}}{3}\\)\" draggable=\"true\"&gt;\\(\\frac{3.14\\ \\times\\ {{Q1}}^2\\ \\text{cm}^2\\ \\times\\ {{Q2}}\\ \\text{cm}}{3}\\)&lt;\/span&gt; = {{A1}} cm&lt;sup&gt;3&lt;/p&gt;</t>
  </si>
  <si>
    <t>¿Cuáles son las medidas del cono?
&lt;p&gt;Radio de la base = {{A1}} cm&lt;/p&gt;&lt;p&gt;Altura = {{A2}} cm&lt;/p&gt;
A1={{Q1}}
A2={{Q2}}
#ClozeMath</t>
  </si>
  <si>
    <t>Por tanto, calcula el volumen.
&lt;span class=\"fr-math-v2 fr-draggable\" contenteditable=\"false\" data-original-math=\"\\(\\text{Volumen}\\ = \\ \\frac{π \\ \\times \\ \\text{r}\\ ^2\\ \\times \\ \\text{altura}}{3} \\ = \\ \\frac{π \\ \\times \\ \\left \\lbrace \\left \\lbrace Q1 \\right \\rbrace \\right \\rbrace ^2 \\ \\times \\ \\left \\lbrace \\left \\lbrace Q2 \\right \\rbrace \\right \\rbrace}{3}= \\)\" draggable=\"true\"&gt;\\(\\text{Volumen}\\ = \\ \\frac{π \\ \\times \\ \\text{r}\\ ^2\\ \\times \\ \\text{altura}}{3} \\ = \\ \\frac{π \\ \\times \\ \\left \\lbrace \\left \\lbrace Q1 \\right \\rbrace \\right \\rbrace ^2 \\ \\times \\ \\left \\lbrace \\left \\lbrace Q2 \\right \\rbrace \\right \\rbrace}{3}= \\)&lt;/span&gt; = {{A1}} cm&lt;sup&gt;3&lt;/sup&gt;
A1=Lemonlib.round(3.14*{{Q1}}*{{Q1}}*{{Q2}}, 2)
#ClozeMath</t>
  </si>
  <si>
    <t>{"id":"M6-G-32d-A-1","seed":{"parameters":[{"name":"Q1","label":null,"list":[7,8,9,10]},{"name":"Q2","label":null,"min":20,"max":30,"step":1}],"uniques":true},"scaffolding":[{"id":"step-0","stimulus":"&lt;p&gt;Alguns cones utilizados para a sinalização de trânsito têm as seguintes medidas: o raio da base é de {{Q1}} cm e a altura é de {{Q2}} cm. Quanto mede o volume de um cone com essas medidas? Use o valor de π com duas casas decimais.&lt;/p&gt;","template":"&lt;p&gt;O volume mede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</si>
  <si>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&lt;p&gt;Iris se ha comprado una pulsera de pinchos para una fiesta de disfraces. El radio de la base de cada uno de ellos mide {{Q1}} mm, mientras que su altura es de {{Q2}} mm. ¿Cuál es el volumen de cada pincho? Utiliza 3.14 como valor de π y redondea el resultado a las centésimas.&lt;/p&gt;</t>
  </si>
  <si>
    <t>&lt;p&gt;Su volumen mide {{A1}} mm&lt;sup&gt;3&lt;/sup&gt;.&lt;/p&gt;</t>
  </si>
  <si>
    <t>Iris se ha comprado una pulsera de pinchos para una fiesta de disfraces. El radio de la base de cada uno de ellos mide 3 mm mientras que sus alturas son de 8 mm. ¿Cuál es el volumen de cada pincho? Utiliza 3.14 como valor de π y calcula el resultado con dos decimales.
El volumen de cada pincho es de ... mm^3.</t>
  </si>
  <si>
    <t>Q1= Min = 2; Max = 5; Step = 1
Q2= Min = 5; Max = 10; Step = 1</t>
  </si>
  <si>
    <t>&lt;p&gt;El volumen de un cono es:&lt;/p&gt;&lt;p&gt;Volumen = &lt;span class=\"fr-math-v2 fr-draggable\" contenteditable=\"false\" data-original-math=\"\\(\\frac{\\pi\\\\times\\ r^2\\ \\times\\ \\text{altura}}{3}\\)\" draggable=\"true\"&gt;\\(\\frac{\\pi\\ \\times\\ r^2\\ \\times\\ \\text{altura}}{3}\\)&lt;\/span&gt;&lt;p&gt;</t>
  </si>
  <si>
    <t>¿Cuáles son las medidas del cono?
&lt;p&gt;Radio de la base = {{A1}} mm&lt;/p&gt;&lt;p&gt;Altura = {{A2}} mm&lt;/p&gt;
A1={{Q1}}
A2={{Q2}}
#ClozeMath</t>
  </si>
  <si>
    <t>{"id":"M6-G-32d-A-2","seed":{"parameters":[{"name":"Q1","label":null,"list":[2,3,4,5]},{"name":"Q2","label":null,"min":5,"max":10,"step":1}],"uniques":true},"scaffolding":[{"id":"step-0","stimulus":"&lt;p&gt;Iris comprou uma pulseira de &lt;i&gt;spikes&lt;/i&gt; para uma festa à fantasia. O raio da base de cada &lt;i&gt;spike&lt;/i&gt; mede {{Q1}} mm, enquanto a altura é de {{Q2}} mm. Qual é o volume de cada &lt;i&gt;spike&lt;/i&gt;? Use o valor de π com duas casas decimais.&lt;/p&gt;","template":"&lt;p&gt;O volume mede {{response}} mm&lt;sup&gt;3&lt;/sup&gt;.&lt;/p&gt;","seed":{"calculated":[{"name":"0-A1","label":"{{function}}","function":"Lemonlib.round(3.14*{{Q1}}*{{Q1}}*{{Q2}}/3, 2)"}]},"algorithm":{"name":"calculateOperation","params":{"method":"equivLiteral","keyboard":"INTERMEDIATE"}}},{"id":"step-1","stimulus":"&lt;p&gt;Quais são as medidas do &lt;i&gt;spike&lt;/i&gt;?&lt;/p&gt;","template":"&lt;p style=\"text-align:center;\"&gt;Raio da base = {{response}} mm&lt;/p&gt;&lt;p style=\"text-align:center;\"&gt;Altura = {{response}} m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t>
  </si>
  <si>
    <t>&lt;p&gt;Nazaret ha invitado a unos amigos a celebrar el primer cumpleaños de su bebé. Los gorritos de cumpleaños que ha comprado tienen un radio de la base de {{Q1}} cm y una altura de {{Q2}} cm. Si los gorritos fuesen sólidos, ¿cuál sería su volumen? Utiliza 3.14 como valor de π y redondea el resultado a las centésimas.&lt;/p&gt;</t>
  </si>
  <si>
    <t>&lt;p&gt;El volumen sería de {{A1}} cm&lt;sup&gt;3&lt;/sup&gt;.&lt;/p&gt;</t>
  </si>
  <si>
    <t>Nazaret ha invitado a unos amigos a celebrar el primer cumpleaños de su bebé. Los gorritos de cumpleaños que ha comprado tienen un radio de la base de 7 cm y una altura de 13 cm. Si los gorritos fuesen macizos, ¿cuál sería su volumen? Utiliza 3.14 como valor de π y calcula el resultado con dos decimales.
El volumen de los gorritos sería de ... cm^3.</t>
  </si>
  <si>
    <t>{"id":"M6-G-32d-A-3","seed":{"parameters":[{"name":"Q1","label":null,"list":[4,5,6,7,8]},{"name":"Q2","label":null,"list":[10,11,12,13,14,15]}],"uniques":true},"scaffolding":[{"id":"step-0","stimulus":"&lt;p&gt;Nicole convidou alguns amigos para comemorar o aniversário de primeiro ano do bebê dela. Os chapéus de aniversário que ela comprou têm formato de cone com um raio da base de {{Q1}} cm e uma altura de {{Q2}} cm. Quanto mede o volume de um cone com essas medidas? Use o valor de π com duas casas decimais.&lt;/p&gt;","template":"&lt;p&gt;O volume é 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</si>
  <si>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M6-EyP-1a</t>
  </si>
  <si>
    <t>Identifica datos cualitativos y cuantitativos en situaciones familiares</t>
  </si>
  <si>
    <t>&lt;p&gt;Escoge las variables estadísticas cuantitativas.&lt;/p&gt;</t>
  </si>
  <si>
    <t xml:space="preserve">No </t>
  </si>
  <si>
    <t>Q1 = List = La altura de un animal., La cantidad de estudiantes de un aula., El número de medallas de un deportista., La cantidad de galletas en una bolsa., El peso de una barra de pan., Los puntos de un equipo en un partido de baloncesto.
Q2 = List =La edad de unos estudiantes., El precio de los artículos de una tienda., La cantidad de espectadores en una sala de cine., La distancia recorrida por un coche en una hora., El tiempo que dura una carrera de natación.
Q3 = List = El color de unas camisetas., El sabor de unos helados., El color de unos coches., El género de unas piezas musicales., El sabor de un guiso., El equipo de fútbol elegido durante una partida de un videojuego., El nombre de los asistentes a una boda., El color del pelo., La especia que llevan unos platos., Los tipos de tiendas de campaña de un campamento.</t>
  </si>
  <si>
    <t xml:space="preserve">A1={{Q1}}*
A2={{Q2}}*
A3={{Q3}}
</t>
  </si>
  <si>
    <t>&lt;p&gt;Las variables &lt;b&gt;cuantitativas&lt;/b&gt; representan cantidades, mientras que las &lt;b&gt;cualitativas&lt;/b&gt; representan cualidades, es decir, características que no se pueden cuantificar.&lt;/p&gt;</t>
  </si>
  <si>
    <t>&lt;p&gt;Las variables &lt;b&gt;cuantitativas&lt;/b&gt; representan cantidades, mientras que las &lt;b&gt;cualitativas&lt;/b&gt; representan cualidades.&lt;/p&gt;</t>
  </si>
  <si>
    <t>Estadística y probabilidad</t>
  </si>
  <si>
    <t>{"id":"M6-EyP-1a-I-1","stimulus":"&lt;p&gt;Escolha as variáveis ​​estatísticas quantitativas.&lt;/p&gt;","hint":"&lt;p&gt;As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um animal.","O número de alunos em uma sala de aula.","O número de medalhas de um atleta.","O número de biscoitos em um pacote.","O peso de um pão.","Os pontos de um time em um jogo de basquete."]},{"name":"Q2","list":["A idade de alguns alunos.","O preço dos itens em uma loja.","O número de espectadores em uma sala de cinema.","A distância percorrida por um carro em uma hora.","O tempo que dura uma prova de natação."]},{"name":"Q3","list":["A cor de algumas camisas.","O sabor de um sorvete.","A cor de alguns carros.","O gênero de uma peça musical.","O sabor de uma sopa.","O time de futebol escolhido durante uma partida de videogame.","O nome de quem vai a um casamento.","Uma cor de cabelo.","O tempero de alguns pratos culinários.","Os tipos de barraca em um acampamento."]}],"calculated":[{"name":"A1","label":"{{Q1}}"},{"name":"A2","label":"{{Q2}}"},{"name":"A3","label":"{{Q3}}","incorrect":true}],"uniques":true},"algorithm":{"name":"trueFalse","template":"Multiple choice – multiple response","params":{"countCorrect":2,"countIncorrect":1}}}</t>
  </si>
  <si>
    <t xml:space="preserve">&lt;p&gt;Escoge las variables estadísticas cualitativas.&lt;/p&gt;
</t>
  </si>
  <si>
    <t>Q1 = List =  El color de unas camisetas., El sabor de unos helados., El color de unos coches., El género de unas piezas musicales., El sabor de un guiso.
Q2 = List =  El equipo de fútbol elegido durante una partida de un videojuego., El nombre de los asistentes a una boda., El color del pelo., La especia que llevan unos platos., Los tipos de tiendas de campaña de un campamento.
Q3 = List = La altura de un animal., La cantidad de estudiantes de un aula., El número de medallas de un deportista., La cantidad de galletas en una bolsa., El peso de una barra de pan., Los puntos de un equipo en un partido de baloncesto., La edad de unos estudiantes., El precio de los artículos de una tienda., La cantidad de espectadores en una sala de cine., La distancia recorrida por un coche en una hora., El tiempo que dura una carrera de natación.</t>
  </si>
  <si>
    <t>{"id":"M6-EyP-1a-I-2","stimulus":"&lt;p&gt;Escolha as variáveis ​​estatísticas qualitativas.&lt;/p&gt;\r\n","hint":"&lt;p&gt;As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algumas camisetas.","O sabor de um sorvete.","A cor de alguns carros.","O gênero de uma peça musical.","O sabor de uma sopa."]},{"name":"Q2","list":["O time de futebol escolhido durante uma partida de videogame.","O nome de quem vai a um casamento.","A cor de um cabelo.","O tempero de um prato culinário.","Os tipos de barraca de um acampamento."]},{"name":"Q3","list":["A altura de um animal.","O número de alunos em uma sala de aula.","O número de medalhas de um atleta.","O número de biscoitos em um pacote.","O peso de um pão.","Os pontos de um time em um jogo de basquete.","A idade de alguns alunos.","O preço dos itens em uma loja.","O número de espectadores em uma sala de cinema.","A distância percorrida por um carro em uma hora.","O tempo que dura uma prova de natação."]}],"calculated":[{"name":"A1","label":"{{Q1}}"},{"name":"A2","label":"{{Q2}}"},{"name":"A3","label":"{{Q3}}","incorrect":true}],"uniques":true},"algorithm":{"name":"trueFalse","template":"Multiple choice – multiple response","params":{"countCorrect":2,"countIncorrect":1}}}</t>
  </si>
  <si>
    <t>&lt;p&gt;¿Qué tipo de variable estadística es &lt;i&gt;{{Q1}}?&lt;/i&gt;&lt;/p&gt;</t>
  </si>
  <si>
    <t>&lt;p&gt;Es una variable {{A1}}.&lt;/p&gt;</t>
  </si>
  <si>
    <t>Q1 = List = la altura de distintos animales, la cantidad de estudiantes en distintas aulas, la cantidad de medallas que consiguen los deportistas en los Juegos Olímpicos, la cantidad de galletas en una bolsa, el peso de distintas barras de pan, los puntos anotados en un partido de baloncesto, las edades de los estudiantes de un curso, los precios de los artículos de una tienda, la cantidad de espectadores en una sala de cine en distintas sesiones, la distancia recorrida por un coche en una hora, el tiempo que tarda un nadador en hacer 100 m en estilo mariposa</t>
  </si>
  <si>
    <t>A1 = cuantitativa</t>
  </si>
  <si>
    <t>{"id":"M6-EyP-1a-E-1","stimulus":"&lt;p&gt;Que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diferentes animais","o número de alunos em diferentes salas de aula","o número de medalhas que os atletas recebem nos Jogos Olímpicos","o número de biscoitos em um pacote","o peso de diferentes pães","os pontos marcados em um jogo de basquete","as idades dos alunos em um curso","o preço dos itens em uma loja","o número de espectadores em uma sala de cinema em diferentes sessões","a distância percorrida por um carro em uma hora","o tempo que um nadador leva para completar 100 m de nado borboleta"]}],"calculated":[{"name":"A1","label":"{{function}}","function":"quantitativa"}],"uniques":true},"algorithm":{"name":"calculateOperation","template":"Cloze with text"}}</t>
  </si>
  <si>
    <t>Q1 = List = el color de un balón, los sabores de unos helados, los colores de los coches en un concesionario, los géneros de música escuchados durante un año, los postres elegidos en un restaurante, los equipos de fútbol en un videojuego, el nombre de los asistentes a una boda, el color de pelo de los clientes en una barbería, los aderezos elegidos para un almuerzo, los tipos de carpas en un circo</t>
  </si>
  <si>
    <t>A1 = cualitativa</t>
  </si>
  <si>
    <t>&lt;p&gt;Las variables cuantitativas representan cantidades, mientras que las cualitativas representan cualidades, es decir, características que no se pueden cuantificar.&lt;/p&gt;</t>
  </si>
  <si>
    <t>&lt;p&gt;Las variables cuantitativas representan cantidades, mientras que las cualitativas representan cualidades.&lt;/p&gt;</t>
  </si>
  <si>
    <t>{"id":"M6-EyP-1a-E-2","stimulus":"&lt;p&gt;Que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uma bola","os sabores de alguns sorvetes","as cores dos carros em uma concessionária","os gêneros musicais ouvidos durante um ano","as sobremesas escolhidas em um restaurante","os times de futebol em um videogame","o nome de quem vai a um casamento","a cor do cabelo dos clientes de uma barbearia","as guarnições escolhidas para um almoço","os tipos de tendas em um circo"]}],"calculated":[{"name":"A1","label":"qualitativa"}],"uniques":true},"algorithm":{"name":"calculateOperation","template":"Cloze with text"}}</t>
  </si>
  <si>
    <t>M6-EyP-2a</t>
  </si>
  <si>
    <t>Elabora tablas de frecuencias absolutas y relativas</t>
  </si>
  <si>
    <t>&lt;p&gt;¿Cuál es la tabla de frecuencias de estos valores?&lt;/p&gt;
Table=2x5, noborder
0,0={{Q2}}
0,1={{Q1}}
0,2={{Q4}}
0,3={{Q4}}
0,4={{Q1}}
1,0={{Q4}}
1,1={{Q3}}
1,2={{Q2}}
1,3={{Q4}}
1,4={{Q3}}</t>
  </si>
  <si>
    <t>Single Choice
*: countCorrect= 1
*: countIncorrect= 2
*: customClass:=multiple-choice-table-fullwidth</t>
  </si>
  <si>
    <t>Q1= List=1,2,3
Q2= List=4,5,6
Q3= List=7,8,9
Q4= List=10,11,12
Q5-Q8= List=2,3,4,5,6</t>
  </si>
  <si>
    <t>T1={{Q5}}/10
T2={{Q6}}/10
T3={{Q7}}/10
T4={{Q8}}/10
T5= {{Q1}}+2
T6= {{Q2}}+2
T7= {{Q3}}+2
T8= {{Q4}}+4
T9= {{T5}}/10
T10= {{T6}}/10
T11= {{T7}}/10
T12= {{T8}}/10
A1=Table=5x3
0,0=Datos,#1496B9,#FFFFFF,bold
0,1=Frecuencia absoluta,#1496B9,#FFFFFF,bold
0,2=Frecuencia relativa,#1496B9,#FFFFFF,bold
1,0={{Q1}}
1,1=2
1,2=0.2
2,0={{Q2}}
2,1=2
2,2=0.2
3,0={{Q3}}
3,1=2
3,2=0.2
4,0={{Q4}}
4,1=4
4,2=0.4*
A2=Table=5x3
0,0=Datos,#1496B9,#FFFFFF,bold
0,1=Frecuencia absoluta,#1496B9,#FFFFFF,bold
0,2=Frecuencia relativa,#1496B9,#FFFFFF,bold
1,0={{Q3}}
1,1=2
1,2=0.2
2,0={{Q1}}
2,1=2
2,2=0.2
3,0={{Q2}}
3,1=2
3,2=0.2
4,0={{Q4}}
4,1=4
4,2=0.4
A3=Table=5x3
0,0=Datos,#1496B9,#FFFFFF,bold
0,1=Frecuencia absoluta,#1496B9,#FFFFFF,bold
0,2=Frecuencia relativa,#1496B9,#FFFFFF,bold
1,0={{Q1}}
1,1={{Q5}}
1,2={{T1}}
2,0={{Q2}}
2,1={{Q6}}
2,2={{T2}}
3,0={{Q3}}
3,1={{Q7}}
3,2={{T3}}
4,0={{Q4}}
4,1={{Q8}}
4,2={{T4}}
A4=Table=5x3
0,0=Datos,#1496B9,#FFFFFF,bold
0,1=Frecuencia absoluta,#1496B9,#FFFFFF,bold
0,2=Frecuencia relativa,#1496B9,#FFFFFF,bold
1,0={{Q1}}
1,1={{T5}}
1,2={{T9}}
2,0={{Q2}}
2,1={{T6}}
2,2={{T10}}
3,0={{Q3}}
3,1={{T7}}
3,2={{T11}}
4,0={{Q4}}
4,1={{T8}}
4,2={{T12}}</t>
  </si>
  <si>
    <t>&lt;p&gt;La &lt;b&gt;frecuencia absoluta&lt;/b&gt; de un dato es el número de veces que este se repite. La &lt;b&gt;frecuencia relativa&lt;/b&gt; es el cociente de la frecuencia absoluta entre el número total de datos.&lt;/p&gt;</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</si>
  <si>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t>
  </si>
  <si>
    <t>{"id":"M6-EyP-2a-I-1","stimulus":"&lt;p&gt;Qual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existem 10 itens de dados no total, a frequência relativa é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</si>
  <si>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&lt;p&gt;¿Cuál es la tabla de frecuencias de estos valores?&lt;/p&gt;
(recuadrar los números de abajo)
{{Q1}}   {{Q1}}   {{Q3}}   {{Q4}}   {{Q1}}
{{Q4}}   {{Q3}}   {{Q2}}   {{Q4}}   {{Q2}}
{{A1}}*
{{A2}}
{{A3}}
{{A4}}
(se muestran 3 opciones)
{{A1}} = 
Tabla
Datos    I   Frecuencia absoluta | Frecuencia relativa
{{Q1}}  I   3  |  0.3
{{Q2}}  I   2  |  0.2
{{Q3}}  I   2  |  0.2
{{Q4}}  I   3  |  0.3
{{A2}} = 
Tabla
Datos    I   Frecuencia absoluta | Frecuencia relativa
{{Q1}}  I   2  |  0.2
{{Q1}}  I   2  |  0.2
{{Q3}}  I   2  |  0.2
{{Q4}}  I   3  |  0.3
{{A3}} = 
Tabla
Datos    I   Frecuencia absoluta | Frecuencia relativa
{{Q1}}  I     {{Q5}} |  {{T1}}
{{Q2}}  I     {{Q6}} |  {{T2}}
{{Q3}}  I     {{Q7}} |  {{T3}}
{{Q4}}  I     {{Q8}} |  {{T4}}
{{A4}} = 
Tabla
Datos    I   Frecuencia absoluta | Frecuencia relativa
{{Q1}}  I     {{T5}} |  {{T9}}
{{Q2}}  I     {{T6}} |  {{T10}}
{{Q3}}  I     {{T7}} |  {{T11}}
{{Q4}}  I     {{T8}} |  {{T12}}</t>
  </si>
  <si>
    <t>T1={{Q5}}/10
T2={{Q6}}/10
T3={{Q7}}/10
T4={{Q8}}/10
T5= {{Q1}}+3
T6= {{Q2}}+2
T7= {{Q3}}+2
T8= {{Q4}}+3
T9= {{T5}}/10
T10= {{T6}}/10
T11= {{T7}}/10
T12= {{T8}}/10</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</si>
  <si>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t>
  </si>
  <si>
    <t>{"id":"M6-EyP-2a-I-2","stimulus":"&lt;p&gt;Qual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10 itens de dados no total, a frequência relativa é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</si>
  <si>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&lt;p&gt;Completa la siguiente tabla de frecuencias a partir de estos datos.&lt;/p&gt;
Table=2x4, noborder
0,0={{Q1}}
0,1={{Q3}}
0,2={{Q2}}
0,3={{Q3}}
1,0={{Q3}}
1,1={{Q1}}
1,2={{Q2}}
1,3={{Q3}}</t>
  </si>
  <si>
    <t>Table=5x3
0,0=Valores ,#14B982,#FFFFFF,bold
0,1=Frecuencia absoluta,#14B982,#FFFFFF,bold
0,2=Frecuencia relativa,#14B982,#FFFFFF,bold
1,0={{Q1}}
1,1={{A1}}
1,2={{A10}}
2,0={{Q2}}
2,1={{A2}}
2,2={{A20}}
3,0={{Q3}}
3,1={{A3}}
3,2={{A30}}
4,0={{Q4}}
4,1={{A4}}
4,2={{A40}}</t>
  </si>
  <si>
    <t>Q1= List=1,2,3
Q2= List=4,5,6
Q3= List=7,8,9
Q4= List=10,11,12</t>
  </si>
  <si>
    <t>A1 = 2
A2 = 2
A3 = 4
A4 = 0
A10=0.25
A20=0.25
A30=0.5
A40=0</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</si>
  <si>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t>
  </si>
  <si>
    <t>{"id":"M6-EyP-2a-E-1","stimulus":"&lt;p&gt;Complete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são 8 dados no total, a frequência relativa é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</si>
  <si>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0,0={{Q1}}
0,1={{Q3}}
0,2={{Q1}}
0,3={{Q3}}
1,0={{Q1}}
1,1={{Q1}}
1,2={{Q2}}
1,3={{Q1}}</t>
  </si>
  <si>
    <t>A1 = 5
A2 = 1
A3 = 2
A4 = 0
A10=0.625
A20=0.125
A30=0.25
A40=0</t>
  </si>
  <si>
    <t>&lt;p&gt;La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t>
  </si>
  <si>
    <t>{"id":"M6-EyP-2a-E-2","stimulus":"&lt;p&gt;Complete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5 vezes, então sua frequência absoluta é 5. Como são 8 dados no total, a frequência relativa é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</si>
  <si>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0,0={{Q3}}
0,1={{Q3}}
0,2={{Q1}}
0,3={{Q3}}
1,0={{Q4}}
1,1={{Q1}}
1,2={{Q2}}
1,3={{Q1}}</t>
  </si>
  <si>
    <t>A1 = 3
A2 = 1
A3 = 3
A4 = 1
A10=0.375
A20=0.125
A30=0.375
A40=0.125</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</si>
  <si>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data-original-math="\(\frac{3}{10}\)" draggable="true"&gt;\(\frac{3}{10}\)&lt;/span&gt; = 0.375.&lt;/p&gt;</t>
  </si>
  <si>
    <t>{"id":"M6-EyP-2a-E-3","stimulus":"&lt;p&gt;Complete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8 dados no total, a frequência relativa é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</si>
  <si>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&lt;p&gt;En una óptica han anotado el color de ojos de sus clientes en una lista como esta. Completa la siguiente tabla de frecuencias absolutas y relativas con estos datos.&lt;/p&gt;
Table=5x4, noborder
0,0={{Q1}}
0,1={{Q2}}
0,2={{Q1}}
0,3={{Q3}}
1,0={{Q2}}
1,1={{Q1}}
1,2={{Q1}}
1,3={{Q2}}
2,0={{Q1}}
2,1={{Q3}}
2,2={{Q3}}
2,3={{Q3}}
3,0={{Q3}}
3,1={{Q1}}
3,2={{Q1}}
3,3={{Q2}}
4,0={{Q1}}
4,1={{Q2}}
4,2={{Q1}}
4,3={{Q2}}</t>
  </si>
  <si>
    <t>Table=4x3
0,0=Color de ojos,#D11D8A,#FFFFFF,bold
0,1=Frecuencia absoluta,#D11D8A,#FFFFFF,bold
0,2=Frecuencia relativa,#D11D8A,#FFFFFF,bold
1,0={{Q1}}
1,1={{A1}}
1,2={{A4}}
2,0={{Q2}}
2,1={{A2}}
2,2={{A5}}
3,0={{Q3}}
3,1={{A3}}
3,2={{A6}}</t>
  </si>
  <si>
    <t>Q1-Q3= List= azules, marrones, verdes</t>
  </si>
  <si>
    <t>A1 = 9
A2 = 6
A3 = 5
A4=0.45
A5=0.3
A6=0.25</t>
  </si>
  <si>
    <t>&lt;p&gt;La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t>
  </si>
  <si>
    <t>{"id":"M6-EyP-2a-A-1","stimulus":"&lt;p&gt;Um oftalmologista anotou a cor dos olhos de seus clientes em uma lista como esta. Complete a seguinte tabela de frequências absolutas e relativas com esses dados.&lt;/p&gt;&lt;div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os olhos {{Q1}} são repetidos 9 vezes, então sua frequência absoluta é 9. Como existem 20 dados no total, a frequência relativa é &lt;span class=\"fr-math-v2 fr-draggable\" contenteditable=\"false\" data-original-math=\"\\(\\frac{9}{20}\\)\" draggable=\"true\"&gt;\\(\\frac{9}{20}\\)&lt;/span&gt; = 0.45.&lt;/p&gt;","seed":{"parameters":[{"name":"Q1","list":["azuis","castanhos","verdes"]},{"name":"Q2","list":["azuis","castanhos","verdes"]},{"name":"Q3","list":["azuis","castanho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bold;\"&gt;Cor dos olhos&lt;/td&gt;&lt;td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t>
  </si>
  <si>
    <t>&lt;p&gt;Francisco ha preguntado a sus compañeros a cuántos kilómetros viven del colegio. Después, ha apuntado los resultados en esta lista. Completa la siguiente tabla de frecuencias absolutas y relativas a partir de esta información.&lt;/p&gt;
Table=2x5, noborder
0,0={{Q1}}
0,1={{Q2}}
0,2={{Q1}}
0,3={{Q3}}
0,4={{Q4}}
1,0={{Q5}}
1,1={{Q3}}
1,2={{Q3}}
1,3={{Q3}}
1,4={{Q5}}</t>
  </si>
  <si>
    <t>Table=6x3
0,0=Distancia ,#D11D8A,#FFFFFF,bold
0,1=Frecuencia absoluta,#D11D8A,#FFFFFF,bold
0,2=Frecuencia relativa,#D11D8A,#FFFFFF,bold
1,0={{Q1}} km
1,1={{A1}}
1,2={{A10}}
2,0={{Q2}} km
2,1={{A2}}
2,2={{A20}}
3,0={{Q3}} km
3,1={{A3}}
3,2={{A30}}
4,0={{Q4}} km
4,1={{A4}}
4,2={{A40}}
5,0={{Q5}} km
5,1={{A5}}
5,2={{A50}}</t>
  </si>
  <si>
    <t>Q1= List=1,2,3
Q2= List=4,5,6
Q3= List=7,8,9
Q4= List=10,11,12
Q5= List=13,14,15</t>
  </si>
  <si>
    <t>A1 = 2
A2 = 1
A3 = 4
A4 = 1
A5 = 2
A10=0.2
A20=0.1
A30=0.4
A40=0.1
A50=0.2</t>
  </si>
  <si>
    <t>&lt;p&gt;La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t>
  </si>
  <si>
    <t>{"id":"M6-EyP-2a-A-2","stimulus":"&lt;p&gt;Felix perguntou a seus colegas quantos quilômetros eles moram distantes da escola. Após isso, ele anotou os resultados nesta lista. Complete a seguinte tabela de frequências absolutas e relativas a partir dessas informações.&lt;/p&gt;&lt;div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km é repetido 2 vezes, então sua frequência absoluta é 2. Como há 10 dados no total, a frequência relativa é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bold;\"&gt;Distância&lt;/td&gt;&lt;td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t>
  </si>
  <si>
    <t>&lt;p&gt;Estas son las respuestas que han dado los amigos de Susana cuando ella les ha preguntado por el número de libros que leyeron el año pasado. Completa la siguiente tabla de frecuencias absolutas y relativas con esta información.&lt;/p&gt;
Table=2x5, noborder
0,0={{Q4}}
0,1={{Q2}}
0,2={{Q1}}
0,3={{Q3}}
0,4={{Q3}}
1,0={{Q5}}
1,1={{Q3}}
1,2={{Q2}}
1,3={{Q2}}
1,4={{Q5}}</t>
  </si>
  <si>
    <t>Table=6x3
0,0=Número de libros,#D11D8A,#FFFFFF,bold
0,1=Frecuencia absoluta,#D11D8A,#FFFFFF,bold
0,2=Frecuencia relativa,#D11D8A,#FFFFFF,bold
1,0={{Q1}}
1,1={{A1}}
1,2={{A10}}
2,0={{Q2}}
2,1={{A2}}
2,2={{A20}}
3,0={{Q3}}
3,1={{A3}}
3,2={{A30}}
4,0={{Q4}}
4,1={{A4}}
4,2={{A40}}
5,0={{Q5}}
5,1={{A5}}
5,2={{A50}}</t>
  </si>
  <si>
    <t>A1 = 1
A2 = 3
A3 = 3
A4 = 1
A5 = 2
A10=0.1
A20=0.3
A30=0.3
A40=0.1
A50=0.2</t>
  </si>
  <si>
    <t>&lt;p&gt;La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t>
  </si>
  <si>
    <t>{"id":"M6-EyP-2a-A-3","stimulus":"&lt;p&gt;Susana perguntou aos seus amigos quantos livros eles leram no ano passado. As respostas estão representadas abaixo. Complete a tabela de frequências absolutas e relativas com esta informação.&lt;/p&gt;&lt;div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livros são repetidos 1 vez, então sua frequência absoluta é 1. Como há 10 dados no total, a frequência relativa é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livros&lt;/td&gt;&lt;td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t>
  </si>
  <si>
    <t>M6-EyP-2b</t>
  </si>
  <si>
    <t>Describe e interpreta tablas de frecuencias absolutas y relativas</t>
  </si>
  <si>
    <t>&lt;p&gt;Se ha creado esta tabla de frecuencias absolutas y relativas a partir del número de primos que tienen los estudiantes de un aula. Selecciona la oración correcta.&lt;/p&gt;
Table=4x3
0,0=N.º de primos,#1DD177,#FFFFFF,bold
0,1=Frecuencia absoluta,#1DD177,#FFFFFF,bold
0,2=Frecuencia relativa,#1DD177,#FFFFFF,bold
1,0={{Q1}}
1,1={{Q2}}
1,2={{T1}}
2,0={{Q3}}
2,1={{Q4}}
2,2={{T2}}
3,0={{Q5}}
3,1={{Q6}}
3,2={{T3}}</t>
  </si>
  <si>
    <t>Q1 = List = 2, 3, 4
Q3 = List = 5, 6, 7
Q5 = List = 8, 9, 10
Q2 = Min = 4; Max = 10; Step = 1
Q4 = Min = 4; Max = 10; Step = 1
Q6 = Min = 4; Max = 10; Step = 1</t>
  </si>
  <si>
    <t>T6 = {{Q2}}+{{Q4}}+{{Q6}}
T1 = Lemonlib.round({{Q2}/{{T6}}, 2)
T2 = Lemonlib.round({{Q4}/{{T6}}, 2)
T3 = Lemonlib.round({{Q6}/{{T6}}, 2)
A1=Hay {{Q2}} estudiantes que tienen {{Q1}} primos.*
A2=Hay {{Q4}} estudiantes que tienen {{Q3}} primos.*
A3=Hay {{Q6}} estudiantes que tienen {{Q5}} primos.*
A4=La frecuencia relativa de quienes tienen {{Q1}} primos es {{T1}}.*
A5=La frecuencia relativa de quienes tienen {{Q3}} primos es {{T2}}.*
A6=La frecuencia relativa de quienes tienen {{Q5}} primos es {{T3}}.*
A7=La frecuencia absoluta de quienes tienen {{Q1}} primos es {{Q2}}.*
A8=La frecuencia absoluta de quienes tienen {{Q3}} primos es {{Q4}}.*
A9=La frecuencia absoluta de quienes tienen {{Q5}} primos es {{Q6}}.*
A10=Hay {{Q1}} estudiantes que tienen {{Q2}} primos.
A11=Hay {{Q3}} estudiantes que tienen {{Q4}} primos.
A12=Hay {{Q5}} estudiantes que tienen {{Q6}} primos.
A13=La frecuencia relativa de quienes tienen {{Q1}} primos es {{T2}}.
A14=La frecuencia relativa de quienes tienen {{Q3}} primos es {{T3}}.
A15=La frecuencia relativa de quienes tienen {{Q5}} primos es {{T1}}.</t>
  </si>
  <si>
    <t>&lt;p&gt;La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t>
  </si>
  <si>
    <t>{"id":"M6-EyP-2b-I-1","stimulus":"&lt;p&gt;Esta tabela de frequências absolutas e relativas foi criada a partir do número de primos que os alunos de uma turma possuem. Selecione a frase correta.&lt;/p&gt;\r\n\r\n&lt;table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bold;\"&gt;Frequência absoluta&lt;/td&gt;&lt;td style=\"width: 33.3333%; background-color: #72D2CD; color: rgb(255, 255, 255); text-align: center; vertical-align: middle; font-weight: bold;\"&gt;Frequência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{{Q2}} alunos que têm {{Q1}} primos. Como há {{T6}} dados no total, sua frequência relativa é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2)"},{"name":"A1","label":"Há {{Q2}} alunos que têm {{Q1}} primos."},{"name":"A2","label":"Há {{Q4}} alunos que têm {{Q3}} primos."},{"name":"A3","label":"Há {{Q6}} alunos que têm {{Q5}} primos."},{"name":"A4","label":"A frequência relativa de quem tem {{Q1}} primos é {{T1}}."},{"name":"A5","label":"A frequência relativa de quem tem {{Q3}} primos é {{T2}}."},{"name":"A6","label":"A frequência relativa de quem tem {{Q5}} primos é {{T3}}."},{"name":"A7","label":"A frequência absoluta daqueles que têm {{Q1}} primos é {{Q2}}."},{"name":"A8","label":"A frequência absoluta daqueles que têm {{Q3}} primos é {{Q4}}."},{"name":"A9","label":"A frequência absoluta daqueles que têm {{Q5}} primos é {{Q6}}."},{"name":"A10","label":"Há {{Q1}} alunos que têm {{Q2}} primos.","incorrect":true},{"name":"A11","label":"Há {{Q3}} alunos que têm {{Q4}} primos.","incorrect":true},{"name":"A12","label":"Há {{Q5}} alunos que têm {{Q6}} primos.","incorrect":true},{"name":"A13","label":"A frequência relativa de quem tem {{Q1}} primos é {{T2}}.","incorrect":true},{"name":"A14","label":"A frequência relativa daqueles que têm {{Q3}} primos é {{T3}}.","incorrect":true},{"name":"A15","label":"A frequência relativa de quem tem {{Q5}} primos é {{T1}}.","incorrect":true}],"uniques":true},"algorithm":{"name":"trueFalse","template":"Multiple choice – standard","params":{"countCorrect":1,"countIncorrect":2,"showCheckIcon":true}}}</t>
  </si>
  <si>
    <t>&lt;p&gt;En un restaurante han creado esta tabla de frecuencias con el número de comensales sentados por mesa. Selecciona la oración correcta.&lt;/p&gt;
Table=5x3
0,0=Comensales por mesa,#D11D8A,#FFFFFF,bold
0,1=Frecuencia absoluta,#D11D8A,#FFFFFF,bold
0,2=Frecuencia relativa,#D11D8A,#FFFFFF,bold
1,0={{Q1}}
1,1={{Q5}}
1,2={{T1}}
2,0={{Q2}}
2,1={{Q6}}
2,2={{T2}}
3,0={{Q3}}
3,1={{Q7}}
3,2={{T3}}
4,0={{Q4}}
4,1={{Q8}}
4,2={{T4}}</t>
  </si>
  <si>
    <t>Q1 = List = 2, 3
Q2 = List = 4, 5
Q3 = List = 6, 7
Q4 = List = 8, 9
Q5-Q8= Min = 2; Max = 10; Step = 1</t>
  </si>
  <si>
    <t>T6={{Q5}}+{{Q6}}+{{Q7}}+{{Q8}}
T1=Lemonlib.round({{Q5}}/{{T6}}, 2)
T2=Lemonlib.round({{Q6}}/{{T6}}, 2)
T3=Lemonlib.round({{Q7}}/{{T6}}, 2)
T4=Lemonlib.round({{Q8}}/{{T6}}, 2)
A1=Hay {{Q5}} mesas con {{Q1}} comensales.*
A2=Hay {{Q6}} mesas con {{Q2}} comensales.*
A3=Hay {{Q7}} mesas con {{Q3}} comensales.*
A4=Hay {{Q8}} mesas con {{Q4}} comensales.*
A5=La frecuencia relativa de las mesas con {{Q1}} comensales es {{T1}}.*
A6=La frecuencia relativa de las mesas con {{Q2}} comensales es {{T2}}.*
A7=La frecuencia relativa de las mesas con {{Q3}} comensales es {{T3}}.*
A8=La frecuencia relativa de las mesas con {{Q4}} comensales es {{T4}}.*
A9=La frecuencia absoluta de las mesas con {{Q1}} comensales es {{Q5}}.*
A10=La frecuencia absoluta de las mesas con {{Q2}} comensales es {{Q6}}.*
A11=La frecuencia absoluta de las mesas con {{Q3}} comensales es {{Q7}}.*
A12=La frecuencia absoluta de las mesas con {{Q4}} comensales es {{Q8}}.*
A13=Hay {{Q1}} mesas con {{Q5}} comensales.
A14=Hay {{Q2}} mesas con {{Q6}} comensales.
A15=Hay {{Q3}} mesas con {{Q7}} comensales.
A16=Hay {{Q4}} mesas con {{Q8}} comensales.
A17=La frecuencia relativa de las mesas con {{Q1}} comensales es {{T2}}.
A18=La frecuencia relativa de las mesas con {{Q2}} comensales es {{T3}}.
A19=La frecuencia relativa de las mesas con {{Q3}} comensales es {{T4}}.
A20=La frecuencia relativa de las mesas con {{Q4}} comensales es {{T1}}.</t>
  </si>
  <si>
    <t>&lt;p&gt;La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t>
  </si>
  <si>
    <t>{"id":"M6-EyP-2b-I-2","stimulus":"&lt;p&gt;Em restaurante foi criada a seguinte tabela de frequências que registrou o número de clientes sentados por mesa. Selecione a frase correta.&lt;/p&gt;\r\n\r\n&lt;table style=\"width:100%\"&gt;&lt;tbody&gt;&lt;tr&gt;&lt;td style=\"width: 33.3333%; background-color: #BDB1FB; color: rgb(255, 255, 255); text-align: center; vertical-align: middle; font-weight: bold;\"&gt;Clientes por mesa&lt;/td&gt;&lt;td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mesas que possuem {{Q1}} clientes. Como são ao todo {{T6}} dados, sua frequência relativa é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2)"},{"name":"A1","label":"Há {{Q5}} mesas com {{Q1}} clientes."},{"name":"A2","label":"Há {{Q6}} mesas com {{Q2}} clientes."},{"name":"A3","label":"Há {{Q7}} mesas com {{Q3}} clientes."},{"name":"A4","label":"Há {{Q8}} mesas com {{Q4}} clientes."},{"name":"A5","label":"A frequência relativa de mesas com clientes {{Q1}} é {{T1}}."},{"name":"A6","label":"A frequência relativa de mesas com clientes {{Q2}} é {{T2}}."},{"name":"A7","label":"A frequência relativa de mesas com clientes {{Q3}} é {{T3}}."},{"name":"A8","label":"A frequência relativa de mesas com clientes {{Q4}} é {{T4}}."},{"name":"A9","label":"A frequência absoluta de mesas com clientes {{Q1}} é {{Q5}}."},{"name":"A10","label":"A frequência absoluta de mesas com clientes {{Q2}} é {{Q6}}."},{"name":"A11","label":"A frequência absoluta de mesas com clientes {{Q3}} é {{Q7}}."},{"name":"A12","label":"A frequência absoluta de mesas com clientes {{Q4}} é {{Q8}}."},{"name":"A13","label":"Há {{Q1}} mesas com {{Q5}} clientes.","incorrect":true},{"name":"A14","label":"Há {{Q2}} mesas com {{Q6}} clientes.","incorrect":true},{"name":"A15","label":"Há {{Q3}} mesas com {{Q7}} clientes.","incorrect":true},{"name":"A16","label":"Há {{Q4}} mesas com {{Q8}} clientes.","incorrect":true},{"name":"A17","label":"A frequência relativa de mesas com clientes {{Q1}} é {{T2}}.","incorrect":true},{"name":"A18","label":"A frequência relativa de mesas com clientes {{Q2}} é {{T3}}.","incorrect":true},{"name":"A19","label":"A frequência relativa de mesas com clientes {{Q3}} é {{T4}}.","incorrect":true},{"name":"A20","label":"A frequência relativa de mesas com clientes {{Q4}} é {{T1}}.","incorrect":true}],"uniques":true},"algorithm":{"name":"trueFalse","template":"Multiple choice – standard","params":{"countCorrect":1,"countIncorrect":2,"showCheckIcon":true}}}</t>
  </si>
  <si>
    <t>&lt;p&gt;Un grupo de amigos ha apuntado en esta tabla los kilómetros que corren por un parque. Selecciona la oración correcta.&lt;/p&gt;
Table=6x3
0,0=Distancia,#1DD177,#FFFFFF,bold
0,1=Frecuencia absoluta,#1DD177,#FFFFFF,bold
0,2=Frecuencia relativa,#1DD177,#FFFFFF,bold
1,0={{Q1}}
1,1={{Q6}}
1,2={{T1}}
2,0={{Q2}}
2,1={{Q7}}
2,2={{T2}}
3,0={{Q3}}
3,1={{Q8}}
3,2={{T3}}
4,0={{Q4}}
4,1={{Q9}}
4,2={{T4}}
5,0={{Q5}}
5,1={{Q10}}
5,2={{T5}}</t>
  </si>
  <si>
    <t>Q1= List= 2,3,4
Q2= List = 5,6
Q3= List = 7,8,9
Q4= List = 10,11,12
Q5= List = 13,14,15
Q6-Q10= Min=2; Max=10; Step=1</t>
  </si>
  <si>
    <t>T6={{Q6}}+{{Q7}}+{{Q8}}+{{Q9}}+{{Q10}}
T1=Lemonlib.round({{Q6}/{{T6}},2)
T2=Lemonlib.round({{Q7}/{{T6}},2)
T3=Lemonlib.round({{Q8}/{{T6}},2)
T4=Lemonlib.round({{Q9}/{{T6}},2)
T5=Lemonlib.round({{Q10}/{{T6}},2)
A1=Hay {{Q6}} amigos que corren {{Q1}} km.*
A2=Hay {{Q7}} amigos que corren {{Q2}} km.*
A3=Hay {{Q8}} amigos que corren {{Q3}} km.*
A4=Hay {{Q9}} amigos que corren {{Q4}} km.*
A5=La frecuencia relativa de amigos que corren {{Q1}} km es {{T1}}.*
A6=La frecuencia relativa de amigos que corren {{Q2}} km es {{T2}}.*
A7=La frecuencia relativa de amigos que corren {{Q3}} km es {{T3}}.*
A8=La frecuencia relativa de amigos que corren {{Q4}} km es {{T4}}.*
A9=La frecuencia absoluta de amigos que corren {{Q1}} km es {{Q6}}.*
A10=La frecuencia absoluta de amigos que corren {{Q2}} km es {{Q7}}.*
A11=La frecuencia absoluta de amigos que corren {{Q3}} km es {{Q8}}.*
A12=La frecuencia absoluta de amigos que corren {{Q4}} km es {{Q9}}.*
A13=Hay {{Q1}} amigos que corren {{Q6}} km.
A14=Hay {{Q2}} amigos que corren {{Q7}} km.
A15=Hay {{Q3}} amigos que corren {{Q8}} km.
A16=Hay {{Q4}} amigos que corren {{Q9}} km.
A17=La frecuencia relativa de amigos que corren {{Q1}} km es {{T2}}.
A18=La frecuencia relativa de amigos que corren {{Q2}} km es {{T3}}.
A19=La frecuencia relativa de amigos que corren {{Q3}} km es {{T4}}.
A20=La frecuencia relativa de amigos que corren {{Q4}} km es {{T5}}.</t>
  </si>
  <si>
    <t>&lt;p&gt;La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t>
  </si>
  <si>
    <t>{"id":"M6-EyP-2b-I-3","stimulus":"&lt;p&gt;Um grupo de amigos anotou em uma tabela os quilômetros que cada um percorreu em um parque. Selecione a frase correta.&lt;/p&gt;\r\n\r\n&lt;table style=\"width:100%\"&gt;&lt;tbody&gt;&lt;tr&gt;&lt;td style=\"width: 33.3333%; background-color: #FEA487; color: rgb(255, 255, 255); text-align: center; vertical-align: middle; font-weight: bold;\"&gt;Distância&lt;/td&gt;&lt;td style=\"width: 33.3333%; background-color: #FEA487; color: rgb(255, 255, 255); text-align: center; vertical-align: middle; font-weight: bold;\"&gt;Frequência absoluta&lt;/td&gt;&lt;td style=\"width: 33.3333%; background-color: #FEA487; color: rgb(255, 255, 255); text-align: center; vertical-align: middle; font-weight: bold;\"&gt;Frequência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há {{Q6}} amigos que correram {{Q1}} km. Como ao todo são {{T6}} dados, sua frequência relativa é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Q6}} amigos correram {{Q1}} km."},{"name":"A2","label":"{{Q7}} amigos correram {{Q2}} km."},{"name":"A3","label":"{{Q8}} amigos correram {{Q3}} km."},{"name":"A4","label":"{{Q9}} amigos correram {{Q4}} km."},{"name":"A5","label":"A frequência relativa de amigos que correram {{Q1}} km é {{T1}}."},{"name":"A6","label":"A frequência relativa de amigos que correram {{Q2}} km é {{T2}}."},{"name":"A7","label":"A frequência relativa de amigos que correram {{Q3}} km é {{T3}}."},{"name":"A8","label":"A frequência relativa de amigos que correram {{Q4}} km é {{T4}}."},{"name":"A9","label":"A frequência absoluta de amigos que correram {{Q1}} km é {{Q6}}."},{"name":"A10","label":"A frequência absoluta de amigos que correram {{Q2}} km é {{Q7}}."},{"name":"A11","label":"A frequência absoluta de amigos que correram {{Q3}} km é {{Q8}}."},{"name":"A12","label":"A frequência absoluta de amigos que correram {{Q4}} km é {{Q9}}."},{"name":"A13","label":"{{Q1}} amigos correram {{Q6}} km.","incorrect":true},{"name":"A14","label":"{{Q2}} amigos correram {{Q7}} km.","incorrect":true},{"name":"A15","label":"{{Q3}} amigos correram {{Q8}} km.","incorrect":true},{"name":"A16","label":"{{Q4}} amigos que correram {{Q9}} km.","incorrect":true},{"name":"A17","label":"A frequência relativa de amigos que correram {{Q1}} km é {{T2}}.","incorrect":true},{"name":"A18","label":"A frequência relativa de amigos que correram {{Q2}} km é {{T3}}.","incorrect":true},{"name":"A19","label":"A frequência relativa de amigos que correram {{Q3}} km é {{T4}}.","incorrect":true},{"name":"A20","label":"A frequência relativa de amigos que correram {{Q4}} km é {{T5}}.","incorrect":true}],"uniques":true},"algorithm":{"name":"trueFalse","template":"Multiple choice – standard","params":{"countCorrect":1,"countIncorrect":2,"showCheckIcon":true}}}</t>
  </si>
  <si>
    <t>&lt;p&gt;A partir de las respuestas de una encuesta sobre el deporte favorito de un grupo de personas se ha elaborado esta tabla de frecuencias. Completa las siguientes oraciones. Si es necesario, redondea la respuesta a las centésimas.&lt;/p&gt;
Table=5x3
0,0=Deporte,#D11D8A,#FFFFFF,bold
0,1=Frecuencia absoluta,#D11D8A,#FFFFFF,bold
0,2=Frecuencia relativa,#D11D8A,#FFFFFF,bold
1,0={{Q1}}
1,1={{Q5}}
1,2={{T1}}
2,0={{Q2}}
2,1={{Q6}}
2,2={{T2}}
3,0={{Q3}}
3,1={{Q7}}
3,2={{T3}}
4,0={{Q4}}
4,1={{Q8}}
4,2={{T4}}</t>
  </si>
  <si>
    <t>&lt;p&gt;El {{Q3}} le gusta a {{A1}} personas.&lt;/p&gt;&lt;p&gt;La frecuencia relativa del {{Q4}} es {{A2}}.&lt;/p&gt;</t>
  </si>
  <si>
    <t>Q1 = List = ajedrez, baloncesto, balonmano, tenis, voleibol
Q2 = List = ajedrez, baloncesto, balonmano, tenis, voleibol
Q3 = List = ajedrez, baloncesto, balonmano, tenis, voleibol
Q4 = List = ajedrez, baloncesto, balonmano, tenis, voleibol
Q5-Q8= Min=5; Max=15; Step=1</t>
  </si>
  <si>
    <t>T6={{Q5}}+{{Q6}}+{{Q7}}+{{Q8}}
T1=Lemonlib.round({{Q5}/{{T6}},2)
T2=Lemonlib.round({{Q6}/{{T6}},2)
T3=Lemonlib.round({{Q7}/{{T6}},2)
T4=Lemonlib.round({{Q8}/{{T6}},2)
A1={{Q7}}
A2=Lemonlib.round({{Q8}/{{T6}},2)</t>
  </si>
  <si>
    <t>&lt;p&gt;La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t>
  </si>
  <si>
    <t>{"id":"M6-EyP-2b-E-1","stimulus":"&lt;p&gt;Com base nas respostas a uma pesquisa sobre o esporte preferido de um grupo de pessoas, esta tabela de frequência foi elaborada. Complete as seguintes sentenças. Se necessário, arredonde a resposta para os centésimos mais próximos.&lt;/p&gt;\r\n\r\n&lt;table style=\"width:100%\"&gt;&lt;tbody&gt;&lt;tr&gt;&lt;td style=\"width: 33.3333%; background-color: #BDB1FB; color: rgb(255, 255, 255); text-align: center; vertical-align: middle; font-weight: bold;\"&gt;Esporte &lt;/td&gt;&lt;td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pessoas que gostam de {{Q1}}. Como há {{T6}} dados no total, sua frequência relativa é &lt;span class=\"fr-math-v2 fr-draggable\" contenteditable=\"false\" data-original-math=\"\\(\\frac{{{Q5}}}{{{T6}}}\\)\" draggable=\"true\"&gt;\\(\\frac{{{Q5}}}{{{T6}}}\\)&lt;/span&gt; = {{T1}}.&lt;/p&gt;","seed":{"parameters":[{"name":"Q1","list":["futsal","basquetebol","handebol","tênis","vôlei"]},{"name":"Q2","list":["futsal","basquetebol","handebol","tênis","vôlei"]},{"name":"Q3","list":["futsal","basquetebol","handebol","tênis","vôlei"]},{"name":"Q4","list":["futsal","basquetebol","handebol","tênis","vôlei"]},{"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O {{Q3}} é apreciado por {{response}} pessoas.&lt;/p&gt;&lt;p&gt;A frequência relativa do {{Q4}} é {{response}}.&lt;/p&gt;"}</t>
  </si>
  <si>
    <t>&lt;p&gt;En un concurso de fotografía se han ordenado las fotos de los participantes en esta tabla de frecuencias. Completa las siguientes oraciones. Si es necesario, redondea la respuesta a las centésimas.&lt;/p&gt;
Table=5x3
0,0=Tipo de fotografía,#7C1ABC,#FFFFFF,bold
0,1=Frecuencia absoluta,#7C1ABC,#FFFFFF,bold
0,2=Frecuencia relativa,#7C1ABC,#FFFFFF,bold
1,0={{Q1}}
1,1={{Q5}}
1,2={{T1}}
2,0={{Q2}}
2,1={{Q6}}
2,2={{T2}}
3,0={{Q3}}
3,1={{Q7}}
3,2={{T3}}
4,0={{Q4}}
4,1={{Q8}}
4,2={{T4}}</t>
  </si>
  <si>
    <t>&lt;p&gt;Hay {{A1}} fotografías de {{Q3}}.&lt;/p&gt;&lt;p&gt;La frecuencia relativa de las fotografías de {{Q4}} es {{A2}}.&lt;/p&gt;</t>
  </si>
  <si>
    <t>Q1= List= paisajes, retratos, comida, edificios, deporte
Q2= List= paisajes, retratos, comida, edificios, deporte
Q3= List= paisajes, retratos, comida, edificios, deporte
Q4= List= paisajes, retratos, comida, edificios, deporte
Q5= List = 13,14,15
Q6-Q10= Min=2; Max=10; Step=1</t>
  </si>
  <si>
    <t>&lt;p&gt;La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t>
  </si>
  <si>
    <t>{"id":"M6-EyP-2b-E-2","stimulus":"&lt;p&gt;Em um concurso de fotografia, as fotos dos participantes foram organizadas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bold;\"&gt;Freqüência absoluta&lt;/td&gt;&lt;td style=\"width: 33.3333%; background-color: #9FC1FD; color: rgb(255, 255, 255); text-align: center; vertical-align: middle; font-weight: bold;\"&gt;Freqüência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fotografias de {{Q1}}. Como há {{T6}} fotos no total, sua frequência relativa é &lt;span class=\"fr-math-v2 fr-draggable\" contenteditable=\"false\" data-original-math=\"\\(\\frac{{{Q5}}}{{{T6}}}\\)\" draggable=\"true\"&gt;\\(\\frac{{{Q5}}}{{{T6}}}\\)&lt;/span&gt; = {{T1}}.&lt;/p&gt;","seed":{"parameters":[{"name":"Q1","list":["paisagens","retratos","comida","edifícios","esportes"]},{"name":"Q2","list":["paisagens","retratos","comida","edifícios","esportes"]},{"name":"Q3","list":["paisagens","retratos","comida","edifícios","esportes"]},{"name":"Q4","list":["paisagens","retratos","comida","edifícios","esportes"]},{"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á {{response}} fotografias de {{Q3}}.&lt;/p&gt;&lt;p&gt;A frequência relativa de fotografias de {{Q4}} é {{response}}.&lt;/p&gt;"}</t>
  </si>
  <si>
    <t>&lt;p&gt;Una tienda quiere analizar por qué han tenido malos resultados en la última semana. Para ello, han apuntado sus ventas en esta tabla de frecuencias. Completa las siguientes oraciones. Si es necesario, redondea la respuesta a las centésimas.&lt;/p&gt;
Table=5x3
0,0=Electrodomésticos,#1A8BBC,#FFFFFF,bold
0,1=Frecuencia absoluta,#1A8BBC,#FFFFFF,bold
0,2=Frecuencia relativa,#1A8BBC,#FFFFFF,bold
1,0={{Q1}}
1,1={{Q5}}
1,2={{T1}}
2,0={{Q2}}
2,1={{Q6}}
2,2={{T2}}
3,0={{Q3}}
3,1={{Q7}}
3,2={{T3}}
4,0={{Q4}}
4,1={{Q8}}
4,2={{T4}}</t>
  </si>
  <si>
    <t>&lt;p&gt;Han vendido {{A1}} {{Q2}}.&lt;/p&gt;&lt;p&gt;La frecuencia relativa de «{{Q3}}» es {{A2}}.&lt;/p&gt;</t>
  </si>
  <si>
    <t>Q1= List= tostadoras, televisiones, aspiradoras, básculas, exprimidores
Q2= List= tostadoras, televisiones, aspiradoras, básculas, exprimidores
Q3= List= tostadoras, televisiones, aspiradoras, básculas, exprimidores
Q4= List= tostadoras, televisiones, aspiradoras, básculas, exprimidores
Q5-Q8= min = 2; max = 10; step = 1</t>
  </si>
  <si>
    <t>T6={{Q5}}+{{Q6}}+{{Q7}}+{{Q8}}
T1=Lemonlib.round({{Q5}/{{T6}},2)
T2=Lemonlib.round({{Q6}/{{T6}},2)
T3=Lemonlib.round({{Q7}/{{T6}},2)
T4=Lemonlib.round({{Q8}/{{T6}},2)
A1={{Q6}}
A2=Lemonlib.round({{Q7}/{{T6}},2)</t>
  </si>
  <si>
    <t>&lt;p&gt;La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t>
  </si>
  <si>
    <t>{"id":"M6-EyP-2b-E-3","stimulus":"&lt;p&gt;A gerência de uma loja tenta analisar porque eles tiveram resultados ruins na última semana. Para isso, eles registraram suas vendas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bold;\"&gt;Eletrodomésticos&lt;/td&gt;&lt;td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{{Q5}} {{Q1}} foram vendidos. Como há {{T6}} dados no total, sua frequência relativa é &lt;span class=\"fr-math-v2 fr-draggable\" contenteditable=\"false\" data-original-math=\"\\(\\frac{{{Q5}}}{{{T6}}}\\)\" draggable=\"true\"&gt;\\(\\frac{{{Q5}}}{{{T6}}}\\)&lt;/span&gt; = {{T1}}.&lt;/p&gt;","seed":{"parameters":[{"name":"Q1","list":["torradeiras","televisores","aspiradores de pó","batedeiras","liquidificadores"]},{"name":"Q2","list":["torradeiras","televisores","aspiradores de pó","batedeiras","liquidificadores"]},{"name":"Q3","list":["torradeiras","televisores","aspiradores de pó","batedeiras","liquidificadores"]},{"name":"Q4","list":["torradeiras","televisores","aspiradores de pó","batedeiras","liquidifica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Foram vendidos {{response}} {{Q2}}.&lt;/p&gt;&lt;p&gt;A frequência relativa de \"{{Q3}}\" é {{response}}.&lt;/p&gt;"}</t>
  </si>
  <si>
    <t>M6-EyP-3a</t>
  </si>
  <si>
    <t>Calcula la media aritmética de un conjunto de datos a partir de tablas de frecuencias y explica su significado</t>
  </si>
  <si>
    <t>¿Cuál es la media aritmética del siguiente conjunto de datos?&lt;/p&gt;
Table=2x5, noborder
0,0={{Q1}}
0,1={{Q2}}
0,2={{Q7}}
0,3={{Q7}}
0,4={{Q4}}
1,0={{Q5}}
1,1={{Q7}}
1,2={{Q7}}
1,3={{Q6}}
1,4={{Q3}}</t>
  </si>
  <si>
    <t>Q1-Q6= Min= 1; Max= 7; Step= 1
Q7 = List=  8, 9, 10</t>
  </si>
  <si>
    <t>A1 = {{function}}#Lemonlib.round(({{Q1}}+{{Q2}}+{{Q7}}+{{Q7}}+{{Q4}}+{{Q5}}+{{Q7}}+{{Q7}}+{{Q6}}+{{Q3}})/10, 2)*
A2 = {{function}}#Lemonlib.round(({{Q1}}+{{Q2}}+{{Q7}}+{{Q7}}+{{Q4}}+{{Q5}}+{{Q7}}+{{Q7}}+{{Q6}}+{{Q3}})/2, 2)
A3 = {{function}}#{{Q7}}
A4 = {{function}}#{{Q1}}+{{Q2}}+{{Q7}}+{{Q7}}+{{Q4}}+{{Q5}}+{{Q7}}+{{Q7}}+{{Q6}}+{{Q3}}</t>
  </si>
  <si>
    <t>&lt;p&gt;Para obtener la media aritmética de un conjunto de datos, primero suma todos los datos y luego divide esa suma entre el número de datos.&lt;/p&gt;</t>
  </si>
  <si>
    <t>&lt;p&gt;Para obtener la media aritmética de un conjunto de datos, primero suma todos los datos y luego divide esa suma entre el número de datos.&lt;/p&gt;&lt;p&gt;{{Q1}} + {{Q2}} + {{Q3}} + {{Q3}} + {{Q4}} + {{Q5}} + {{Q3}} + {{Q3}} + {{Q6}} + {{Q7}} = {{A4}}&lt;/p&gt;&lt;p&gt;{{A4}} : 10 = {{A1}}&lt;/p&gt;</t>
  </si>
  <si>
    <t>{"id":"M6-EyP-3a-I-1","stimulus":"&lt;p&gt;Qual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t>
  </si>
  <si>
    <t>¿Cuál es la media aritmética del siguiente conjunto de datos?&lt;/p&gt;
Table=2x5, noborder
0,0={{Q1}}
0,1={{Q7}}
0,2={{Q7}}
0,3={{Q1}}
0,4={{Q4}}
1,0={{Q5}}
1,1={{Q7}}
1,2={{Q3}}
1,3={{Q6}}
1,4={{Q2}}</t>
  </si>
  <si>
    <t>Q1-Q6= Min= 4; Max= 10; Step= 1
Q7 = List= 1, 2, 3</t>
  </si>
  <si>
    <t>A1 = {{function}}#Lemonlib.round(({{Q1}}+{{Q7}}+{{Q7}}+{{Q1}}+{{Q4}}+{{Q5}}+{{Q7}}+ {{Q3}}+{{Q6}}+{{Q2}})/10, 2)*
A2 = {{function}}#Lemonlib.round(({{Q1}}+{{Q7}}+{{Q7}}+{{Q1}}+{{Q4}}+{{Q5}}+{{Q7}}+ {{Q3}}+{{Q6}}+{{Q2}})/2, 2)
A3 = {{function}}#{{Q7}}
A4 = {{function}}#{{Q1}}+{{Q7}}+{{Q7}}+{{Q1}}+{{Q4}}+{{Q5}}+{{Q7}}+ {{Q3}}+{{Q6}}+{{Q2}}</t>
  </si>
  <si>
    <t>&lt;p&gt;Para obtener la media aritmética de un conjunto de datos, primero suma todos los datos y luego divide esa suma entre el número de datos.&lt;/p&gt;&lt;p&gt;{{Q1}} + {{Q2}} + {{Q2}} + {{Q1}} + {{Q4}} + {{Q5}} + {{Q5}} +  {{Q3}} + {{Q6}} + {{Q7}} = {{A4}}&lt;/p&gt;&lt;p&gt;{{A4}} : 10 = {{A1}}&lt;/p&gt;</t>
  </si>
  <si>
    <t>{"id":"M6-EyP-3a-I-2","stimulus":"&lt;p&gt;Qual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t>
  </si>
  <si>
    <t>&lt;p&gt;Calcula la media aritmética de estos datos. Si es necesario, aproxima el resultado a las centésimas.&lt;/p&gt;
$$TBL=3x4,noborder,nobackground
0,0={{Q1}}
0,1={{Q2}}
0,2={{Q3}}
0,3={{Q4}}
1,0={{Q5}}
1,1={{Q6}}
1,2={{Q7}}
1,3={{Q8}}
2,0={{Q9}}
2,1={{Q10}}
2,2={{Q11}}
2,3={{Q12}}</t>
  </si>
  <si>
    <t>&lt;p&gt;La media aritmética es {{A1}}.&lt;/p&gt;</t>
  </si>
  <si>
    <t>Cloze math
*: uniques=false</t>
  </si>
  <si>
    <t>Q1-Q12= Min= 1; Max= 10; Step= 1</t>
  </si>
  <si>
    <t>A1= Lemonlib.round(({{Q1}}+{{Q2}}+{{Q3}}+{{Q4}}+{{Q5}}+{{Q6}}+{{Q7}}+{{Q8}}+{{Q9}}+{{Q10}}+{{Q11}}+{{Q12}})/12, 2)
T1 = {{Q1}}+{{Q2}}+{{Q3}}+{{Q4}}+{{Q5}}+{{Q6}}+{{Q7}}+{{Q8}}+{{Q9}}+{{Q10}}+{{Q11}}+{{Q12}}</t>
  </si>
  <si>
    <t>&lt;p&gt;Para obtener la media aritmética de un conjunto de datos, primero suma todos los datos y luego divide esa suma entre el número de datos.&lt;/p&gt;&lt;p&gt;{{Q1}} + {{Q2}} + {{Q3}} + {{Q4}} + {{Q5}} + {{Q6}} + {{Q7}} + {{Q8}} + {{Q9}} + {{Q10}} + {{Q11}} + {{Q12}} = {{T1}}&lt;/p&gt;&lt;p&gt;{{T1}} : 12 = {{A1}}&lt;/p&gt;</t>
  </si>
  <si>
    <t>{"id":"M6-EyP-3a-E-1","stimulus":"&lt;p&gt;Calcule a média aritmética desses dados. Se necessário, arredonde o resultado para os centésimos mais próximos.&lt;/p&gt;&lt;div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!important;\"&gt;{{Q12}}&lt;/td&gt;&lt;/tr&gt;&lt;/tbody&gt;&lt;/table&gt;&lt;/div&gt;","template":"&lt;p&gt;A média aritmética é {{response}}.&lt;/p&gt;","hint":"&lt;p&gt;Para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t>
  </si>
  <si>
    <t>Q1-Q7= Min= 0; Max= 15; Step= 1
uniques: false</t>
  </si>
  <si>
    <t>F:Martín ha apuntado en esta tabla de frecuencias las páginas que ha leído de una novela durante la semana. ¿Cuál es la media aritmética de estos datos? Si es necesario, aproxima el resultado a las centésimas.
Table=2x8
0,0=Día,#FC850A,#FFFFFF,bold
0,1=Lunes
0,2=Martes
0,3=Miércoles
0,4=Jueves
0,5=Viernes
0,6=Sábado
0,7=Domingo
1,0=Páginas,#FC850A,#FFFFFF,bold
1,1={{Q1}}
1,2={{Q2}}
1,3={{Q3}}
1,4={{Q4}}
1,5={{Q5}}
1,6={{Q6}}
1,7={{Q7}}
G:La media aritmética es {{A1}}.
L:A1=Lemonlib.round(({{Q1}}+{{Q2}}+{{Q3}}+{{Q4}}+{{Q5}}+{{Q6}}+{{Q7}})/7, 2)
J:Cloze math</t>
  </si>
  <si>
    <t>F:¿Qué pide el enunciado?
L:A1=La media aritmética de páginas leídas durante la semana.*
A2=La moda de páginas leídas durante la semana.
A3=La menor cantidad de páginas leídas durante la semana.#
J:Single Choice</t>
  </si>
  <si>
    <t>F:¿Cómo se calcula la media aritmética?
L:A1=Sumando las páginas leídas y dividiéndolas entre el número de días.*
A2=Sumando las páginas leídas y multiplicándolas entre el número de días.
A3=Sumando las páginas leídas.#
J:Single Choice</t>
  </si>
  <si>
    <t>F:Calcula la suma de todas las páginas leídas.
G:{{Q1}} + {{Q2}} + {{Q3}} + {{Q4}} + {{Q5}} + {{Q6}} + {{Q7}} = {{A2}}
L:A2 = {{Q1}}+{{Q2}}+{{Q3}}+{{Q4}}+{{Q5}}+{{Q6}}+{{Q7}}
J:Cloze math</t>
  </si>
  <si>
    <t>F:Por último, divide la suma de todas las páginas leídas entre el número de días. Si es necesario, aproxima el resultado a las centésimas.
G:{{T1}} : 7 = {{A1}}
L:T1 = {{Q1}}+{{Q2}}+{{Q3}}+{{Q4}}+{{Q5}}+{{Q6}}+{{Q7}}
A1 = Lemonlib.round(({{Q1}}+{{Q2}}+{{Q3}}+{{Q4}}+{{Q5}}+{{Q6}}+{{Q7}})/7, 2)#
J:Cloze math</t>
  </si>
  <si>
    <t>{"id":"M6-EyP-3a-A-1","seed":{"parameters":[{"name":"Q1","label":null,"min":0,"max":15,"step":1},{"name":"Q2","label":null,"min":0,"max":15,"step":1},{"name":"Q3","label":null,"min":0,"max":15,"step":1},{"name":"Q4","label":null,"min":0,"max":15,"step":1},{"name":"Q5","label":null,"min":0,"max":15,"step":1},{"name":"Q6","label":null,"min":0,"max":15,"step":1},{"name":"Q7","label":null,"min":0,"max":15,"step":1}],"uniques":false},"scaffolding":[{"id":"step-0","stimulus":"&lt;p&gt;Martins escreveu nesta tabela de freqüências as páginas que leu de um romance durante a semana. Qual é a média aritmética desses dados? Se necessário, aproximar o resultado para os centésimos.&lt;/p&gt;&lt;table style=\"width: 100%;\"&gt;\r\n\t&lt;tbody&gt;\r\n\t\t&lt;tr&gt;\r\n\t\t\t&lt;td style=\"width: 12.5%; text-align: center; background-color: #FDCB7D;\"&gt;Dia&lt;/td&gt;\r\n\t\t\t&lt;td style=\"width: 12.5%; text-align: center;\"&gt;Segunda&lt;/td&gt;\r\n\t\t\t&lt;td style=\"width: 12.5211%; text-align: center;\"&gt;Terça&lt;/td&gt;\r\n\t\t\t&lt;td style=\"width: 12.5212%;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center;\"&gt;{{Q7}}\r\n\t\t\t\t\r\n\t\t\t&lt;/td&gt;\r\n\t\t&lt;/tr&gt;\r\n\t&lt;/tbody&gt;\r\n&lt;/table&gt;","template":"&lt;p&gt;A média aritmética é {{response}}.&lt;/p&gt;","seed":{"calculated":[{"name":"A1","label":"{{function}}","function":"Lemonlib.round(({{Q1}}+{{Q2}}+{{Q3}}+{{Q4}}+{{Q5}}+{{Q6}}+{{Q7}})/7, 2)"}]},"algorithm":{"name":"calculateOperation","params":{"method":"equivLiteral","keyboard":"INTERMEDIATE"}}},{"id":"step-1","stimulus":"&lt;p&gt;O que o enunciado pede?&lt;/p&gt;","seed":{"calculated":[{"name":"A1","label":"&lt;p&gt;A média aritmética das páginas lidas durante a semana.&lt;/p&gt;"},{"name":"A2","label":"&lt;p&gt;A moda das páginas lidas durante a semana.&lt;/p&gt;","incorrect":true},{"name":"A3","label":"&lt;p&gt;O menor número de páginas lidas durante a semana.&lt;/p&gt;","incorrect":true}]},"algorithm":{"name":"trueFalse","template":"Multiple choice – standard","params":{"countCorrect":1,"countIncorrect":2}}},{"id":"step-2","stimulus":"&lt;p&gt;Como é calculada a média aritmética?&lt;/p&gt;","seed":{"calculated":[{"name":"3-A1","label":"&lt;p&gt;Adicionando as páginas lidas e dividindo pelo número de dias.&lt;/p&gt;"},{"name":"3-A2","label":"&lt;p&gt;Adicionando as páginas lidas e multiplicando pelo número de dias.&lt;/p&gt;","incorrect":true},{"name":"3-A3","label":"&lt;p&gt;Adicionando as páginas lidas.&lt;/p&gt;","incorrect":true}]},"algorithm":{"name":"trueFalse","template":"Multiple choice – standard","params":{"countCorrect":1,"countIncorrect":2}}},{"id":"step-3","stimulus":"&lt;p&gt;Calcule a soma de todas as páginas lidas.&lt;/p&gt;","template":"&lt;p style=\"text-align:center;\"&gt;{{Q1}} + {{Q2}} + {{Q3}} + {{Q4}} + {{Q5}} + {{Q6}} + {{Q7}} = {{response}}&lt;/p&gt;","seed":{"calculated":[{"name":"A2","label":"{{function}}","function":" {{Q1}}+{{Q2}}+{{Q3}}+{{Q4}}+{{Q5}}+{{Q6}}+{{Q7}}"}]},"algorithm":{"name":"calculateOperation","params":{"method":"equivLiteral","keyboard":"INTERMEDIATE"}}},{"id":"step-4","stimulus":"&lt;p&gt;Finalmente, divida a soma de todas as páginas lidas pelo número de dias. Se necessário, aproxime o resultado para os centésimos.&lt;/p&gt;","template":"&lt;p style=\"text-align:center;\"&gt;{{T1}} : 7 = {{response}}&lt;/sup&gt;","seed":{"calculated":[{"name":"T1","label":"{{function}}","function":" {{Q1}}+{{Q2}}+{{Q3}}+{{Q4}}+{{Q5}}+{{Q6}}+{{Q7}}","temp":true},{"name":"A1","label":"{{function}}","function":"Lemonlib.round(({{Q1}}+{{Q2}}+{{Q3}}+{{Q4}}+{{Q5}}+{{Q6}}+{{Q7}})/7, 2)"}]},"algorithm":{"name":"calculateOperation","params":{"method":"equivSymbolic","keyboard":"INTERMEDIATE"}}}]}</t>
  </si>
  <si>
    <t>Q1-Q6= Min= 8; Max= 15; Step= 1
uniques: false</t>
  </si>
  <si>
    <t>F:Natalia ha apuntado la longitud de los lápices de sus mejores amigas en esta tabla de frecuencias. ¿Cuál es la media aritmética de estos lápices? Si es necesario, aproxima el resultado a las centésimas.
Table=2x3, noborder
0,0={{Q1}} cm
0,1={{Q2}} cm
0,2={{Q3}} cm
1,0={{Q4}} cm
1,1={{Q5}} cm
1,2={{Q6}} cm
G:La media aritmética es &lt;span class="no-break"&gt;{{A1}} cm.&lt;/span&gt;
L:A1=Lemonlib.round(({{Q1}}+{{Q2}}+{{Q3}}+{{Q4}}+{{Q5}}+{{Q6}})/6, 2)
J:Cloze math</t>
  </si>
  <si>
    <t>F:¿Qué pide el enunciado?
L:A1=La media aritmética de las longitudes de los lápices.*
A2=La moda de las longitudes de los lápices.
A3=La media aritmética de lápices por persona.#
J:Single Choice</t>
  </si>
  <si>
    <t>F:¿Cómo se calcula la media aritmética?
L:A1=Sumando las longitudes de los lápices y dividiéndolas entre el número de lápices.*
A2=Sumando las longitudes de los lápices y multiplicándolas entre el número de lápices.
A3=Sumando las longitudes de los lápices.#
J:Single Choice</t>
  </si>
  <si>
    <t>F:Calcula la suma de las longitudes de todos los lápices.
G:{{Q1}} + {{Q2}} + {{Q3}} + {{Q4}} + {{Q5}} + {{Q6}} = {{A2}}
L:A2 = {{Q1}}+{{Q2}}+{{Q3}}+{{Q4}}+{{Q5}}+{{Q6}}
J:Cloze math</t>
  </si>
  <si>
    <t>F:Por último, divide la suma de las longitudes entre la cantidad de lápices. Si es necesario, aproxima el resultado a las centésimas.
G:{{T1}} : 6 = {{A1}}
L:T1 = {{Q1}}+{{Q2}}+{{Q3}}+{{Q4}}+{{Q5}}+{{Q6}}
A1 = Lemonlib.round(({{Q1}}+{{Q2}}+{{Q3}}+{{Q4}}+{{Q5}}+{{Q6}})/6, 2)#
J:Cloze math</t>
  </si>
  <si>
    <t>{"id":"M6-EyP-3a-A-2","seed":{"parameters":[{"name":"Q1","label":null,"min":8,"max":15,"step":1},{"name":"Q2","label":null,"min":8,"max":15,"step":1},{"name":"Q3","label":null,"min":8,"max":15,"step":1},{"name":"Q4","label":null,"min":8,"max":15,"step":1},{"name":"Q5","label":null,"min":8,"max":15,"step":1},{"name":"Q6","label":null,"min":8,"max":15,"step":1}],"uniques":false},"scaffolding":[{"id":"step-0","stimulus":"&lt;p&gt;Natan escreveu os comprimentos dos lápis de seus melhores amigos nesta tabela de freqüências. Qual é a média aritmética das medidas desses láspis? Se necessário, aproximar o resultado para os centésimos.&lt;/p&gt;&lt;table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cm&lt;/td&gt;\r\n\t\t&lt;/tr&gt;\r\n\t&lt;/tbody&gt;\r\n&lt;/table&gt;","template":"&lt;p&gt;A média aritmética é {{response}}.&lt;/p&gt;","seed":{"calculated":[{"name":"A1","label":"{{function}}","function":"Lemonlib.round(({{Q1}}+{{Q2}}+{{Q3}}+{{Q4}}+{{Q5}}+{{Q6}})/6, 2)"}]},"algorithm":{"name":"calculateOperation","params":{"method":"equivLiteral","keyboard":"INTERMEDIATE"}}},{"id":"step-1","stimulus":"&lt;p&gt;O que o enunciado pede?&lt;/p&gt;","seed":{"calculated":[{"name":"A1","label":"&lt;p&gt;A média aritmética dos comprimentos dos lápis.&lt;/p&gt;"},{"name":"A2","label":"&lt;p&gt;A moda dos comprimentos dos lápis.&lt;/p&gt;","incorrect":true},{"name":"A3","label":"&lt;p&gt;A média aritmética de lápis por pessoa.&lt;/p&gt;","incorrect":true}]},"algorithm":{"name":"trueFalse","template":"Multiple choice – standard","params":{"countCorrect":1,"countIncorrect":2}}},{"id":"step-2","stimulus":"&lt;p&gt;Como é calculada a média aritmética?&lt;/p&gt;","seed":{"calculated":[{"name":"3-A1","label":"&lt;p&gt;Adicionando os comprimentos dos lápis e dividindo pelo número de lápis.&lt;/p&gt;"},{"name":"3-A2","label":"&lt;p&gt;Adicionando os comprimentos dos lápis e multiplicando pelo número de lápis.&lt;/p&gt;","incorrect":true},{"name":"3-A3","label":"&lt;p&gt;Adicionando os comprimentos dos lápis.&lt;/p&gt;","incorrect":true}]},"algorithm":{"name":"trueFalse","template":"Multiple choice – standard","params":{"countCorrect":1,"countIncorrect":2}}},{"id":"step-3","stimulus":"&lt;p&gt;Calcule a soma dos comprimentos de todos os lápis.&lt;/p&gt;","template":"&lt;p style=\"text-align:center;\"&gt;{{Q1}} + {{Q2}} + {{Q3}} + {{Q4}} + {{Q5}} + {{Q6}} = {{response}}&lt;/p&gt;","seed":{"calculated":[{"name":"A2","label":"{{function}}","function":"{{Q1}}+{{Q2}}+{{Q3}}+{{Q4}}+{{Q5}}+{{Q6}}"}]},"algorithm":{"name":"calculateOperation","params":{"method":"equivLiteral","keyboard":"INTERMEDIATE"}}},{"id":"step-4","stimulus":"&lt;p&gt;Finalmente, divida a soma dos comprimentos pelo número de lápis. Se necessário, aproxime o resultado para os centésimos.&lt;/p&gt;","template":"&lt;p style=\"text-align:center;\"&gt;{{T1}} : 6 = {{response}}&lt;/sup&gt;","seed":{"calculated":[{"name":"T1","label":"{{function}}","function":" {{Q1}}+{{Q2}}+{{Q3}}+{{Q4}}+{{Q5}}+{{Q6}}","temp":true},{"name":"A1","label":"{{function}}","function":"Lemonlib.round(({{Q1}}+{{Q2}}+{{Q3}}+{{Q4}}+{{Q5}}+{{Q6}})/6, 2)"}]},"algorithm":{"name":"calculateOperation","params":{"method":"equivSymbolic","keyboard":"INTERMEDIATE"}}}]}</t>
  </si>
  <si>
    <t>Q1-Q7= Min= 160; Max= 180; Step= 1
uniques: false</t>
  </si>
  <si>
    <t>F:Marisa ha obtenido durante la semana pasada las siguientes marcas en los entrenamientos de salto de altura. Calcula cuál fue su salto medio.
Table=2x8
0,0=Día,#8AE802,#000000,bold
0,1=Lunes
0,2=Martes
0,3=Miércoles
0,4=Jueves
0,5=Viernes
0,6=Sábado
0,7=Domingo
1,0=Altura (cm),#8AE802,#000000,bold
1,1={{Q1}}
1,2={{Q2}}
1,3={{Q3}}
1,4={{Q4}}
1,5={{Q5}}
1,6={{Q6}}
1,7={{Q7}}
G:El salto medio es de {{A1}} cm.
L:A1=Lemonlib.round(({{Q1}}+{{Q2}}+{{Q3}}+{{Q4}}+{{Q5}}+{{Q6}}+{{Q7}})/7, 2)
J:Cloze math</t>
  </si>
  <si>
    <t>F:¿Qué pide el enunciado?
L:A1=La media aritmética de las marcas obtenidas en los entrenamientos.*
A2=La moda de las marcas obtenidas en los entrenamientos.
A3=La mediana de las marcas obtenidas en los entrenamientos.#
J:Single Choice</t>
  </si>
  <si>
    <t>F:¿Cómo se calcula la media aritmética?
L:A1=Sumando las marcas obtenidas en los entrenamientos y dividiéndolas entre el número de días.*
A2=Sumando las marcas obtenidas en los entrenamientos y multiplicándolas entre el número de días.
A3=Sumando las marcas obtenidas en los entrenamientos.#
J:Single Choice</t>
  </si>
  <si>
    <t>F:Calcula la suma de todas las marcas.
G:{{Q1}} + {{Q2}} + {{Q3}} + {{Q4}} + {{Q5}} + {{Q6}} + {{Q7}} = {{A2}} cm
L:A2 = {{Q1}}+{{Q2}}+{{Q3}}+{{Q4}}+{{Q5}}+{{Q6}}+{{Q7}}
J:Cloze math</t>
  </si>
  <si>
    <t>F:Por último, divide la suma de todas las marcas entre el número de días de entrenamiento. Si es necesario, aproxima el resultado a las centésimas.
G:{{T1}} : 7 = {{A1}}
L:T1 = {{Q1}}+{{Q2}}+{{Q3}}+{{Q4}}+{{Q5}}+{{Q6}}+{{Q7}}
A1 = Lemonlib.round(({{Q1}}+{{Q2}}+{{Q3}}+{{Q4}}+{{Q5}}+{{Q6}}+{{Q7}})/7, 2)#
J:Cloze math</t>
  </si>
  <si>
    <t>{"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obteve as seguintes notas no treinamento de salto em altura durante a última semana. Calcule qual foi seu salto médio.&lt;/p&gt;&lt;table style=\"width: 100%;\"&gt;\r\n\t&lt;tbody&gt;\r\n\t\t&lt;tr&gt;\r\n\t\t\t&lt;td style=\"width: 12.5%; text-align: center; background-color: #BEE072;\"&gt;&lt;span style=\"color: rgb(0, 0, 0);\"&gt;&lt;strong&gt;Dia&lt;/strong&gt;&lt;/span&gt;\r\n\t\t\t\t\r\n\t\t\t&lt;/td&gt;\r\n\t\t\t&lt;td style=\"width: 12.5%; text-align: center;\"&gt;Segunda&lt;/td&gt;\r\n\t\t\t&lt;td style=\"width: 12.5%; text-align: center;\"&gt;Terça&lt;/td&gt;\r\n\t\t\t&lt;td style=\"width: 12.5%;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center;\"&gt;{{Q7}}&lt;/td&gt;\r\n\t\t&lt;/tr&gt;\r\n\t&lt;/tbody&gt;\r\n&lt;/table&gt;\r\n","template":"&lt;p&gt;O salto médio é {{response}} cm.&lt;/p&gt;","seed":{"calculated":[{"name":"A1","label":"{{function}}","function":"Lemonlib.round(({{Q1}}+{{Q2}}+{{Q3}}+{{Q4}}+{{Q5}}+{{Q6}}+{{Q7}})/7, 2)"}]},"algorithm":{"name":"calculateOperation","params":{"method":"equivLiteral","keyboard":"INTERMEDIATE"}}},{"id":"step-1","stimulus":"&lt;p&gt;O que o enunciado pede?&lt;/p&gt;","seed":{"calculated":[{"name":"A1","label":"&lt;p&gt;A média aritmética das marcas obtidas nas sessões de treinamento.&lt;/p&gt;"},{"name":"A2","label":"&lt;p&gt;A moda das marcas obtidas nas sessões de treinamento.&lt;/p&gt;","incorrect":true},{"name":"A3","label":"&lt;p&gt;A mediana das notas obtidas nas sessões de treinamento.&lt;/p&gt;","incorrect":true}]},"algorithm":{"name":"trueFalse","template":"Multiple choice – standard","params":{"countCorrect":1,"countIncorrect":2}}},{"id":"step-2","stimulus":"&lt;p&gt;Como é calculada a média aritmética?&lt;/p&gt;","seed":{"calculated":[{"name":"3-A1","label":"&lt;p&gt;Adicionando as marcas obtidas nas sessões de treinamento e dividindo pelo número de dias.&lt;/p&gt;"},{"name":"3-A2","label":"&lt;p&gt;Adicionando as marcas obtidas nas sessões de treinamento e multiplicando pelo número de dias.&lt;/p&gt;","incorrect":true},{"name":"3-A3","label":"&lt;p&gt;Adicionando as notas obtidas nas sessões de treinamento.&lt;/p&gt;","incorrect":true}]},"algorithm":{"name":"trueFalse","template":"Multiple choice – standard","params":{"countCorrect":1,"countIncorrect":2}}},{"id":"step-3","stimulus":"&lt;p&gt;Calcule a soma dos comprimentos de todos os lápis.&lt;/p&gt;","template":"&lt;p style=\"text-align:center;\"&gt;{{Q1}} + {{Q2}} + {{Q3}} + {{Q4}} + {{Q5}} + {{Q6}}+ {{Q7}} = {{response}}&lt;/p&gt;","seed":{"calculated":[{"name":"A2","label":"{{function}}","function":" {{Q1}}+{{Q2}}+{{Q3}}+{{Q4}}+{{Q5}}+{{Q6}}+{{Q7}}"}]},"algorithm":{"name":"calculateOperation","params":{"method":"equivLiteral","keyboard":"INTERMEDIATE"}}},{"id":"step-4","stimulus":"&lt;p&gt;Finalmente, dividir a soma de todas as marcas pelo número de dias de treinamento. Se necessário, aproxime o resultado para os centésimos.&lt;/p&gt;","template":"&lt;p style=\"text-align:center;\"&gt;{{T1}} : 7 = {{response}}&lt;/sup&gt;","seed":{"calculated":[{"name":"T1","label":"{{function}}","function":"{{Q1}}+{{Q2}}+{{Q3}}+{{Q4}}+{{Q5}}+{{Q6}}+{{Q7}}","temp":true},{"name":"A1","label":"{{function}}","function":"Lemonlib.round(({{Q1}}+{{Q2}}+{{Q3}}+{{Q4}}+{{Q5}}+{{Q6}}+{{Q7}})/7, 2)"}]},"algorithm":{"name":"calculateOperation","params":{"method":"equivSymbolic","keyboard":"INTERMEDIATE"}}}]}</t>
  </si>
  <si>
    <t>M6-EyP-4a</t>
  </si>
  <si>
    <t>Calcula la moda de un conjunto de datos a partir de tablas de frecuencias y explica su significado</t>
  </si>
  <si>
    <t>&lt;p&gt;Escoge la moda del siguiente conjunto de datos.&lt;/p&gt;&lt;p&gt;{{Q1}}, {{Q3}}, {{Q2}}, {{Q2}}, {{Q3}}, {{Q4}}, {{Q4}}, {{Q3}}, {{Q5}}&lt;/p&gt;</t>
  </si>
  <si>
    <t>Q1-Q5= Min = 1; Max = 10; Step = 1</t>
  </si>
  <si>
    <t>A1= {{Q1}}
A2= {{Q2}}
A3= {{Q3}}*
A4= {{Q4}}
A5= {{Q5}}</t>
  </si>
  <si>
    <t>&lt;p&gt;La moda es el valor que más se repite.&lt;/p&gt;</t>
  </si>
  <si>
    <t>&lt;p&gt;La moda es el valor que más se repite. En este caso es {{Q3}}, que se repite 3 veces.&lt;/p&gt;</t>
  </si>
  <si>
    <t>{"id":"M6-EyP-4a-I-1","stimulus":"&lt;p&gt;Escolha a moda do seguinte conjunto de dados.&lt;/p&gt;&lt;p style=\"text-align: center\"&gt;{{Q1}}, {{Q3}}, {{Q2}}, {{Q2}}, {{Q3}}, {{Q4}}, {{Q4}}, {{Q3}}, {{Q5}}&lt;/p&gt;","hint":"&lt;p&gt;A moda é o valor que mais se repete.&lt;/p&gt;","feedback":"&lt;p&gt;A moda é o valor que mais se repete. Neste caso é {{Q3}}, que se repete 3 vez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t>
  </si>
  <si>
    <t>&lt;p&gt;Calcula la moda del siguiente conjunto de datos.&lt;/p&gt;&lt;p&gt;{{Q1}}, {{Q3}}, {{Q3}}, {{Q2}}, {{Q2}}, {{Q3}}, {{Q4}}, {{Q4}}, {{Q3}}, {{Q5}}, {{Q3}}&lt;/p&gt;</t>
  </si>
  <si>
    <t>&lt;p&gt;La moda es {{A1}}.&lt;/p&gt;</t>
  </si>
  <si>
    <t>A1 = {{Q3}}</t>
  </si>
  <si>
    <r>
      <rPr>
        <rFont val="Calibri"/>
        <color theme="1"/>
        <sz val="12.0"/>
      </rPr>
      <t xml:space="preserve">&lt;p&gt;La moda es el valor que más se repite. En este caso es {{Q3}}, que se repite </t>
    </r>
    <r>
      <rPr>
        <rFont val="Calibri"/>
        <color theme="1"/>
        <sz val="12.0"/>
      </rPr>
      <t>5</t>
    </r>
    <r>
      <rPr>
        <rFont val="Calibri"/>
        <color theme="1"/>
        <sz val="12.0"/>
      </rPr>
      <t xml:space="preserve"> veces.&lt;/p&gt;</t>
    </r>
  </si>
  <si>
    <t>{"id":"M6-EyP-4a-E-1","stimulus":"&lt;p&gt;Calcule a moda do seguinte conjunto de dados.&lt;/p&gt;&lt;p style=\"text-align: center\"&gt;{{Q1}}, {{Q3}}, {{Q3}}, {{Q2}}, {{Q2}}, {{Q3}}, {{Q4}}, {{Q4}}, {{Q3}}, {{Q5}}, {{Q3}}&lt;/p&gt;","hint":"&lt;p&gt;A moda é o valor que mais se repete.&lt;/p&gt;","feedback":"&lt;p&gt;A moda é o valor que mais se repete. Neste caso é {{Q3}}, que se repete 5 vezes.&lt;/p&gt;","seed":{"parameters":[{"name":"Q1","min":1,"max":10,"step":1},{"name":"Q2","min":1,"max":10,"step":1},{"name":"Q3","min":1,"max":10,"step":1},{"name":"Q4","min":1,"max":10,"step":1},{"name":"Q5","min":1,"max":10,"step":1}],"calculated":[{"name":"A1","function":"{{Q3}}"}],"uniques":true},"algorithm":{"name":"calculateOperation","params":{"method":"equivLiteral","keyboard":"NUMERICAL"}},"template":"&lt;p&gt;A moda é {{response}}.&lt;/p&gt;"}</t>
  </si>
  <si>
    <t>&lt;p&gt;Calcula la moda del siguiente conjunto de datos.&lt;/p&gt;&lt;p&gt;{{Q3}}, {{Q2}}, {{Q1}}, {{Q3}}, {{Q2}}, {{Q3}}, {{Q4}}, {{Q4}}, {{Q3}}, {{Q5}}, {{Q3}}&lt;/p&gt;</t>
  </si>
  <si>
    <t>&lt;p&gt;La moda es el valor que más se repite. En este caso {{Q3}}, que se repite 4 veces.&lt;/p&gt;</t>
  </si>
  <si>
    <t>{"id":"M6-EyP-4a-E-2","stimulus":"&lt;p&gt;Calcule a moda do seguinte conjunto de dados.&lt;/p&gt;&lt;p style=\"text-align: center\"&gt;{{Q3}}, {{Q2}}, {{Q1}}, {{Q3}}, {{Q2}}, {{Q3}}, {{Q4}}, {{Q4}}, {{Q3}}, {{Q5}}, {{Q3}}&lt;/p&gt;","hint":"&lt;p&gt;A moda é o valor que mais se repete.&lt;/p&gt;","feedback":"&lt;p&gt;A moda é o valor que mais se repete. Neste caso é {{Q3}}, que se repete 4 vezes.&lt;/p&gt;","seed":{"parameters":[{"name":"Q1","min":1,"max":10,"step":1},{"name":"Q2","min":1,"max":10,"step":1},{"name":"Q3","min":1,"max":10,"step":1},{"name":"Q4","min":1,"max":10,"step":1},{"name":"Q5","min":1,"max":10,"step":1}],"calculated":[{"name":"A1","function":"{{Q3}}"}],"uniques":true},"algorithm":{"name":"calculateOperation","params":{"method":"equivLiteral","keyboard":"NUMERICAL"}},"template":"&lt;p&gt;A moda é {{response}}.&lt;/p&gt;"}</t>
  </si>
  <si>
    <t>&lt;p&gt;La entrenadora de hockey sobre patines ha preguntado la edad a sus 10 jugadores. ¿Cuál es la moda?:&lt;/p&gt;&lt;p&gt;{{Q1}}, {{Q2}}, {{Q3}}, {{Q2}}, {{Q4}}, {{Q2}}, {{Q3}}, {{Q4}}, {{Q5}}, {{Q5}}&lt;/p&gt;</t>
  </si>
  <si>
    <t>&lt;p&gt;La moda es {{A1}} años.&lt;/p&gt;</t>
  </si>
  <si>
    <r>
      <rPr>
        <rFont val="Calibri"/>
        <color theme="1"/>
        <sz val="12.0"/>
      </rPr>
      <t xml:space="preserve">Q1-Q5= Min= </t>
    </r>
    <r>
      <rPr>
        <rFont val="Calibri"/>
        <color theme="1"/>
        <sz val="12.0"/>
      </rPr>
      <t>8</t>
    </r>
    <r>
      <rPr>
        <rFont val="Calibri"/>
        <color theme="1"/>
        <sz val="12.0"/>
      </rPr>
      <t xml:space="preserve">; Max= </t>
    </r>
    <r>
      <rPr>
        <rFont val="Calibri"/>
        <color theme="1"/>
        <sz val="12.0"/>
      </rPr>
      <t>13</t>
    </r>
    <r>
      <rPr>
        <rFont val="Calibri"/>
        <color theme="1"/>
        <sz val="12.0"/>
      </rPr>
      <t>; Step = 1</t>
    </r>
  </si>
  <si>
    <t>A1 = {{Q2}}</t>
  </si>
  <si>
    <t>&lt;p&gt;La moda es el valor que más se repite. En este caso son {{Q2}} años, que se repite 3 veces.&lt;/p&gt;</t>
  </si>
  <si>
    <t>{"id":"M6-EyP-4a-A-1","stimulus":"&lt;p&gt;A treinadora de hóquei em patins perguntou a idade de seus 10 jogadores. Qual é a moda?&lt;/p&gt;&lt;p style=\"text-align: center\"&gt;{{Q1}}, {{Q2}}, {{Q3}}, {{Q2}}, {{Q4}}, {{Q2}}, {{Q3}}, {{Q4}}, {{Q5}}, {{Q5}}&lt;/p&gt;","hint":"&lt;p&gt;A moda é o valor que mais se repete.&lt;/p&gt;","feedback":"&lt;p&gt;A moda é o valor que mais se repete. Neste caso, são {{Q2}} anos, que se repetem 3 vezes.&lt;/p&gt;","seed":{"parameters":[{"name":"Q1","min":8,"max":13,"step":1},{"name":"Q2","min":8,"max":13,"step":1},{"name":"Q3","min":8,"max":13,"step":1},{"name":"Q4","min":8,"max":13,"step":1},{"name":"Q5","min":8,"max":13,"step":1}],"calculated":[{"name":"A1","function":"{{Q2}}"}],"uniques":true},"algorithm":{"name":"calculateOperation","params":{"method":"equivLiteral","keyboard":"NUMERICAL"}},"template":"&lt;p&gt;A moda é {{response}} anos.&lt;/p&gt;"}</t>
  </si>
  <si>
    <t>&lt;p&gt;Elena ha preguntado a 15 vecinos por el número de camas en sus casas y estas son las respuestas. ¿Cuál es la moda?&lt;/p&gt;&lt;p&gt;{{Q3}}, {{Q2}}, {{Q5}}, {{Q1}}, {{Q2}}, {{Q1}}, {{Q2}}, {{Q3}}, {{Q2}}, {{Q4}}, {{Q2}}, {{Q3}}, {{Q4}}, {{Q5}}, {{Q5}}&lt;/p&gt;</t>
  </si>
  <si>
    <t>&lt;p&gt;La moda es {{A1}} camas.&lt;/p&gt;</t>
  </si>
  <si>
    <t>Q1-Q5= Min= 1; Max= 6; Step = 1</t>
  </si>
  <si>
    <t>A1={{Q2}}</t>
  </si>
  <si>
    <t>&lt;p&gt;La moda es el valor que más se repite. En este caso son {{Q2}} camas, que se repite 5 veces.&lt;/p&gt;</t>
  </si>
  <si>
    <t>{"id":"M6-EyP-4a-A-2","stimulus":"&lt;p&gt;Helena perguntou a 15 vizinhos o número de camas que há na casa deles e estas são as respostas. Qual é a moda?&lt;/p&gt;&lt;p style=\"text-align: center\"&gt;{{Q3}}, {{Q2}}, {{Q5}}, {{Q1}}, {{Q2}}, {{Q1}}, {{Q2}}, {{Q3}}, {{Q2}}, {{Q4}}, {{Q2}}, {{Q3}}, {{Q4}}, {{Q5}}, {{Q5}}&lt;/p&gt;","hint":"&lt;p&gt;A moda é o valor que mais se repete.&lt;/p&gt;","feedback":"&lt;p&gt;A moda é o valor que mais se repete. Neste caso são {{Q2}} camas, que se repetem 5 vezes.&lt;/p&gt;","seed":{"parameters":[{"name":"Q1","min":1,"max":6,"step":1},{"name":"Q2","min":1,"max":6,"step":1},{"name":"Q3","min":1,"max":6,"step":1},{"name":"Q4","min":1,"max":6,"step":1},{"name":"Q5","min":1,"max":6,"step":1}],"calculated":[{"name":"A1","function":"{{Q2}}"}],"uniques":true},"algorithm":{"name":"calculateOperation","params":{"method":"equivLiteral","keyboard":"NUMERICAL"}},"template":"&lt;p&gt;A moda é {{response}} camas.&lt;/p&gt;"}</t>
  </si>
  <si>
    <t>&lt;p&gt;Abel ha preguntado a 12 compañeros de clase por el número de hermanos que tienen y ha obtenido estas respuestas. ¿Cuál es la moda?&lt;/p&gt;&lt;p&gt;{{Q5}}, {{Q3}}, {{Q2}}, {{Q2}}, {{Q4}}, {{Q2}}, {{Q3}}, {{Q4}}, {{Q1}}, {{Q5}}, {{Q2}}, {{Q4}}.&lt;/p&gt;</t>
  </si>
  <si>
    <t>&lt;p&gt;La moda es {{A1}} hermanos.&lt;/p&gt;</t>
  </si>
  <si>
    <t>Q1-Q5= Min= 0; Max= 5; Step = 1</t>
  </si>
  <si>
    <t>&lt;p&gt;La moda es el valor que más se repite. En este caso son {{Q2}} hermanos, que se repite 4 veces.&lt;/p&gt;</t>
  </si>
  <si>
    <t>{"id":"M6-EyP-4a-A-3","stimulus":"&lt;p&gt;Abel perguntou a 12 colegas quantos irmãos eles tinham e obteve essas respostas. Qual é a moda?&lt;/p&gt;&lt;p style=\"text-align: center\"&gt;{{Q5}}, {{Q3}}, {{Q2}}, {{Q2}}, {{Q4}}, {{Q2}}, {{Q3}}, {{Q4}}, {{Q1}}, {{Q5}}, {{Q2}}, {{Q4}}.&lt;/p&gt;","hint":"&lt;p&gt;A moda é o valor que mais se repete.&lt;/p&gt;","feedback":"&lt;p&gt;A moda é o valor que mais se repete. Neste caso são {{Q2}} irmãos, o que se repete 4 vezes.&lt;/p&gt;","seed":{"parameters":[{"name":"Q1","min":0,"max":5,"step":1},{"name":"Q2","min":0,"max":5,"step":1},{"name":"Q3","min":0,"max":5,"step":1},{"name":"Q4","min":0,"max":5,"step":1},{"name":"Q5","min":0,"max":5,"step":1}],"calculated":[{"name":"A1","function":"{{Q2}}"}],"uniques":true},"algorithm":{"name":"calculateOperation","params":{"method":"equivLiteral","keyboard":"NUMERICAL"}},"template":"&lt;p&gt;A moda é {{response}} irmãos.&lt;/p&gt;"}</t>
  </si>
  <si>
    <t>M6-EyP-5a</t>
  </si>
  <si>
    <t>Calcula la mediana de un conjunto de datos a partir de tablas de frecuencias y explica su significado</t>
  </si>
  <si>
    <t>&lt;p&gt;Selecciona la mediana de este conjunto de datos.&lt;/p&gt;
Table=2x4, noborder
0,0={{Q1}}
0,1={{Q2}}
0,2={{Q3}}
0,3={{Q4}}
1,0={{Q5}}
1,1={{Q6}}
1,2={{Q7}}
1,3={{Q8}}</t>
  </si>
  <si>
    <t>Q1-Q8= Min=1 ; Max=20; Step=1</t>
  </si>
  <si>
    <t>T1=math.median([{{Q1}}, {{Q2}}, {{Q3}}, {{Q4}}, {{Q5}}, {{Q6}}, {{Q7}}, {{Q8}}])
A1 = {{T1}}*
A2={{T1}}+0.5
A3={{T1}}-0.5
A4={{T1}}+1
T2=Lemonlib.sort([{{Q1}}, {{Q2}}, {{Q3}}, {{Q4}}, {{Q5}}, {{Q6}}, {{Q7}}, {{Q8}}])</t>
  </si>
  <si>
    <t>&lt;p&gt;La mediana es el valor que ocupa el lugar &lt;b&gt;central&lt;/b&gt; de un conjunto de datos ordenados. Si hay dos valores centrales, entonces la mediana es la media aritmética de esos dos valores.&lt;/p&gt;</t>
  </si>
  <si>
    <t>{"id":"M6-EyP-5a-I-1","stimulus":"&lt;p&gt;Selecione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</si>
  <si>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&lt;p&gt;Selecciona la mediana de este conjunto de datos.&lt;/p&gt;
Table=2x4, noborder
0,0={{Q1}}
0,1={{Q2}}
0,2={{Q3}}
0,3={{Q4}}
1,0={{Q5}}
1,1={{Q6}}
1,2={{Q7}}</t>
  </si>
  <si>
    <t>Q1-Q7= Min=1 ; Max=20; Step=1</t>
  </si>
  <si>
    <t>T1=math.median([{{Q1}}, {{Q2}}, {{Q3}}, {{Q4}}, {{Q5}}, {{Q6}}, {{Q7}})
A1 = {{T1}}
A2={{T1}}+0.5
A3={{T1}}-0.5
A4={{T1}}+1
T2=Lemonlib.sort([{{Q1}}, {{Q2}}, {{Q3}}, {{Q4}}, {{Q5}}, {{Q6}}, {{Q7}}, {{Q8}}])</t>
  </si>
  <si>
    <t>{"id":"M6-EyP-5a-I-2","stimulus":"&lt;p&gt;Selecione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</si>
  <si>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&lt;p&gt;Calcula la mediana de este conjunto de datos.&lt;/p&gt;
Table=2x4, noborder
0,0={{Q1}}
0,1={{Q2}}
0,2={{Q3}}
0,3={{Q4}}
1,0={{Q5}}
1,1={{Q6}}
1,2={{Q7}}
1,3={{Q8}}</t>
  </si>
  <si>
    <t>&lt;p&gt;La mediana es {{A1}}.&lt;/p&gt;</t>
  </si>
  <si>
    <t>T1=math.median([{{Q1}}, {{Q2}}, {{Q3}}, {{Q4}}, {{Q5}}, {{Q6}}, {{Q7}}, {{Q8}}])
T2=Lemonlib.sort([{{Q1}}, {{Q2}}, {{Q3}}, {{Q4}}, {{Q5}}, {{Q6}}, {{Q7}}, {{Q8}}])</t>
  </si>
  <si>
    <t>{"id":"M6-EyP-5a-E-1","stimulus":"&lt;p&gt;Calcule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{{Q8}}])","temp":true}],"uniques":true},"algorithm":{"name":"calculateOperation","params":{"method":"equivLiteral","keyboard":"INTERMEDIATE"}},"template":"&lt;p&gt;A mediana é {{response}}.&lt;/p&gt;"}</t>
  </si>
  <si>
    <t>&lt;p&gt;Calcula la mediana de este conjunto de datos.&lt;/p&gt;
Table=2x4, noborder
0,0={{Q1}}
0,1={{Q2}}
0,2={{Q3}}
0,3={{Q4}}
1,0={{Q5}}
1,1={{Q6}}
1,2={{Q7}}</t>
  </si>
  <si>
    <t>T1=math.median([{{Q1}}, {{Q2}}, {{Q3}}, {{Q4}}, {{Q5}}, {{Q6}}, {{Q7}})
T2=Lemonlib.sort([{{Q1}}, {{Q2}}, {{Q3}}, {{Q4}}, {{Q5}}, {{Q6}}, {{Q7}}, {{Q8}}])</t>
  </si>
  <si>
    <t>{"id":"M6-EyP-5a-E-2","stimulus":"&lt;p&gt;Calcule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{{Q7}}])","temp":true}],"uniques":true},"algorithm":{"name":"calculateOperation","params":{"method":"equivLiteral","keyboard":"INTERMEDIATE"}},"template":"&lt;p&gt;A mediana é {{response}}.&lt;/p&gt;"}</t>
  </si>
  <si>
    <t>&lt;p&gt;En esta tabla se ha apuntado el número de videojuegos que posee un grupo de amigos. ¿Cuál es la mediana de estos valores?&lt;/p&gt;
Table=2x6
0,0=Nombre,#03A8C2,#FFFFFF,bold
0,1=José
0,2=Carla
0,3=Andrea
0,4=Victoria
0,5=Rodrigo
1,0=N.º de videojuegos,#03A8C2,#FFFFFF,bold
1,1={{Q1}}
1,2={{Q2}}
1,3={{Q3}}
1,4={{Q4}}
1,5={{Q5}}</t>
  </si>
  <si>
    <t>Q1-Q5= Min=7 ; Max=12; Step=1</t>
  </si>
  <si>
    <t>T1=math.median([{{Q1}}, {{Q2}}, {{Q3}}, {{Q4}}, {{Q5}}])
T2=Lemonlib.sort([{{Q1}}, {{Q2}}, {{Q3}}, {{Q4}}, {{Q5}}, {{Q6}}, {{Q7}}, {{Q8}}])</t>
  </si>
  <si>
    <t>{"id":"M6-EyP-5a-A-1","stimulus":"&lt;p&gt;Nesta tabela, foi registrado o número de jogos de videogame pertencentes a um grupo de amigos. Qual é a mediana desses valores?&lt;/p&gt;\r\n\r\n&lt;table style=\"width:100%\"&gt;&lt;tbody&gt;&lt;tr&gt;&lt;td style=\"width: 16.6667%; background-color: #9FC1FD; color: rgb(255, 255, 255); text-align: center; vertical-align: middle; font-weight: bold;\"&gt;Nome&lt;/td&gt;&lt;td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middle;\"&gt;Vitória&lt;/td&gt;&lt;td style=\"width: 16.6667%; text-align: center; vertical-align: middle;\"&gt;Rodrigo&lt;/td&gt;&lt;/tr&gt;&lt;tr&gt;&lt;td style=\"width: 16.6667%; background-color: #9FC1FD; color: rgb(255, 255, 255); text-align: center; vertical-align: middle; font-weight: bold;\"&gt;Nº de jogos&lt;/td&gt;&lt;td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{{Q8}}])","temp":true}],"uniques":true},"algorithm":{"name":"calculateOperation","params":{"method":"equivLiteral","keyboard":"INTERMEDIATE"}},"template":"&lt;p&gt;A mediana é {{response}}.&lt;/p&gt;"}</t>
  </si>
  <si>
    <t>&lt;p&gt;En esta tabla se ha anotado cuántas camisetas se han llevado unos estudiantes para el viaje de fin de curso. ¿Cuál es la mediana de estos valores?&lt;/p&gt;
Table=2x5
0,0=Estudiantes,#E91A63,#FFFFFF,bold
0,1=Andrés
0,2=Carla
0,3=Andrea
0,4=Victoria
1,0=n.º de camisetas,#E91A63,#FFFFFF,bold
1,1={{Q1}}
1,2={{Q2}}
1,3={{Q3}}
1,4={{Q4}}</t>
  </si>
  <si>
    <t>Q1-Q4= Min=7 ; Max=12; Step=1</t>
  </si>
  <si>
    <t>T1=math.median([{{Q1}}, {{Q2}}, {{Q3}}, {{Q4}}])
T2=Lemonlib.sort([{{Q1}}, {{Q2}}, {{Q3}}, {{Q4}}, {{Q5}}, {{Q6}}, {{Q7}}, {{Q8}}])</t>
  </si>
  <si>
    <t>{"id":"M6-EyP-5a-A-2","stimulus":"&lt;p&gt;Nesta tabela, foram registradas quantas camisetas alguns estudantes levaram para a viagem de final de ano. Qual é a mediana desses valores?&lt;/p&gt;\r\n\r\n&lt;table style=\"width:100%\"&gt;&lt;tbody&gt;&lt;tr&gt;&lt;td style=\"width: 20%; background-color: #FEA487; color: rgb(255, 255, 255); text-align: center; vertical-align: middle; font-weight: bold;\"&gt;Estudantes&lt;/td&gt;&lt;td style=\"width: 20%; text-align: center; vertical-align: middle;\"&gt;André&lt;/td&gt;&lt;td style=\"width: 20%; text-align: center; vertical-align: middle;\"&gt;Carla&lt;/td&gt;&lt;td style=\"width: 20%; text-align: center; vertical-align: middle;\"&gt;Ana&lt;/td&gt;&lt;td style=\"width: 20%; text-align: center; vertical-align: middle;\"&gt;Vitória&lt;/td&gt;&lt;/tr&gt;&lt;tr&gt;&lt;td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{{Q8}}])"}],"uniques":true},"algorithm":{"name":"calculateOperation","params":{"method":"equivLiteral","keyboard":"INTERMEDIATE"}},"template":"&lt;p&gt;A mediana é {{response}}.&lt;/p&gt;"}</t>
  </si>
  <si>
    <t>&lt;p&gt;En esta tabla están anotados los puntos que ha conseguido un equipo de baloncesto en los cinco primeros partidos de la temporada. ¿Cuál es la mediana de estos valores?&lt;/p&gt;
Table=6x2
0,0=Partido,#AAC31B,#FFFFFF,bold
0,1=N.º de puntos,#AAC31B,#FFFFFF,bold
1,0=1
1,1={{Q1}}
2,0=2
2,1={{Q2}}
3,0=3
3,1={{Q3}}
4,0=4
4,1={{Q4}}
5,0=5
5,1={{Q5}}</t>
  </si>
  <si>
    <t>Q1-Q5= Min=70 ; Max=100; Step=1</t>
  </si>
  <si>
    <t>A1=math.median([{{Q1}}, {{Q2}}, {{Q3}}, {{Q4}}, {{Q5}}])</t>
  </si>
  <si>
    <t>{"id":"M6-EyP-5a-A-3","stimulus":"&lt;p&gt;Esta tabela lista os pontos que um time de basquete marcou nos primeiros cinco jogos da temporada. Qual é a mediana desses valores?&lt;/p&gt;\r\n\r\n&lt;table style=\"width:100%\"&gt;&lt;tbody&gt;&lt;tr&gt;&lt;td style=\"width: 50%; background-color: #72D2CD; color: rgb(255, 255, 255); text-align: center; vertical-align: middle; font-weight: bold;\"&gt;Partida&lt;/td&gt;&lt;td style=\"width: 50%; background-color: #72D2CD; color: rgb(255, 255, 255); text-align: center; vertical-align: middle; font-weight: bold;\"&gt;Nº de pontos&lt;/td&gt;&lt;/tr&gt;&lt;tr&gt;&lt;td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{{Q5}}])"}],"uniques":true},"algorithm":{"name":"calculateOperation","params":{"method":"equivLiteral","keyboard":"INTERMEDIATE"}},"template":"&lt;p&gt;A mediana é {{response}}.&lt;/p&gt;"}</t>
  </si>
  <si>
    <t>M6-EyP-6a</t>
  </si>
  <si>
    <t>Calcula el rango de un conjunto de datos a partir de tablas de frecuencias y explica su significado</t>
  </si>
  <si>
    <t>&lt;p&gt;Selecciona el rango de este conjunto de datos:&lt;/p&gt;&lt;p&gt;{{Q1}} {{T2}} {{T3}} {{T4}} {{T5}} {{T6}} {{T7}}&lt;/p&gt;</t>
  </si>
  <si>
    <t>Q1= List= 7,8,9,10,11,12
Q2-Q7= List=1,2,3,4,5</t>
  </si>
  <si>
    <t>T2={{Q1}}+{{Q2}}
T3={{Q1}}-{{Q3}}
T4={{Q1}}-{{Q4}}
T5={{Q1}}+{{Q5}}
T6={{Q1}}+{{Q6}}
T7={{Q1}}-{{Q7}}
T10=math.max({{Q1}},{{T2}},{{T3}},{{T4}},{{T5}},{{T6}},{{T7}})
T11=math.min({{Q1}},{{T2}},{{T3}},{{T4}},{{T5}},{{T6}},{{T7}})
A1=math.max({{Q1}},{{T2}},{{T3}},{{T4}},{{T5}},{{T6}},{{T7}})-math.min({{Q1}},{{T2}},{{T3}},{{T4}},{{T5}},{{T6}},{{T7}})*
A2=math.max({{Q1}},{{T2}},{{T3}},{{T4}},{{T5}},{{T6}},{{T7}})-math.min({{Q1}},{{T2}},{{T3}},{{T4}},{{T5}},{{T6}},{{T7}})-1
A3=math.max({{Q1}},{{T2}},{{T3}},{{T4}},{{T5}},{{T6}},{{T7}})-math.min({{Q1}},{{T2}},{{T3}},{{T4}},{{T5}},{{T6}},{{T7}})+1</t>
  </si>
  <si>
    <t>&lt;p&gt;El rango de un conjunto de datos es la diferencia entre el valor máximo y el valor mínimo.&lt;/p&gt;</t>
  </si>
  <si>
    <t>&lt;p&gt;El rango de un conjunto de datos es la diferencia entre el valor máximo y el valor mínimo.&lt;/p&gt;&lt;p&gt;En este caso, el valor máximo es {{T10}} y el mínimo, {{T11}}. Por tanto, el rango es:&lt;/p&gt;&lt;p&gt;{{T10}} − {{T11}} = {{A1}}&lt;/p&gt;</t>
  </si>
  <si>
    <t>{"id":"M6-EyP-6a-I-1","stimulus":"&lt;p&gt;Selecione o intervalo deste conjunto de dados:&lt;/p&gt;&lt;p align=\"center\"&gt;{{Q1}} &amp;nbsp; {{T2}} &amp;nbsp; {{T3}} &amp;nbsp; {{T4}} &amp;nbsp; {{T5}} &amp;nbsp; {{T6}} &amp;nbsp; {{T7}}&lt;/p&gt;","hint":"&lt;p&gt;O intervalo de um conjunto de dados é a diferença entre o valor máximo e o valor mínimo.&lt;/p&gt;","feedback":"&lt;p&gt;O intervalo de um conjunto de dados é a diferença entre o valor máximo e o valor mínimo.&lt;/p&gt;&lt;p&gt;Nesse caso, o valor máximo é {{T10}} e o mínimo é {{T11}}. Então o intervalo é:&lt;/p&gt;&lt;p&gt;{{T10}}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t>
  </si>
  <si>
    <t>&lt;p&gt;Calcula el rango de estos datos:&lt;/p&gt;&lt;p&gt;{{Q1}} {{T2}} {{T3}} {{T4}} {{T5}} {{T6}} {{T7}}&lt;/p&gt;</t>
  </si>
  <si>
    <t>&lt;p&gt;El rango es {{A1}}.&lt;/p&gt;</t>
  </si>
  <si>
    <t>T2={{Q1}}+{{Q2}}
T3={{Q1}}-{{Q3}}
T4={{Q1}}-{{Q4}}
T5={{Q1}}+{{Q5}}
T6={{Q1}}+{{Q6}}
T7={{Q1}}-{{Q7}}
T10=mat.max({{Q1}},{{T2}},{{T3}},{{T4}},{{T5}},{{T6}},{{T7}})
T01=mat.min({{Q1}},{{T2}},{{T3}},{{T4}},{{T5}},{{T6}},{{T7}})
T11=mat.max({{Q1}},{{T2}},{{T3}},{{T4}},{{T5}},{{T6}},{{T7}})-mat.min({{Q1}},{{T2}},{{T3}},{{T4}},{{T5}},{{T6}},{{T7}})
A1=mat.max({{Q1}},{{T2}},{{T3}},{{T4}},{{T5}},{{T6}},{{T7}})-mat.min({{Q1}},{{T2}},{{T3}},{{T4}},{{T5}},{{T6}},{{T7}})</t>
  </si>
  <si>
    <t>&lt;p&gt;El rango de un conjunto de datos es la diferencia entre el valor máximo y el valor mínimo.&lt;/p&gt;&lt;p&gt;En este caso el valor máximo es {{T10}} y el mínimo, {{T01}}. Por tanto, el rango es:&lt;/p&gt;&lt;p&gt;{{T10}} − {{T01}} = {{T11}}&lt;/p&gt;</t>
  </si>
  <si>
    <t>{"id":"M6-EyP-6a-E-1","stimulus":"&lt;p&gt;Calcule o intervalo desses dados:&lt;/p&gt;&lt;p align=\"center\"&gt;{{Q1}} &amp;nbsp; {{T2}} &amp;nbsp; {{T3}} &amp;nbsp; {{T4}} &amp;nbsp; {{T5}} &amp;nbsp; {{T6}} &amp;nbsp; {{T7}}&lt;/p&gt;","template":"&lt;p&gt;O intervalo é {{response}}.&lt;/p&gt;","hint":"&lt;p&gt;O intervalo de um conjunto de dados é a diferença entre o valor máximo e o valor mínimo.&lt;/p&gt;","feedback":"&lt;p&gt;O intervalo de um conjunto de dados é a diferença entre o valor máximo e o valor mínimo.&lt;/p&gt;&lt;p&gt;Neste caso o valor máximo é {{T10}} e o mínimo é {{T01}}. Então o intervalo é:&lt;/p&gt;&lt;p&gt;{{T10}}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t>
  </si>
  <si>
    <t>&lt;p&gt;Paula ha ahorrado durante unos meses las cantidades que aparecen en esta tabla. ¿Cuál es el rango de estos valores?&lt;/p&gt;
Table=8x2
0,0=Mes,#3019AE,#FFFFFF,bold
0,1=Ahorro,#3019AE,#FFFFFF,bold
1,0=Enero
1,1={{Q1}} €
2,0=Febrero
2,1={{Q2}} 
3,0=Marzo
3,1={{Q3}} €
4,0=Abril
4,1={{Q4}} €
5,0=Mayo
5,1={{Q5}} €
6,0=Junio
6,1={{Q6}} €
7,0=Julio
7,1={{Q7}} €</t>
  </si>
  <si>
    <t>&lt;p&gt;El rango es {{A1}} €.&lt;/p&gt;</t>
  </si>
  <si>
    <t>Q1-Q7= Min=5; Max=20; Step=1</t>
  </si>
  <si>
    <t>T1=math.max({{Q1}},{{Q2}},{{Q3}},{{Q4}},{{Q5}},{{Q6}},{{Q7}})
T2=math.min({{Q1}},{{Q2}},{{Q3}},{{Q4}},{{Q5}},{{Q6}},{{Q7}})
A1={{T1}}-{{T2}}</t>
  </si>
  <si>
    <t>&lt;p&gt;El rango de un conjunto de datos es la diferencia entre el valor máximo y el valor mínimo.&lt;/p&gt;&lt;p&gt;En este caso el valor máximo es {{T1}} y el mínimo, {{T2}}. Por tanto, el rango es:&lt;/p&gt;&lt;p&gt;{{T1}} − {{T2}} = {{A1}}&lt;/p&gt;</t>
  </si>
  <si>
    <t>{"id":"M6-EyP-6a-A-1","stimulus":"&lt;p&gt;Por alguns meses, Paula economizou os valores mostrados nesta tabela. Qual é o intervalo desses valores?&lt;/p&gt;\r\n\r\n&lt;table style=\"width:100%\"&gt;&lt;tbody&gt;&lt;tr&gt;&lt;td style=\"width: 50%; background-color: #9FC1FD; color: rgb(255, 255, 255); text-align: center; vertical-align: middle; font-weight: bold;\"&gt;Mês&lt;/td&gt;&lt;td style=\"width: 50%; background-color: #9FC1FD; color: rgb(255, 255, 255); text-align: center; vertical-align: middle; font-weight: bold;\"&gt;Valor&lt;/td&gt;&lt;/tr&gt;&lt;tr&gt;&lt;td style=\"width: 50%; text-align: center; vertical-align: middle;\"&gt;Janeiro&lt;/td&gt;&lt;td style=\"width: 50%; text-align: center; vertical-align: middle;\"&gt;R$ {{Q1}}&lt;/td&gt;&lt;/tr&gt;&lt;tr&gt;&lt;td style=\"width: 50%; text-align: center; vertical-align: middle;\"&gt;Fevereiro&lt;/td&gt;&lt;td style=\"width: 50%; text-align: center; vertical-align: middle;\"&gt;R$ {{Q2}}&lt;/td&gt;&lt;/tr&gt;&lt;tr&gt;&lt;td style=\"width: 50%; text-align: center; vertical-align: middle;\"&gt;Março&lt;/td&gt;&lt;td style=\"width: 50%; text-align: center; vertical-align: middle;\"&gt;R$ {{Q3}}&lt;/td&gt;&lt;/tr&gt;&lt;tr&gt;&lt;td style=\"width: 50%; text-align: center; vertical-align: middle;\"&gt;Abril&lt;/td&gt;&lt;td style=\"width: 50%; text-align: center; vertical-align: middle;\"&gt;R$ {{Q4}}&lt;/td&gt;&lt;/tr&gt;&lt;tr&gt;&lt;td style=\"width: 50%; text-align: center; vertical-align: middle;\"&gt;Maio&lt;/td&gt;&lt;td style=\"width: 50%; text-align: center; vertical-align: middle;\"&gt;R$ {{Q5}}&lt;/td&gt;&lt;/tr&gt;&lt;tr&gt;&lt;td style=\"width: 50%; text-align: center; vertical-align: middle;\"&gt;Junho&lt;/td&gt;&lt;td style=\"width: 50%; text-align: center; vertical-align: middle;\"&gt;R$ {{Q6}}&lt;/td&gt;&lt;/tr&gt;&lt;tr&gt;&lt;td style=\"width: 50%; text-align: center; vertical-align: middle;\"&gt;Julho&lt;/td&gt;&lt;td style=\"width: 50%; text-align: center; vertical-align: middle;\"&gt;R$ {{Q7}}&lt;/td&gt;&lt;/tr&gt;&lt;/tbody&gt;&lt;/table&gt;","hint":"&lt;p&gt;O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20,"max":80,"step":1},{"name":"Q2","min":20,"max":80,"step":1},{"name":"Q3","min":20,"max":80,"step":1},{"name":"Q4","min":20,"max":80,"step":1},{"name":"Q5","min":20,"max":80,"step":1},{"name":"Q6","min":20,"max":80,"step":1},{"name":"Q7","min":20,"max":80,"step":1}],"calculated":[{"name":"T1","function":"math.max({{Q1}},{{Q2}},{{Q3}},{{Q4}},{{Q5}},{{Q6}},{{Q7}})","temp":true},{"name":"T2","function":"math.min({{Q1}},{{Q2}},{{Q3}},{{Q4}},{{Q5}},{{Q6}},{{Q7}})","temp":true},{"name":"A1","function":"{{T1}}-{{T2}}"}],"uniques":true},"algorithm":{"name":"calculateOperation","params":{"method":"equivLiteral","keyboard":"NUMERICAL"}},"template":"&lt;p&gt;O intervalo é R$ {{response}}.&lt;/p&gt;"}</t>
  </si>
  <si>
    <t>&lt;p&gt;Una maestra ha anotado la altura de algunos de sus alumnos en esta tabla. ¿Cuál es el rango de estos valores?&lt;/p&gt;
Table=8x2
0,0=Altura,#7819AE,#FFFFFF,bold
0,1=N.º de alumnos,#7819AE,#FFFFFF,bold
1,0={{Q1}} cm
1,1={{Q8}}
2,0={{Q2}} cm
2,1={{Q9}}
3,0={{Q3}} cm
3,1={{Q10}}
4,0={{Q4}} cm
4,1={{Q11}}
5,0={{Q5}} cm
5,1={{Q12}}
6,0={{Q6}} cm
6,1={{Q13}}
7,0={{Q7}} cm
7,1={{Q14}}</t>
  </si>
  <si>
    <t>&lt;p&gt;El rango es de {{A1}} cm.&lt;/p&gt;</t>
  </si>
  <si>
    <t>Q1-Q7 = Min=135; Max=160; Step=1
Q8-Q14 = min = 1; max = 10; step = 1</t>
  </si>
  <si>
    <t>{"id":"M6-EyP-6a-A-2","stimulus":"&lt;p&gt;Uma professora registrou a altura de alguns de seus alunos nesta tabela. Qual é o intervalo desses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O intervalo é de {{response}} cm.&lt;/p&gt;"}</t>
  </si>
  <si>
    <t>&lt;p&gt;Un acomodador de cine ha preguntado a los espectadores su edad. Con los datos obtenidos, ha creado una tabla como esta. ¿Cuál es el rango de estos valores?&lt;/p&gt;
Table=8x2
0,0=Edad (años),#19AE71,#FFFFFF,bold
0,1=N.º de espectadores,#19AE71,#FFFFFF,bold
1,0=12
1,1={{Q1}}
2,0=13
2,1={{Q2}}
3,0=14
3,1={{Q3}}
4,0=15
4,1={{Q4}}
5,0=16
5,1={{Q5}}
6,0=17
6,1={{Q6}}
7,0=18
7,1={{Q7}}</t>
  </si>
  <si>
    <t>&lt;p&gt;El rango es de {{A1}} años.&lt;/p&gt;</t>
  </si>
  <si>
    <t>Q1-Q7= Min= 10; Max= 25; Step= 1</t>
  </si>
  <si>
    <t>{"id":"M6-EyP-6a-A-3","stimulus":"&lt;p&gt;Um palestrante perguntou aos seus espectadores a idade deles. Com os dados obtidos, criou-se uma tabela como esta. Qual é o intervalo desses valores?&lt;/p&gt;\r\n\r\n&lt;table style=\"width:100%\"&gt;&lt;tbody&gt;&lt;tr&gt;&lt;td style=\"width: 50%; background-color: #72D2CD; color: rgb(255, 255, 255); text-align: center; vertical-align: middle; font-weight: bold;\"&gt;Idade&lt;/td&gt;&lt;td style=\"width: 50%; background-color: #72D2CD; color: rgb(255, 255, 255); text-align: center; vertical-align: middle; font-weight: bold;\"&gt;N.º de espectadores&lt;/td&gt;&lt;/tr&gt;&lt;tr&gt;&lt;td style=\"width: 50%; text-align: center; vertical-align: middle;\"&gt;{{Q1}} anos&lt;/td&gt;&lt;td style=\"width: 50%; text-align: center; vertical-align: middle;\"&gt;{{Q8}}&lt;/td&gt;&lt;/tr&gt;&lt;tr&gt;&lt;td style=\"width: 50%; text-align: center; vertical-align: middle;\"&gt;{{Q2}} anos&lt;/td&gt;&lt;td style=\"width: 50%; text-align: center; vertical-align: middle;\"&gt;{{Q9}}&lt;/td&gt;&lt;/tr&gt;&lt;tr&gt;&lt;td style=\"width: 50%; text-align: center; vertical-align: middle;\"&gt;{{Q3}} anos&lt;/td&gt;&lt;td style=\"width: 50%; text-align: center; vertical-align: middle;\"&gt;{{Q10}}&lt;/td&gt;&lt;/tr&gt;&lt;tr&gt;&lt;td style=\"width: 50%; text-align: center; vertical-align: middle;\"&gt;{{Q4}} anos&lt;/td&gt;&lt;td style=\"width: 50%; text-align: center; vertical-align: middle;\"&gt;{{Q11}}&lt;/td&gt;&lt;/tr&gt;&lt;tr&gt;&lt;td style=\"width: 50%; text-align: center; vertical-align: middle;\"&gt;{{Q5}} anos&lt;/td&gt;&lt;td style=\"width: 50%; text-align: center; vertical-align: middle;\"&gt;{{Q12}}&lt;/td&gt;&lt;/tr&gt;&lt;tr&gt;&lt;td style=\"width: 50%; text-align: center; vertical-align: middle;\"&gt;{{Q6}} anos&lt;/td&gt;&lt;td style=\"width: 50%; text-align: center; vertical-align: middle;\"&gt;{{Q13}}&lt;/td&gt;&lt;/tr&gt;&lt;tr&gt;&lt;td style=\"width: 50%; text-align: center; vertical-align: middle;\"&gt;{{Q7}} anos&lt;/td&gt;&lt;td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O intervalo é de {{response}} anos.&lt;/p&gt;"}</t>
  </si>
  <si>
    <t>M6-EyP-7a</t>
  </si>
  <si>
    <t>Describe los elementos más significativos de un gráfico de barras (títulos, ejes, leyendas)</t>
  </si>
  <si>
    <t xml:space="preserve">&lt;p&gt;En el siguiente gráfico están los deportes que practican un grupo de estudiantes. Haz clic en las opciones correctas.&lt;/p&gt;
Gráfica (barras) 
Serie "Grupo de estudiantes": {{Q1}}, {{Q2}}, {{Q3}}, {{Q4}}
Eje X: "Atletismo", "Tenis", "Natación", "Baloncesto"
</t>
  </si>
  <si>
    <t>Q1= Min = 5; Max = 10; Step = 1
Q2= Min = 3; Max = 8; Step = 1
Q3= Min = 8; Max = 12; Step = 1.
Q4= Min = 5; Max = 10; Step = 1.
D1= List = atletismo, tenis, natación, baloncesto
D2= List = el atletismo, el tenis, la natación, el baloncesto
D3= List = atletismo, tenis, natación, baloncesto</t>
  </si>
  <si>
    <t>A1=En el eje &lt;i&gt;x&lt;/i&gt; se representan los deportes.#*
A2=El eje &lt;i&gt;y&lt;/i&gt; marca el número de estudiantes que practica {{D1}}.#*
A3=En el eje &lt;i&gt;x&lt;/i&gt; aparece como deporte {{D2}}.#*
A4=En el eje &lt;i&gt;x&lt;/i&gt; se representan 4 categorías.#*
A5=En el eje &lt;i&gt;x&lt;/i&gt; marca el número de estudiantes que practica {{D3}}.#|&lt;p&gt;El eje &lt;i&gt;y&lt;/i&gt; es el eje vertical, en el que se representa el número de estudiantes que realiza un deporte.&lt;/p&gt;
A6=En el eje &lt;i&gt;y&lt;/i&gt; se describen los diferentes deportes.#|&lt;p&gt;El eje &lt;i&gt;x&lt;/i&gt; es el eje horizontal, en él se describen los deportes.&lt;/p&gt;
A7=La gráfica representa cuántos estudiantes no practican cierto deporte.#|&lt;p&gt;La gráfica representa un grupo de estudiantes que sí practica deporte.&lt;/p&gt;</t>
  </si>
  <si>
    <t>&lt;p&gt;El gráfico está representado por dos ejes, uno horizontal, &lt;i&gt;x,&lt;/i&gt; y otro vertical, &lt;i&gt;y.&lt;/i&gt;&lt;/p&gt;</t>
  </si>
  <si>
    <t>{"id":"M6-EyP-7a-I-1","stimulus":"&lt;p&gt;O gráfico a seguir mostra os esportes praticados por um grupo de alunos. Clique nas opções corretas.&lt;/p&gt;&lt;div style=\"display:flex; justify-content:center;\"&gt;&lt;div class=\"fr-chart ct-chart ct-minor-seventh\" data-chart='{\"type\": \"bar\", \"series\": [{\"name\": \"Esporte\", \"data\": [{{Q1}},{{Q2}},{{Q3}},{{Q4}}]}], \"labels\": [\"Atletismo\", \"Tênis\", \"Natação\", \"Basquetebol\"],\"options\":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8,"max":12,"step":1},{"name":"Q4","label":null,"min":5,"max":10,"step":1},{"name":"D1","label":null,"list":["atletismo","tênis","natação","basquetebol"]},{"name":"D2","label":null,"list":["atletismo","tênis","natação","basquetebol"]},{"name":"D3","label":null,"list":["atletismo","tênis","natação","basquetebol"]}],"calculated":[{"name":"A1","label":"No eixo &lt;i&gt;x&lt;/i&gt; estão os esportes praticados pelos alunos.","function":""},{"name":"A2","label":"O eixo &lt;i&gt;y&lt;/i&gt; mostra o número de alunos que praticam {{D1}}.","function":""},{"name":"A3","label":"No eixo &lt;i&gt;x&lt;/i&gt; aparece como esporte {{D2}}.","function":""},{"name":"A4","label":"O eixo &lt;i&gt;x&lt;/i&gt; representa 4 categorias.","function":""},{"name":"A5","label":"No eixo &lt;i&gt;x&lt;/i&gt; é possível ver o número de alunos que praticam cada esporte.","function":"","incorrect":true,"feedback":"&lt;p&gt;O eixo &lt;i&gt;x&lt;/i&gt; é o eixo horizontal. Nele são mostrados os esportes praticados pelos alunos.&lt;/p&gt;"},{"name":"A6","label":"No eixo &lt;i&gt;y&lt;/i&gt; é possível ver os esportes que os alunos praticam.","function":"","incorrect":true,"feedback":"&lt;p&gt;O eixo &lt;i&gt;y&lt;/i&gt; é o eixo vertical. Ele representa o número de alunos que praticam cada esporte.&lt;/p&gt;"},{"name":"A7","label":"O gráfico representa quantos alunos não praticam determinado esporte.","function":"","incorrect":true,"feedback":"&lt;p&gt;O gráfico representa um grupo de alunos que pratica esportes.&lt;/p&gt;"}],"uniques":true},"algorithm":{"name":"trueFalse","template":"Multiple choice – multiple response","params":{"countCorrect":2,"countIncorrect":1,"showCheckIcon":true}}}</t>
  </si>
  <si>
    <t>&lt;p&gt;El siguiente gráfico representa las tres asignaturas favoritas de los amigos de Sara e Izan. Selecciona las opciones correctas.&lt;/p&gt;
Gráfica (barras) 
Serie "Sara": {{Q1}}, {{Q2}}, {{Q3}}
Serie "Izan": {{Q4}}, {{Q5}}, {{Q6}}
Eje X, Asignaturas: "Matemáticas", "Música", "Inglés".</t>
  </si>
  <si>
    <t>Q1= Min = 5; Max = 10; Step = 1
Q2= Min = 3; Max = 8; Step = 1
Q3= Min = 10; Max = 12; Step = 1.
Q4= Min = 3 ; Max = 8; Step = 1.
Q5= Min = 5; Max = 10; Step = 1
Q6= Min = 10; Max = 12; Step = 1</t>
  </si>
  <si>
    <t>A1=En el eje &lt;i&gt;x&lt;/i&gt; se representan las asignaturas favoritas.#*
A2=En el eje &lt;i&gt;y&lt;/i&gt; se representa el número de amigos.#*
A3=En el eje &lt;i&gt;x&lt;/i&gt; aparece como categorías Matemáticas, Música e Inglés.#*
A4=En el eje &lt;i&gt;x&lt;/i&gt; hay 3 categorías.#*
A5=El eje &lt;i&gt;x&lt;/i&gt; es el eje vertical.#|&lt;p&gt;El eje &lt;i&gt;x&lt;/i&gt; es el eje horizontal.&lt;/p&gt;
A6=El eje &lt;i&gt;y&lt;/i&gt; es el eje horizontal.#|&lt;p&gt;El eje &lt;i&gt;y&lt;/i&gt; es el eje vertical.&lt;/p&gt;
A7=Las categorías descritas en el eje &lt;i&gt;x&lt;/i&gt; son 4.#|&lt;p&gt;En el eje &lt;i&gt;x&lt;/i&gt; hay 3 categorías.&lt;/p&gt;
A8=La leyenda hace referencia a los amigos de Sara e Imanuel.#|&lt;p&gt;Las leyendas refieren a los amigos de Sara e Izan.&lt;/p&gt;</t>
  </si>
  <si>
    <t>{"id":"M6-EyP-7a-I-2","stimulus":"&lt;p&gt;O gráfico a seguir mostra as três disciplinas favoritas dos amigos de Sara e Ivan. Selecione as opções corretas.&lt;/p&gt;&lt;div style=\"display:flex; justify-content:center;\"&gt;&lt;div class=\"fr-chart ct-chart ct-minor-seventh\" data-chart='{\"type\": \"bar\", \"series\": [{\"name\": \"Sara\", \"data\": [{{Q1}},{{Q2}},{{Q3}}]},{\"name\": \"Ivan\", \"data\": [{{Q4}},{{Q5}},{{Q6}}]}], \"labels\": [\"Matemática\", \"Música\", \"Inglês\"], \"options\": {\"legend\": {\"display\": true, \"position\": \"top\", \"labelLines\": {\"display\": true, \"numberOfLines\": 2}}},\"options\":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10,"max":12,"step":1},{"name":"Q4","label":null,"min":3,"max":8,"step":1},{"name":"Q5","label":null,"min":5,"max":10,"step":1},{"name":"Q6","label":null,"min":10,"max":12,"step":1}],"calculated":[{"name":"A1","label":"O eixo &lt;i&gt;x&lt;/i&gt; representa as disciplinas favoritas.","function":""},{"name":"A2","label":"O eixo &lt;i&gt;y&lt;/i&gt; representa o número de amigos.","function":""},{"name":"A3","label":"No eixo &lt;i&gt;x&lt;/i&gt; aparecem as disciplinas Matemática, Música e Inglês.","function":""},{"name":"A4","label":"No eixo &lt;i&gt;x&lt;/i&gt; existem 3 categorias.","function":""},{"name":"A5","label":"O eixo &lt;i&gt;x&lt;/i&gt; é o eixo vertical.","function":"","incorrect":true,"feedback":"&lt;p&gt;O eixo &lt;i&gt;x&lt;/i&gt; é o eixo horizontal.&lt;/p&gt;"},{"name":"A6","label":"O eixo &lt;i&gt;y&lt;/i&gt; é o eixo horizontal.","function":"","incorrect":true,"feedback":"&lt;p&gt;O eixo &lt;i&gt;y&lt;/i&gt; é o eixo vertical.&lt;/p&gt;"},{"name":"A7","label":"As categorias descritas no eixo &lt;i&gt;x&lt;/i&gt; são 4.","function":"","incorrect":true,"feedback":"&lt;p&gt;No eixo &lt;i&gt;x&lt;/i&gt; existem 3 categorias.&lt;/p&gt;"},{"name":"A8","label":"A legenda refere-se aos amigos de Sara e Igor.","function":"","incorrect":true,"feedback":"&lt;p&gt;As legendas referem-se aos amigos de Sara e Ivan.&lt;/p&gt;"}],"uniques":true},"algorithm":{"name":"trueFalse","template":"Multiple choice – multiple response","params":{"countCorrect":2,"countIncorrect":1,"showCheckIcon":true}}}</t>
  </si>
  <si>
    <t>&lt;p&gt;Este gráfico representa las horas de estudio de dos amigos durante la semana. Escoge las opciones correctas.&lt;/p&gt;
Gráfica (barras):
Serie N1: {{Q1}}, {{Q3}}, {{Q5}}, {{Q7}},{{Q9}}
Serie N2: {{Q2}}, {{Q4}},0, {{Q7}}, {{Q8}}
Eje X: "Lunes", "Martes", "Miércoles", "Jueves", "Viernes"</t>
  </si>
  <si>
    <t>&lt;p&gt;En el eje &lt;i&gt;x&lt;/i&gt; aparecen {{A1}}*| {{A2}} | {{A3}} categorías.&lt;/p&gt;
&lt;p&gt;En la leyenda aparece {{A4}}*| {{A5}} | {{A6}}.&lt;/p&gt;</t>
  </si>
  <si>
    <t>N1= List=Luis, Felipe, Carlos, 
N2= List= Irene, Paula, Luisa 
Q1-Q9= List=1,2,3,4
Q10= List=2,3
Q11= List=2.3,4,6
Q12= List=2.3,4,6
(unique= false)</t>
  </si>
  <si>
    <t>Group 1
A1=5
A2={{Q11}}
A3={{Q12}}
Group 2
A1="el nombre de los amigos"
A2="las horas de estudio"
A3="los días de la semana"</t>
  </si>
  <si>
    <t>{"id":"M6-EyP-7a-E-1","stimulus":"&lt;p&gt;Este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aparecem {{response}} categorias.&lt;/p&gt;&lt;p&gt;Na legenda aparecem {{response}}.&lt;/p&gt;","hint":"&lt;p&gt;O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os nomes dos amigos","function":"","group":2},{"name":"A2","label":"as horas de estudo","function":"","incorrect":true,"group":2},{"name":"A3","label":"os dias da semana","function":"","incorrect":true,"group":2}],"uniques":false},"algorithm":{"name":"groupResponses","template":"Cloze with drop down"}}</t>
  </si>
  <si>
    <t>&lt;p&gt;Este gráfico representa las horas de estudio de dos amigos durante la semana. Escoge las opciones correctas.&lt;/p&gt;
Gráfica (barras):
Serie N1: {{Q1}}, {{Q3}}, {{Q5}}, {{Q7}},{{Q9}}
Serie N2: {{Q2}}, {{Q4}},0, {{T7}}, {{Q8}}
Eje X: "Lunes", "Martes", "Miércoles", "Jueves", "Viernes"</t>
  </si>
  <si>
    <t>&lt;p&gt;En el eje &lt;i&gt;x&lt;/i&gt; se representan {{A4}}*| {{A5}} | {{A6}}.&lt;/p&gt;
&lt;p&gt;En la gráfica hay {{A1}}*| {{A2}} | {{A3}} series.&lt;/p&gt;</t>
  </si>
  <si>
    <t>N1= List=Luis, Felipe, Carlos, 
N2= List= Irene, Paula, Luisa 
Q1-Q9= List=1,2,3,4
Q10= List=2,3
Q11= List=3,4,5
Q12= List=3,4,5
(unique= false)</t>
  </si>
  <si>
    <t>Group 1
A1=2
A2={{Q11}}
A3={{Q12}}
Group 2
A1="los 5 días de estudio"
A2="las horas que estudia {{N1}}"
A3="los 7 días de estudio"</t>
  </si>
  <si>
    <t>{"id":"M6-EyP-7a-E-2","stimulus":"&lt;p&gt;Este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estão representados {{response}}.&lt;/p&gt;&lt;p&gt;No gráfico existem {{response}} séries.&lt;/p&gt;","hint":"&lt;p&gt;O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ís","Felipe","Carlos"]},{"name":"N2","label":null,"list":["Irene","Paula","Luiza"]}],"calculated":[{"name":"A1","label":"{{function}}","function":"2","group":2},{"name":"A2","label":"{{function}}","function":"{{Q11}}","incorrect":true,"group":2},{"name":"A3","label":"{{function}}","function":"{{Q12}}","incorrect":true,"group":2},{"name":"A1","label":"os 5 dias de estudo","function":"","group":1},{"name":"A2","label":"as horas que {{N1}} estuda","function":"","incorrect":true,"group":1},{"name":"A3","label":"os 7 dias de estudo","function":"","incorrect":true,"group":1}],"uniques":false},"algorithm":{"name":"groupResponses","template":"Cloze with drop down"}}</t>
  </si>
  <si>
    <t>&lt;p&gt;En un informe realizado a un grupo de jóvenes y adultos sobre los destinos favoritos para las vacaciones se confeccionó un gráfico como este. Escoge las opciones correctas.&lt;/p&gt;
Gráfica (barras) 
Serie "Jóvenes": {{Q1}}, {{Q2}}, {{Q3}}
Serie "Adultos": {{Q4}}, {{Q5}}, {{Q6}}
Eje X "Destinos": "Playa", "Montaña", "Ciudad".</t>
  </si>
  <si>
    <t>&lt;p&gt;Los destinos vacacionales se representan en el eje {{A1}}.&lt;/p&gt;
&lt;p&gt;Los nombres de las series en el gráfico son {{A3}}.&lt;/p&gt;</t>
  </si>
  <si>
    <t>Q1= Min = 20; Max = 30; Step = 1
Q2= Min = 30; Max = 40; Step = 1
Q3= Min = 10; Max = 20 ; Step = 1.
Q4= Min = 20; Max = 30; Step = 1
Q5= Min = 30; Max = 40; Step = 1
Q6= Min = 10; Max = 20 ; Step = 1.</t>
  </si>
  <si>
    <t>Group 1
A1= "&lt;i&gt;x&lt;/i&gt;"
A2 = "&lt;i&gt;y&lt;/i&gt;"
Group 2
A3= "Jóvenes y Adultos"
A4 = "Playa, Montaña y Ciudad"
A5 = "Playa, Montaña y  Campiña"</t>
  </si>
  <si>
    <t>{"id":"M6-EyP-7a-E-3","stimulus":"&lt;p&gt;Em um relatório feito a um grupo de jovens e adultos sobre os destinos preferidos para as férias, foi feito um gráfico como este. Arraste as opções corretas.&lt;/p&gt;&lt;div style=\"display:flex; justify-content:center;\"&gt;&lt;div class=\"fr-chart ct-chart ct-minor-seventh\" data-chart='{\"type\": \"bar\", \"series\": [{\"name\": \"Jovens\", \"data\": [{{Q1}},{{Q2}},{{Q3}}]},{\"name\": \"Adultos\", \"data\": [{{Q4}},{{Q5}},{{Q6}}]}], \"labels\":[\"Praia\",\"Montanha\",\"Cidade\"],\"options\": {\"axisY\": {\"onlyInteger\": true}}}'&gt;&lt;/div&gt;","template":"&lt;p&gt;Os destinos de férias são representados no eixo {{response}}.&lt;/p&gt;&lt;p&gt;Os nomes das séries no gráfico são {{response}}.&lt;/p&gt;","hint":"&lt;p&gt;O gráfico é representado por dois eixos, um horizontal, &lt;i&gt;x,&lt;/i&gt; e um vertical, &lt;i&gt;y.&lt;/i&gt;&lt;/p&gt;","feedback":"&lt;p&gt;O gráfico é representado por dois eixos, um horizontal, &lt;i&gt;x,&lt;/i&gt; e um vertical, &lt;i&gt;y.&lt;/i&gt;&lt;/p&gt;","seed":{"parameters":[{"name":"Q1","label":null,"min":20,"max":30,"step":1},{"name":"Q2","label":null,"min":30,"max":40,"step":1},{"name":"Q3","label":null,"min":10,"max":20,"step":1},{"name":"Q4","label":null,"min":20,"max":30,"step":1},{"name":"Q5","label":null,"min":30,"max":40,"step":1},{"name":"Q6","label":null,"min":10,"max":20,"step":1}],"calculated":[{"name":"A1","label":"&lt;i&gt;x&lt;/i&gt;"},{"name":"A2","label":"Jovens e Adultos"},{"name":"A3","label":"&lt;i&gt;y&lt;/i&gt;","incorrect":true},{"name":"A4","label":"Praia, Montanha e Cidade","incorrect":true},{"name":"A5","label":"Praia, Montanha e Campo","incorrect":true}],"uniques":false},"algorithm":{"name":"calculateOperation","template":"Cloze with drag &amp; drop","params":{"keyboard":"INTERMEDIATE"}}}</t>
  </si>
  <si>
    <t>M6-EyP-7b</t>
  </si>
  <si>
    <t>Analiza gráficos de barras</t>
  </si>
  <si>
    <t>&lt;p&gt;El siguiente gráfico representa las temperaturas mínimas y máximas de los primeros días de junio en Málaga. Indica si las afirmaciones son correctas o no.&lt;/p&gt;
Gráfica (barras dobles):
Serie "°C mínimos": {{Q1}}, {{Q2}}, {{Q3}}, {{Q4}}, {{Q5}}
Serie "°C máximos": {{Q6}}, {{Q7}}, {{Q8}}, {{Q9}}, {{Q10}}
Eje X: "lunes", "martes", "miércoles", "jueves", "viernes"</t>
  </si>
  <si>
    <t>True or false
*: countCorrect= 
*: countIncorrect= 1
*:options= "Verdadero", "Falso"</t>
  </si>
  <si>
    <t>Q1-Q5 = Min= 15; Max= 19; Step= 1
Q6-Q10 = Min= 20; Max= 35; Step= 1
unique: false</t>
  </si>
  <si>
    <t>A1=La temperatura mínima registrada el lunes fue de {{Q1}} °C.*
A2=La temperatura mínima registrada el martes fue de {{Q2}} °C. *
A3=La temperatura máxima registrada el miércoles fue de {{Q8}} °C.*
A4=La temperatura máxima registrada el jueves fue de {{Q9}} °C.*
A5=La temperatura mínima registrada el viernes fue de {{Q5}} °C.*
A6=La temperatura máxima registrada el lunes fue de {{Q1}} °C. | La temperatura mínima que se registró el lunes fue de {{Q1}} °C y la máxima, de {{Q6}} °C.
A7=La temperatura máxima registrada el martes fue de {{Q2}} °C. | La temperatura mínima que se registró el martes fue de {{Q2}} °C y la máxima, de {{Q7}} °C.
A8=La temperatura mínima registrada  el miércoles fue de {{Q8}} °C. | La temperatura mínima que se registró el miércoles fue de {{Q3}} °C y la máxima, de {{Q8}} °C.
A9=La temperatura mínima registrada el jueves fue de {{Q9}} °C. | La temperatura mínima que se registró el jueves fue de {{Q4}} °C y la máxima, de {{Q9}} °C.
A10=La temperatura máxima registrada el viernes fue de {{Q5}} °C. | La temperatura mínima que se registró el viernes fue de {{Q5}} °C y la máxima, de {{Q10}} °C.</t>
  </si>
  <si>
    <t>&lt;p&gt;La altura que alcanza cada barra representa la temperatura.&lt;/p&gt;</t>
  </si>
  <si>
    <t>{
    "id": "M6-EyP-7b-I-1",
    "stimulus": "&lt;p&gt;O gráfico seguinte mostra as temperaturas mínimas e máximas para os primeiros dias de junho em Porto Alegre (RS). Indique se as afirmações estão corretas ou incorretas.&lt;/p&gt;&lt;div style=\"display:flex; justify-content:center;\"&gt;&lt;div class=\"fr-chart ct-chart ct-minor-seventh\" data-chart='{\"type\": \"bar\", \"series\": [{\"name\": \"°C mínimo\", \"data\": [{{Q1}},{{Q2}},{{Q3}},{{Q4}},{{Q5}}]},{\"name\": \"°C máximo\", \"data\": [{{Q6}},{{Q7}},{{Q8}},{{Q9}},{{Q10}}]}], \"labels\":[\"Segunda-feira\",\"Terça-feira\",\"Quarta-feira\",\"Quinta-feira\",\"Sexta-feira\"],\"options\": {\"axisY\": {\"onlyInteger\": true}}}'&gt;&lt;/div&gt;&lt;/div&gt;",
    "template": "&lt;p&gt;{{Q1.label}} = &amp;nbsp;{{response}}&amp;nbsp;&lt;/p&gt;&lt;p&gt;{{Q2.label}} = &amp;nbsp;{{response}}&amp;nbsp;&lt;/p&gt;&lt;p&gt;{{Q3.label}} = &amp;nbsp;&amp;nbsp;{{response}}&lt;/p&gt;",
    "hint": "&lt;p&gt;A altura que cada barra atinge representa a temperatura.&lt;/p&gt;",
    "feedback": "&lt;p&gt;A altura que cada barra atinge representa 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"A temperatura mínima registrada na segunda-feira foi {{Q1}} °C."
            },
            {
                "name": "A2",
                "label": "A temperatura mínima registrada na terça-feira foi {{Q2}} °C."
            },
            {
                "name": "A3",
                "label": "A temperatura máxima registrada na quarta-feira foi {{Q8}} °C."
            },
            {
                "name": "A4",
                "label": "A temperatura máxima registrada na quinta-feira foi {{Q9}} °C."
            },
            {
                "name": "A5",
                "label": "A temperatura mínima registrada na sexta-feira foi {{Q5}} °C."
            },
            {
                "name": "A6",
                "label": "A temperatura máxima registrada na segunda-feira foi {{Q1}} °C.",
                "incorrect": true,
                "feedback": "&lt;p&gt;A temperatura mínima na segunda-feira foi {{Q1}} °C e o máximo foi {{Q6}} °C.&lt;/p&gt;"
            },
            {
                "name": "A7",
                "label": "A temperatura máxima registrada na terça-feira foi {{Q2}} °C.",
                "incorrect": true,
                "feedback": "&lt;p&gt;A temperatura mínima registrada na terça-feira foi {{Q2}} °C e o máximo foi {{Q7}} °C.&lt;/p&gt;"
            },
            {
                "name": "A8",
                "label": "A temperatura mínima registrada na quarta-feira foi {{Q8}} °C.",
                "incorrect": true,
                "feedback": "&lt;p&gt;A temperatura mínima registrada na quarta-feira foi {{Q3}} °C e o máximo foi {{Q8}} °C.&lt;/p&gt;"
            },
            {
                "name": "A9",
                "label": "A temperatura mínima registrada na quinta-feira foi {{Q9}} °C.",
                "incorrect": true,
                "feedback": "&lt;p&gt;A temperatura mínima registrada na quinta-feira foi {{Q4}} °C e o máximo foi {{Q9}} °C.&lt;/p&gt;"
            },
            {
                "name": "A10",
                "label": "A temperatura máxima registrada na sexta-feira foi {{Q5}} °C.",
                "incorrect": true,
                "feedback": "&lt;p&gt;A temperatura máxima registrada na sexta-feira foi {{Q5}} °C. A temperatura mínima na sexta-feira foi {{Q5}} °C e a máxima foi {{Q10}} °C.&lt;/p&gt;"
            }
        ],
        "uniques": false
    },
    "algorithm": {
        "name": "trueFalse",
        "template": "Choice matrix – inline",
        "params": {
            "countCorrect": 2,
            "countIncorrect": 1,
            "showCheckIcon": false,
            "options": [
                "Verdadeira",
                "Falsa"
            ]
        }
    }
}</t>
  </si>
  <si>
    <t>&lt;p&gt;El siguiente gráfico representa las actividades favoritas de un grupo de chicas y chicos. Indica si las afirmaciones son correctas o no.&lt;/p&gt;
Gráfica (barras dobles)
Serie "Chicas": {{Q1}}, {{Q3}}, {{Q5}}
Serie "Chicos": {{Q2}}, {{Q4}}, {{Q6}}
Eje X:  "Hacer deporte"; "Ir al parque"; "Jugar con los abuelos"</t>
  </si>
  <si>
    <t>Q1-Q6 = Min= 20; Max= 25; Step= 1</t>
  </si>
  <si>
    <t>T1 = {{Q2}}+{{Q4}}+{{Q6}}
T2 = {{Q1}}+{{Q3}}+{{Q5}}
T3 = {{Q1}}+{{Q4}}+{{Q6}}
T4 = {{Q2}}+{{Q3}}+{{Q5}}
A1={{Q6}} chicos prefieren jugar con los abuelos.*
A2={{Q1}} chicas prefieren hacer deporte.*
A3=Se le ha realizado esta encuesta a {{T1}} chicos.*
A4=Se le ha realizado esta encuesta a {{T2}} chicas.*
A5={{Q1}} chicos prefieren hacer deporte. | Los chicos que prefieren hacer deporte son {{Q2}}.
A6={{Q5}} chicas prefieren ir al parque. | Las chicas que prefieren ir al parque son {{Q3}}.
A7=Se le ha realizado esta encuesta a {{T3}} chicos. | La encuesta se ha realizado a {{T1}} chicos.
A8=Se le ha realizado esta encuesta a {{T4}} chicas. | La encuesta se ha realizado a {{T2}} chicas.</t>
  </si>
  <si>
    <t>&lt;p&gt;La altura que alcanza cada barra representa el número de chicas y chicos a los que les gusta una actividad.&lt;/p&gt;</t>
  </si>
  <si>
    <t>{"id":"M6-EyP-7b-I-2","stimulus":"&lt;p&gt;O gráfico a seguir representa as atividades favoritas de um grupo de meninas e meninos. Indique se as afirmações estão corretas ou incorretas.&lt;/p&gt;&lt;div style=\"display:flex; justify-content:center;\"&gt;&lt;div class=\"fr-chart ct-chart ct-minor-seventh\" data-chart='{\"type\": \"bar\", \"series\": [{\"name\": \"Meninas\", \"data\": [{{Q1}},{{Q3}},{{Q5}}]},{\"name\": \"Meninos\", \"data\": [{{Q2}},{{Q4}},{{Q6}}]}], \"labels\":[\"Praticar esportes\",\"Ir ao parque\",\"Brincar com os avós\"],\"options\": {\"axisY\": {\"onlyInteger\": true}}}'&gt;&lt;/div&gt;&lt;/div&gt;","template":"&lt;p&gt;{{Q1.label}} = &amp;nbsp;{{response}}&amp;nbsp;&lt;/p&gt;&lt;p&gt;{{Q2.label}} = &amp;nbsp;{{response}}&amp;nbsp;&lt;/p&gt;&lt;p&gt;{{Q3.label}} = &amp;nbsp;&amp;nbsp;{{response}}&lt;/p&gt;","hint":"&lt;p&gt;A altura que cada barra atinge representa o número de meninas e meninos que gostam de uma atividade.&lt;/p&gt;","feedback":"&lt;p&gt;A altura que cada barra atinge representa o número de meninas e meninos que gostam de uma atividade.&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meninos preferem brincar com os avós."},{"name":"A2","label":"{{Q1}} meninas preferem praticar esportes."},{"name":"A3","label":"Esta pesquisa foi realizada com {{T1}} meninos."},{"name":"A4","label":"Esta pesquisa foi realizada com {{T2}} meninas."},{"name":"A5","label":"{{Q1}} meninos preferem praticar esportes.","incorrect":true,"feedback":"&lt;p&gt;Os meninos que preferem praticar esportes são {{Q2}}.&lt;/p&gt;"},{"name":"A6","label":"{{Q5}} meninas preferem ir ao parque.","incorrect":true,"feedback":"&lt;p&gt;As meninas que preferem ir ao parque são {{Q3}}.&lt;/p&gt;"},{"name":"A7","label":"Esta pesquisa foi realizada com {{T3}} meninos.","incorrect":true,"feedback":"&lt;p&gt;A pesquisa foi realizada com {{T1}} meninos.&lt;/p&gt;"},{"name":"A8","label":"Esta pesquisa foi realizada com {{T4}} meninas.","incorrect":true,"feedback":"&lt;p&gt;A pesquisa foi realizada com {{T2}} meninas.&lt;/p&gt;"}],"uniques":true},"algorithm":{"name":"trueFalse","template":"Choice matrix – inline","params":{"countCorrect":2,"countIncorrect":1,"showCheckIcon":false,"options":["Verdadeira","Falsa"]}}}</t>
  </si>
  <si>
    <t>&lt;p&gt;El profesor de Música ha creado este gráfico con los estilos musicales favoritos de sus estudiantes de 6.º.  Indica si las afirmaciones son correctas o no.&lt;/p&gt;
Gráfica (barras dobles)
Serie "6.º A": {{Q1}}, {{Q3}}, {{Q5}}, {{Q7}}
Serie "6.º B": {{Q2}}, {{Q4}}, {{Q6}}, {{Q8}}
Eje X: {{Q9}}; {{Q10}}; {{Q11}}; {{Q12}}</t>
  </si>
  <si>
    <t>Q1-Q8 = 5, 6, 7, 8, 9, 10
Q9-Q12= pop, &lt;i&gt;rock&lt;/i&gt;, clásica, rap, electrónica</t>
  </si>
  <si>
    <t>A1={{Q1}} estudiantes de 6.º A prefieren la música {{Q9}}.*
A2={{Q8}} estudiantes de 6.º B prefieren la música {{Q12}}.*
A3={{Q4}} estudiantes de 6.º B prefieren la música {{Q10}}.*
A4={{Q5}} estudiantes de 6.º A prefieren la música {{Q11}}.*
A5={{Q6}} estudiantes de 6.º A prefieren la música {{Q12}}. | Los estudiantes de 6.º A que prefieren la música {{Q12}} son {{Q7}}.
A6={{Q4}} estudiantes de 6.º B prefieren la música {{Q11}}. | Los estudiantes de 6.º B que prefieren la música {{Q11}} son {{Q6}}.
A7={{Q3}} estudiantes de 6.º B prefieren la música {{Q10}}. | Los estudiantes de 6.º B que prefieren la música {{Q10}} son {{Q4}}.
A8={{Q3}} estudiantes de 6.º A prefieren la música {{Q9}}. | Los estudiantes de 6.º A que prefieren la música {{Q9}} son {{Q1}}.</t>
  </si>
  <si>
    <t>&lt;p&gt;La altura que alcanza cada barra representa el número de estudiantes a quienes les gusta un estilo musical.&lt;/p&gt;</t>
  </si>
  <si>
    <t>{"id":"M6-EyP-7b-I-3","stimulus":"&lt;p&gt;O professor de Música criou esta tabela com os estilos musicais preferidos de seus alunos do 6º ano. Indique se as afirmações estão corretas ou incorretas.&lt;/p&gt;&lt;div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&amp;nbsp;&amp;nbsp;{{response}}&lt;/p&gt;","hint":"&lt;p&gt;A altura que cada barra atinge representa o número de alunos que gostam do estilo musical.&lt;/p&gt;","feedback":"&lt;p&gt;A altura que cada barra atinge representa o número de alunos que gostam do estilo musical.&lt;/p&gt;","seed":{"parameters":[{"name":"Q1","label":null,"list":[5,6,7,8,9,10]},{"name":"Q2","label":null,"list":[5,6,7,8,9,10]},{"name":"Q3","label":null,"list":[5,6,7,8,9,10]},{"name":"Q4","label":null,"list":[5,6,7,8,9,10]},{"name":"Q5","label":null,"list":[5,6,7,8,9,10]},{"name":"Q6","label":null,"list":[5,6,7,8,9,10]},{"name":"Q7","label":null,"list":[5,6,7,8,9,10]},{"name":"Q8","label":null,"list":[5,6,7,8,9,10]},{"name":"Q9","label":null,"list":["pop","rock","clássica","samba","rap"]},{"name":"Q10","label":null,"list":["pop","rock","clássica","samba","rap"]},{"name":"Q11","label":null,"list":["pop","rock","clássica","samba","rap"]},{"name":"Q12","label":null,"list":["pop","rock","clássica","samba","rap"]}],"calculated":[{"name":"A1","label":"{{Q1}} alunos do 6º A preferem {{Q9}}."},{"name":"A2","label":"{{Q8}} alunos do 6º B preferem {{Q12}}."},{"name":"A3","label":"{{Q4}} alunos do 6º B preferem {{Q10}}."},{"name":"A4","label":"{{Q5}} alunos do 6º A preferem {{Q11}}."},{"name":"A5","label":"{{Q6}} alunos do 6º A preferem {{Q12}}.","incorrect":true,"feedback":"&lt;p&gt;Os alunos do 6º A que preferem {{Q12}} são {{Q7}}.&lt;/p&gt;"},{"name":"A6","label":"{{Q4}} alunos do 6º B preferem {{Q11}}.","incorrect":true,"feedback":"&lt;p&gt;Os alunos do 6º B que preferem {{Q11}} são {{Q6}}.&lt;/p&gt;"},{"name":"A7","label":"{{Q3}} alunos do 6º B preferem {{Q10}}.","incorrect":true,"feedback":"&lt;p&gt;Os alunos do 6º B que preferem {{Q10}} são {{Q4}}.&lt;/p&gt;"},{"name":"A8","label":"{{Q3}} alunos do 6º A preferem {{Q9}}.","incorrect":true,"feedback":"&lt;p&gt;Os alunos do 6º A que preferem {{Q9}} são {{Q1}}.&lt;/p&gt;"}],"uniques":true},"algorithm":{"name":"trueFalse","template":"Choice matrix – inline","params":{"countCorrect":2,"countIncorrect":1,"showCheckIcon":false,"options":["Verdadeira","Falsa"]}}}</t>
  </si>
  <si>
    <t>&lt;p&gt;El profesor de Educación Física ha creado este gráfico con los equipos de fútbol favoritos de los estudiantes de 6.º. Observa el gráfico y completa las oraciones.&lt;/p&gt;
Gráfica (barras dobles)
Serie "6.º A": {{Q1}}, {{Q3}}, {{Q5}}, {{Q7}}
Serie "6.º B": {{Q2}}, {{Q4}}, {{Q6}}, {{Q8}}
Eje X: {{Q9}}; {{Q10}}; {{Q11}}; {{Q12}}</t>
  </si>
  <si>
    <t>&lt;p&gt;{{A1}} estudiantes de 6.º B prefieren al {{Q11}}.&lt;/p&gt;&lt;p&gt;{{A2}} estudiantes de 6.º A prefieren al {{Q9}}.&lt;/p&gt;&lt;p&gt;El equipo preferido de los estudiantes de 6.º A ha conseguido {{A7}} votos.&lt;/p&gt;</t>
  </si>
  <si>
    <t>Q1-Q8 = Min= 5; Max= 12; Step= 1
Q9-Q12= Real Madrid C. F., Atlético de Madrid, F. C. Barcelona, Sevilla F. C., F. C. Liverpool, A. C. Milan</t>
  </si>
  <si>
    <t>A1 = {{Q6}}
A2 = {{Q1}}
A7=math.max({{Q1}},{{Q3}},{{Q5}},{{Q7}})</t>
  </si>
  <si>
    <t>&lt;p&gt;La altura que alcanza cada barra representa a el número de estudiantes a quienes les gusta un equipo de fútbol.&lt;/p&gt;</t>
  </si>
  <si>
    <t>{"id":"M6-EyP-7b-E-1","stimulus":"&lt;p&gt;O professor de educação física criou este gráfico com os times de futebol favoritos dos alunos do 6º ano. Observe o gráfico e complete as frases.&lt;/p&gt;&lt;div style=\"display:flex; justify-content:center;\"&gt;&lt;div class=\"fr-chart ct-chart ct-minor-seventh\" data-chart='{\"type\": \"bar\", \"series\": [{\"name\": \"6º A\", \"data\": [{{Q1}},{{Q3}},{{Q5}},{{Q7}}]},{\"name\": \"6º B\", \"data\": [{{Q2}},{{Q4}},{{Q6}},{{Q8}}]}], \"labels\":[\"{{Q9}}\",\"{{Q10}}\",\"{{Q11}}\",\"{{Q12}}\"],\"options\": {\"axisY\": {\"onlyInteger\": true}}}'&gt;&lt;/div&gt;&lt;/div&gt;","template":"&lt;p&gt;{{response}} alunos do 6º B preferem o {{Q11}}.&lt;/p&gt;&lt;p&gt;{{response}} alunos do 6º A preferem o {{Q9}}.&lt;/p&gt;&lt;p&gt;O time favorito dos alunos do 6º A obteve {{response}} votos.&lt;/p&gt;","hint":"&lt;p&gt;A altura que cada barra atinge representa o número de alunos que gostam do time de futebol.&lt;/p&gt;","feedback":"&lt;p&gt;A altura que cada barra atinge representa o número de alunos que gostam do time de futebol.&lt;/p&gt;","seed":{"parameters":[{"name":"Q1","label":null,"min":5,"max":12,"step":1},{"name":"Q2","label":null,"min":5,"max":12,"step":1},{"name":"Q3","label":null,"min":5,"max":12,"step":1},{"name":"Q4","label":null,"min":5,"max":12,"step":1},{"name":"Q5","label":null,"min":5,"max":12,"step":1},{"name":"Q6","label":null,"min":5,"max":12,"step":1},{"name":"Q7","label":null,"min":5,"max":12,"step":1},{"name":"Q8","label":null,"min":5,"max":12,"step":1},{"name":"Q9","label":null,"list":["Corinthians","Flamengo","Vasco","Sport","Grêmio","Cruzeiro"]},{"name":"Q10","label":null,"list":["Corinthians","Flamengo","Vasco","Sport","Grêmio","Cruzeiro"]},{"name":"Q11","label":null,"list":["Corinthians","Flamengo","Vasco","Sport","Grêmio","Cruzeiro"]},{"name":"Q12","label":null,"list":["Corinthians","Flamengo","Vasco","Sport","Grêmio","Cruzeiro"]}],"calculated":[{"name":"A1","label":"{{function}}","function":"{{Q6}}"},{"name":"A2","label":"{{function}}","function":"{{Q1}}"},{"name":"A3","label":"{{function}}","function":"math.max({{Q1}},{{Q3}},{{Q5}},{{Q7}})"}],"uniques":true},"algorithm":{"name":"calculateOperation","params":{"method":"equivLiteral","keyboard":"NUMERICAL"}}}</t>
  </si>
  <si>
    <t>&lt;p&gt;Dos heladerías se han juntado para representar en este gráfico los sabores de helado que más han vendido en un día. Observa el gráfico y completa las oraciones.&lt;/p&gt;
Gráfica:
Serie "Heladería 1":  {{Q1}}, {{Q2}}, {{Q3}}
Serie "Heladería 2": {{Q4}}, {{Q5}}, {{Q6}}
Eje X:  "{{Q7}}"; "{{Q8}}"; "{{Q9}}"</t>
  </si>
  <si>
    <t>&lt;p&gt;La heladería 1 ha vendido {{A1}} helados de {{Q9}}.&lt;/p&gt;&lt;p&gt;La heladería 2 ha vendido {{A2}} helados de {{Q8}}.&lt;/p&gt;&lt;p&gt;Entre las dos heladerías han vendido {{A3}} helados de {{Q7}}.&lt;/p&gt;</t>
  </si>
  <si>
    <t>Q1-Q6 = Min= 40; Max= 60; Step= 1
Q7-Q9=menta, limón, nata, chocolate, turrón</t>
  </si>
  <si>
    <t>A1 = {{Q3}}
A2 = {{Q5}}
A3 = {{Q1}}+{{Q4}}</t>
  </si>
  <si>
    <t>&lt;p&gt;La altura que alcanza cada barra representa cuántos helados se han vendido de ese sabor.&lt;/p&gt;</t>
  </si>
  <si>
    <t>{"id":"M6-EyP-7b-E-2","stimulus":"&lt;p&gt;O gráfico a seguir representa os sabores de sorvete que mais venderam em um dia em duas sorveterias. Observe-o e complete as frases.&lt;/p&gt;&lt;div style=\"display:flex; justify-content:center;\"&gt;&lt;div class=\"fr-chart ct-chart ct-minor-seventh\" data-chart='{\"type\": \"bar\", \"series\": [{\"name\": \"Sorveteria 1\", \"data\": [{{Q1}},{{Q2}},{{Q3}}]},{\"name\": \"Sorveteria 2\", \"data\": [{{Q4}},{{Q5}},{{Q6}}]}], \"labels\":[\"{{Q7}}\",\"{{Q8}}\",\"{{Q9}}\"],\"options\": {\"axisY\": {\"onlyInteger\": true}}}'&gt;&lt;/div&gt;&lt;/div&gt;","template":"&lt;p&gt;A sorveteria 1 vendeu {{response}} sorvetes de {{Q9}}.&lt;/p&gt;&lt;p&gt;A sorveteria 2 vendeu {{response}} sorvetes de {{Q8}}.&lt;/p&gt;&lt;p&gt;Considerando as duas sorveterias, foram vendidos {{response}} sorvetes de {{Q7}}.&lt;/p&gt;","hint":"&lt;p&gt;A altura que cada barra atinge representa quantos sorvetes daquele sabor foram vendidos.&lt;/p&gt;","feedback":"&lt;p&gt;A altura que cada barra atinge representa quantos sorvetes daquele sabor foram vendidos.&lt;/p&gt;","seed":{"parameters":[{"name":"Q1","label":null,"min":40,"max":60,"step":1},{"name":"Q2","label":null,"min":40,"max":60,"step":1},{"name":"Q3","label":null,"min":40,"max":60,"step":1},{"name":"Q4","label":null,"min":40,"max":60,"step":1},{"name":"Q5","label":null,"min":40,"max":60,"step":1},{"name":"Q6","label":null,"min":40,"max":60,"step":1},{"name":"Q7","label":null,"list":["morango","limão","creme","chocolate","coco"]},{"name":"Q8","label":null,"list":["morango","limão","creme","chocolate","coco"]},{"name":"Q9","label":null,"list":["morango","limão","creme","chocolate","coco"]}],"calculated":[{"name":"A1","label":"{{function}}","function":"{{Q3}}"},{"name":"A2","label":"{{function}}","function":"{{Q5}}"},{"name":"A3","label":"{{function}}","function":"{{Q1}}+{{Q4}}"}],"uniques":true},"algorithm":{"name":"calculateOperation","params":{"method":"equivLiteral","keyboard":"NUMERICAL"}}}</t>
  </si>
  <si>
    <t>&lt;p&gt;Rodrigo y Guadalupe han apuntado en esta gráfica de qué país son los autores de los libros que tienen en sus estanterías. Observa el gráfico y completa las oraciones.&lt;/p&gt;
Gráfica:
Serie "Rodrigo": {{Q1}}, {{Q3}}, {{Q5}}, {{Q7}}
Serie "Guadalupe": {{Q2}}, {{Q4}}, {{Q6}}, {{Q8}}
Eje X: {{Q9}}; {{Q10}}; {{Q11}}; {{Q12}}</t>
  </si>
  <si>
    <t>&lt;p&gt;Rodrigo tiene {{A1}} libros de autores que nacieron en {{Q12}}.&lt;/p&gt;&lt;p&gt;Entre Rodrigo y Guadalupe tienen {{A2}} libros cuyos autores nacieron en {{Q11}}.&lt;/p&gt;&lt;p&gt;Guadalupe tiene {{A3}} libros de autores que nacieron en {{Q9}}.&lt;/p&gt;</t>
  </si>
  <si>
    <t>Q1-Q8 = Min= 5; Max= 12; Step= 1
Q9-Q12= España, Chile, Italia, Japón, Nigeria</t>
  </si>
  <si>
    <t>A1 = {{Q7}}
A2 = {{Q5}}+{{Q6}}
A3 = {{Q2}}</t>
  </si>
  <si>
    <t>&lt;p&gt;La altura que alcanza cada barra representa el número de autores de un país.&lt;/p&gt;</t>
  </si>
  <si>
    <t>{"id":"M6-EyP-7b-E-3","stimulus":"&lt;p&gt;Rodrigo e Gisele anotaram neste gráfico de que país são os autores dos livros que cada um deles tem na estantes. Observe o gráfico e complete as frases.&lt;/p&gt;&lt;div style=\"display:flex; justify-content:center;\"&gt;&lt;div class=\"fr-chart ct-chart ct-minor-seventh\" data-chart='{\"type\": \"bar\", \"series\": [{\"name\": \"Rodrigo\", \"data\": [{{Q1}},{{Q3}},{{Q5}},{{Q7}}]},{\"name\": \"Gisele\", \"data\": [{{Q2}},{{Q4}},{{Q6}},{{Q8}}]}], \"labels\":[\"{{Q9}}\",\"{{Q10}}\",\"{{Q11}}\",\"{{Q12}}\"],\"options\": {\"axisY\": {\"onlyInteger\": true}}}'&gt;&lt;/div&gt;&lt;/div&gt;","template":"&lt;p&gt;Rodrigo tem {{response}} livros de autores nascidos na {{Q12}}.&lt;/p&gt;&lt;p&gt;Rodrigo e Gisele têm {{response}} livros de autores nascidos na {{Q11}}.&lt;/ p &gt;&lt;p&gt;Gisele tem {{response}} livros de autores que nasceram na {{Q9}}.&lt;/p&gt;","hint":"&lt;p&gt;A altura de cada barra representa o número de autores do país.&lt;/p&gt;","feedback":"&lt;p&gt;A altura de cada barra representa o número de autores do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nha","Argentina","Itália","França","Nigéria"]},{"name":"Q10","label":null,"list":["Espanha","Argentina","Itália","França","Nigéria"]},{"name":"Q11","label":null,"list":["Espanha","Argentina","Itália","França","Nigéria"]},{"name":"Q12","label":null,"list":["Espanha","Argentina","Itália","França","Nigéria"]}],"calculated":[{"name":"A1","label":"{{function}}","function":"{{Q7}}"},{"name":"A2","label":"{{function}}","function":"{{Q5}}+{{Q6}}"},{"name":"A3","label":"{{function}}","function":"{{Q2}}"}],"uniques":true},"algorithm":{"name":"calculateOperation","params":{"method":"equivLiteral","keyboard":"NUMERICAL"}}}</t>
  </si>
  <si>
    <t>M6-EyP-7c</t>
  </si>
  <si>
    <t>Elabora gráficos de barras</t>
  </si>
  <si>
    <t>Un zoo ha apuntado en una tabla todos los animales que se han escapado alguna vez. Construye el gráfico de barras a partir de esa información.
Etiquetas: Monos, Elefantes, Leones, Reptiles, Pájaros</t>
  </si>
  <si>
    <t>Barchart Output</t>
  </si>
  <si>
    <t>Q1 = Min = 1; Max = 10; Step = 1
Q2 = Min = 1; Max = 10; Step = 1
Q3 = Min = 1; Max = 10; Step = 1
Q4 = Min = 1; Max = 10; Step = 1
Q5 = Min = 1; Max = 10; Step = 1</t>
  </si>
  <si>
    <t>La altura de las barras representa el número de animales de cada tipo.</t>
  </si>
  <si>
    <t>{
    "id": "M6-EyP-7c-I-1",
    "stimulus": "&lt;p&gt;Um zoológico registrou em uma tabela todos os animais que já fugiram. Construa o gráfico de barras a partir dessas informações.&lt;/p&gt;",
    "hint": "&lt;p&gt;A altura que cada barra atinge representa o número de animais de cada tipo.&lt;/p&gt;",
    "feedback": "&lt;p&gt;A altura que cada barra atinge representa o número de animais de cada tipo.&lt;/p&gt;",
    "seed": {
        "parameters": [
            {
                "name": "Q1",
                "label": "Macacos",
                "theme": "theme-dark-orange",
                "min": 1,
                "max": 10,
                "step": 1
            },
            {
                "name": "Q2",
                "label": "Elefantes",
                "theme": "theme-light-blue",
                "min": 1,
                "max": 10,
                "step": 1
            },
            {
                "name": "Q3",
                "label": "Leões",
                "theme": "theme-turquoise",
                "min": 1,
                "max": 10,
                "step": 1
            },
            {
                "name": "Q4",
                "label": "Répteis",
                "theme": "theme-bordeaux",
                "min": 1,
                "max": 10,
                "step": 1
            },
            {
                "name": "Q5",
                "label": "Aves",
                "theme": "theme-green",
                "min": 1,
                "max": 10,
                "step": 1
            }
        ],
        "uniques": true
    },
    "algorithm": {
        "name": "barchart",
        "params": {
            "labelY": "Animais",
            "labelsX": [
                {
                    "label": "Unidades",
                    "theme": "theme-violet"
                }
            ],
            "tableEnable": true,
            "tablePosition": "LEFT",
            "multiplier": 1
        }
    }
}</t>
  </si>
  <si>
    <t>Julián ha recogido en el bosque las setas que aparecen en esta tabla. Construye el gráfico de barras a partir de esa información.
Etiquetas: Champiñones, Boletus, Rebozuelos, Níscalos, Trufas</t>
  </si>
  <si>
    <t>La altura de las barras representa el número de setas de cada tipo.</t>
  </si>
  <si>
    <t>{
    "id": "M6-EyP-7c-I-2",
    "stimulus": "&lt;p&gt;James coletou na floresta os cogumelos mostrados nesta tabela. Construa o gráfico de barras a partir dessas informações.&lt;/p&gt;",
    "hint": "&lt;p&gt;A altura que cada barra atinge representa o número de cogumelos de cada tipo.&lt;/p&gt;",
    "feedback": "&lt;p&gt;A altura que cada barra atinge representa o número de cogumelos de cada tipo.&lt;/p&gt;",
    "seed": {
        "parameters": [
            {
                "name": "Q1",
                "label": "Champignon",
                "theme": "theme-dark-orange",
                "min": 1,
                "max": 10,
                "step": 1
            },
            {
                "name": "Q2",
                "label": "Boletus",
                "theme": "theme-light-blue",
                "min": 1,
                "max": 10,
                "step": 1
            },
            {
                "name": "Q3",
                "label": "Shitake",
                "theme": "theme-turquoise",
                "min": 1,
                "max": 10,
                "step": 1
            },
            {
                "name": "Q4",
                "label": "Portobello",
                "theme": "theme-bordeaux",
                "min": 1,
                "max": 10,
                "step": 1
            },
            {
                "name": "Q5",
                "label": "Trufas",
                "theme": "theme-green",
                "min": 1,
                "max": 10,
                "step": 1
            }
        ],
        "uniques": true
    },
    "algorithm": {
        "name": "barchart",
        "params": {
            "labelY": "Cogumelos",
            "labelsX": [
                {
                    "label": "Unidades",
                    "theme": "theme-violet"
                }
            ],
            "tableEnable": true,
            "tablePosition": "LEFT",
            "multiplier": 1
        }
    }
}</t>
  </si>
  <si>
    <t>Estas son las veces que se han repetido unos disfrazes en la fiesta de Gema. Construye el gráfico de barras a partir de esa información.
Etiquetas: Fantasmas, Mosqueteros, Luciérnagas, Esqueletos</t>
  </si>
  <si>
    <t>Q1 = Min = 2; Max = 10; Step = 1
Q2 = Min = 2; Max = 10; Step = 1
Q3 = Min = 2; Max = 10; Step = 1
Q4 = Min = 2; Max = 10; Step = 1</t>
  </si>
  <si>
    <t>La altura de las barras representa el número de disfraces de cada tipo.</t>
  </si>
  <si>
    <t>{
    "id": "M6-EyP-7c-I-3",
    "stimulus": "&lt;p&gt;Esse é o número de vezes que algumas fantasias foram repetidas na festa da Geovana. Construa o gráfico de barras a partir dessas informações.&lt;/p&gt;",
    "hint": "&lt;p&gt;A altura que cada barra atinge representa o número de fantasias de cada tipo.&lt;/p&gt;",
    "feedback": "&lt;p&gt;A altura que cada barra atinge representa o número de fantasias de cada tipo.&lt;/p&gt;",
    "seed": {
        "parameters": [
            {
                "name": "Q1",
                "label": "Fantasmas",
                "theme": "theme-light-orange",
                "min": 2,
                "max": 10,
                "step": 1
            },
            {
                "name": "Q2",
                "label": "Mosqueteiros",
                "theme": "theme-green",
                "min": 2,
                "max": 10,
                "step": 1
            },
            {
                "name": "Q3",
                "label": "Vaga-lumes",
                "theme": "theme-bordeaux",
                "min": 2,
                "max": 10,
                "step": 1
            },
            {
                "name": "Q4",
                "label": "Esqueletos",
                "theme": "theme-violet",
                "min": 2,
                "max": 10,
                "step": 1
            }
        ],
        "uniques": true
    },
    "algorithm": {
        "name": "barchart",
        "params": {
            "labelY": "Fantasias",
            "labelsX": [
                {
                    "label": "Unidades",
                    "theme": "theme-violet"
                }
            ],
            "tableEnable": true,
            "tablePosition": "LEFT",
            "multiplier": 1
        }
    }
}</t>
  </si>
  <si>
    <t>M6-EyP-8a</t>
  </si>
  <si>
    <t>Describe los elementos más significativos de un polígono de frecuencias (títulos, ejes, leyendas)</t>
  </si>
  <si>
    <t>El siguiente gráfico representa el número de horas de entrenamiento de unas deportistas durante unos días de la semana. Señala las respuestas correctas.
Gráfica (curva de frecuencias):
Serie {{Q10}}: {{Q1}}, {{Q3}}, {{Q5}}, {{Q2}}, 0
Serie {{Q11}}: {{Q2}}, {{Q4}}, {{Q5}}, {{Q3}}, {{Q1}}
Eje X: "Lunes", "Miércoles", "Jueves", "Viernes", "Sábado"
Se ven 3</t>
  </si>
  <si>
    <t>Single Choice
*: uniques=false</t>
  </si>
  <si>
    <t>Q10= Lista=Susana, Rocío, Carlota, 
Q11= List = Irene, Paula, Luisa 
Q1-Q5= Min=1; Max= 5; Step=1</t>
  </si>
  <si>
    <t>A1=El gráfico muestra las horas de entrenamiento de 2 deportistas.*
A2=Los nombres de las deportistas son {{Q10}} y {{Q11}}.*
A3=Las deportistas descansaron el miércoles.
A4={{Q10}} entrenó sola el domingo.*
A5=El miércoles, las deportistas entrenaron el mismo número de horas.
A6=El jueves, las deportistas entrenaron el mismo número de horas.*
A7={{Q10}} ha entrenado todos los días.
A8={{Q11}} ha entrenado todos los días.*</t>
  </si>
  <si>
    <t>&lt;p&gt;Los puntos de la curva representan las horas de entrenamiento de cada día.&lt;/p&gt;</t>
  </si>
  <si>
    <t>&lt;p&gt;Los puntos de la curva representan las horas de entrenamiento de cada día.&lt;/p&gt;
A3= &lt;p&gt;{{Q10}} es quien ha descansado el sábado.&lt;/p&gt;
A5= &lt;p&gt;Las deportistas entrenaron el mismo número de horas el jueves.&lt;/p&gt;
A7= &lt;p&gt;{{Q11} es quien ha entranado todos los días.&lt;/p&gt;</t>
  </si>
  <si>
    <t>{"id":"M6-EyP-8a-I-1","stimulus":"&lt;p&gt;O gráfico a seguir representa o número de horas de treinamento de alguns atletas durante alguns dias da semana. Indica a resposta correta..&lt;/p&gt;&lt;div class=\"fr-chart ct-chart ct-minor-seventh\" data-chart='{\"type\": \"line\", \"series\": [{\"name\": \" {{Q10}}\", \"data\": [{{Q1}},{{Q3}},{{Q5}},{{Q2}},0]},{\"name\": \"{{Q11}}\", \"data\": [{{Q2}},{{Q4}}, {{Q5}},{{Q3}},{{Q1}}]}], \"labels\":[\"Segunda\",\"Quarta\",\"Quinta\",\"Sexta\",\"Sábado\"], \"options\":{\"low\":0, \"axisY\": {\"onlyInteger\": true}}}'&gt;&lt;/div&gt;","hint":"&lt;p&gt;Os pontos na curva representam as horas de treinamento de cada dia.&lt;/p&gt;","feedback":"&lt;p&gt;Os pontos na curva representam as horas de treinamento de cada dia.&lt;/p&gt;","seed":{"parameters":[{"name":"Q1","label":null,"list":[1,2,3,4,5]},{"name":"Q2","label":null,"list":[1,2,3,4,5]},{"name":"Q3","label":null,"list":[1,2,3,4,5]},{"name":"Q4","label":null,"list":[1,2,3,4,5]},{"name":"Q5","label":null,"list":[1,2,3,4,5]},{"name":"Q10","label":null,"list":["Susana","Regina","Carol"]},{"name":"Q11","label":null,"list":["Irene","Paula","Luiza"]}],"calculated":[{"name":"A1","function":"O gráfico mostra as horas de treino de 2 atletas.","label":"{{function}}"},{"name":"A2","function":"Os nomes das atletas são {{Q10}} e {{Q11}}.","label":"{{function}}"},{"name":"A3","function":"As atletas descansaram na quarta-feira.","label":"{{function}}","incorrect":true,"feedback":"&lt;p&gt;{{Q10}} é quem descansou no sábado.&lt;/p&gt;"},{"name":"A4","function":"{{Q10}} treinou sozinha no sábado.","label":"{{function}}","incorrect":false},{"name":"A5","function":"Na quarta-feira, as atletas treinaram o mesmo número de horas.","incorrect":true,"label":"{{function}}","feedback":"&lt;p&gt;As atletas treinaram o mesmo número de horas na quinta-feira.&lt;/p&gt;"},{"name":"A6","function":"Na quinta-feira, as atletas treinaram o mesmo número de horas.","label":"{{function}}"},{"name":"A7","function":"{{Q10}} treinou todos os dias.","incorrect":true,"label":"{{function}}","feedback":"&lt;p&gt;{{Q11}} foi quem treinou todos os dias.&lt;/p&gt;"},{"name":"A8","function":"{{Q11}} treinou todos os dias.","incorrect":false,"label":"{{function}}"}],"uniques":true},"algorithm":{"name":"trueFalse","template":"Multiple choice – standard","params":{"countCorrect":1,"countIncorrect":2,"showCheckIcon":true}}}</t>
  </si>
  <si>
    <t>En el siguiente gráfico se han representado las horas de estudio de dos amigos. Completa estas afirmaciones.
Gráfica (barras):
Serie Q001: {{Q1}}, {{Q3}}, {{Q5}}, {{Q7}},{{Q9}}
Serie Q01: {{Q2}}, {{Q4}},0, {{T7}}, {{Q8}}
Eje X: "Lunes", "Martes", "Miércoles", "Jueves", "Viernes"</t>
  </si>
  <si>
    <t>{{Q001}} estudió {{A1}} horas el viernes.
{{Q01}} no estudió el {{A2}}.
{{Q01}} estudió el jueves {{A3}} horas más que {{Q001}}.</t>
  </si>
  <si>
    <t>Q001= Lista=Luis, Felipe, Carlos, 
Q01= Lista = Irene, Paula, Luisa 
Q1-Q9= Min=1; Max= 4; Step=1
Q10= Min=2; Max= 3; Step=1
(unique= false)</t>
  </si>
  <si>
    <t>T7={{Q7}}+{{Q10}}
A1={{Q9}}
A2="miércoles"
A3={{Q10}}</t>
  </si>
  <si>
    <t>Los puntos de la curva representan el número de horas que {{Q001}} y {{Q01}} estudiaron cada día de la semana.</t>
  </si>
  <si>
    <t>{"id":"M6-EyP-8a-E-1","stimulus":"&lt;p&gt;No gráfico a seguir, foram representadas as horas de estudo de dois amigos. Complete as afirmações.&lt;/p&gt;&lt;div class=\"fr-chart ct-chart ct-minor-seventh\" data-chart='{\"type\": \"line\", \"series\": [{\"name\": \" {{Q001}}\", \"data\": [{{Q1}},{{Q3}},{{Q5}},{{Q7}},{{Q9}}]},{\"name\": \"{{Q01}}\", \"data\": [{{Q2}},{{Q4}},0,{{T7}},{{Q8}}]}], \"labels\":[\"Segunda\",\"Terça\",\"Quarta\",\"Quinta\",\"Sexta\"], \"options\":{\"low\":0, \"axisY\": {\"onlyInteger\": true}}}'&gt;&lt;/div&gt;","hint":"&lt;p&gt;Os pontos na curva representam o número de horas que {{Q001}} e {{Q01}} estudaram em cada dia da semana.&lt;/p&gt;","feedback":"&lt;p&gt;Os pontos na curva representam o número de horas que {{Q001}} e {{Q01}} estudaram em cada dia da semana.&lt;/p&gt;","template":"&lt;p&gt;{{Q001}} estudou {{response}} horas na sexta-feira.&lt;/p&gt;&lt;p&gt;{{Q01}} não estudou na {{response}}.&lt;/p&gt;&lt;p&gt;{{Q01}} estudou na quinta-feira {{response}} horas a mais do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ís","Felipe","Carlos"]},{"name":"Q01","label":null,"list":["Irene","Paula","Helena"]}],"calculated":[{"name":"T7","label":"{{function}}","function":"{{Q7}}+{{Q10}}","temp":true},{"name":"A1","label":"{{function}}","function":"{{Q9}}"},{"name":"A2","label":"quarta-feira","function":""},{"name":"A3","label":"{{function}}","function":"{{Q10}}"}],"uniques":true},"algorithm":{"name":"calculateOperation","template":"Cloze with text"}}</t>
  </si>
  <si>
    <t>M6-EyP-8b</t>
  </si>
  <si>
    <t>Analiza polígono de frecuencias</t>
  </si>
  <si>
    <t>&lt;p&gt;En esta curva de frecuencias se muestran las temperaturas mínimas y máximas recogidas en un pueblo. Une las columnas para completar las oraciones.&lt;/p&gt;
Gráfica (Polígono de frecuencias)
Serie "°C mínimas": {{Q1}}, {{Q2}}, {{Q3}}, {{Q4}}, {{Q5}}
Serie "°C máximas": {{Q6}}, {{Q7}}, {{Q8}}, {{Q9}}, {{Q10}}
Eje X: 1, 2, 3, 4, 5</t>
  </si>
  <si>
    <t>Q1-Q5 = Min= 8; Max= 18; Step= 1
Q6-Q10 = Min= 20; Max= 30; Step= 1</t>
  </si>
  <si>
    <t>A1=La temperatura mínima del día 1 fue de...#{{Q1}} °C.
A2=La temperatura máxima del día 2 fue de...#{{Q7}} °C.
A3=La temperatura mínima del día 4 fue de...#{{Q4}} °C.</t>
  </si>
  <si>
    <t>&lt;p&gt;La altura que alcanza cada línea representa la temperatura mínima y máxima de cada día, respectivamente.&lt;/p&gt;</t>
  </si>
  <si>
    <t>{"id":"M6-EyP-8b-I-1","stimulus":"&lt;p&gt;Esta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mínima no dia 1 foi...","function":"{{Q1}} °C."},{"name":"A2","label":"A temperatura máxima no dia 2 foi...","function":"{{Q7}} °C."},{"name":"A3","label":"A temperatura mínima no dia 4 foi...","function":"{{Q4}} °C."}],"uniques":true},"algorithm":{"name":"linkOperationResult","template":"Match list","params":{"invert":true}}}</t>
  </si>
  <si>
    <t>A1=La temperatura máxima del día 5 fue de...#{{Q10}} °C.
A2=La temperatura máxima del día 3 fue de...#{{Q8}} °C.
A3=La temperatura mínima del día 2 fue de...#{{Q2}} °C.</t>
  </si>
  <si>
    <t>{"id":"M6-EyP-8b-I-2","stimulus":"&lt;p&gt;Esta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5 foi...","function":"{{Q10}} °C."},{"name":"A2","label":"A temperatura máxima no dia 3 foi...","function":"{{Q8}} °C."},{"name":"A3","label":"A temperatura mínima no dia 2 foi...","function":"{{Q2}} °C."}],"uniques":true},"algorithm":{"name":"linkOperationResult","template":"Match list","params":{"invert":true}}}</t>
  </si>
  <si>
    <t>A1=La temperatura máxima del día 1 fue de...#{{Q6}} °C.
A2=La temperatura mínima del día 3 fue de...#{{Q3}} °C.
A3=La temperatura mínima del día 5 fue de...#{{Q5}} °C.</t>
  </si>
  <si>
    <t>{"id":"M6-EyP-8b-I-3","stimulus":"&lt;p&gt;Esta curva de freqüência mostra as temperaturas mínimas e máximas registradas em uma pequena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1 foi...","function":"{{Q6}} °C."},{"name":"A2","label":"A temperatura mínima no dia 3 foi....","function":"{{Q3}} °C."},{"name":"A3","label":"A temperatura mínima no dia 5 foi....","function":"{{Q5}} °C."}],"uniques":true},"algorithm":{"name":"linkOperationResult","template":"Match list","params":{"invert":true}}}</t>
  </si>
  <si>
    <t>&lt;p&gt;Tres museos han contabilizado cuántos cuadros tienen expuestos de estos pintores. Completa las siguientes oraciones.&lt;/p&gt;
Gráfica:
Serie "Museo A": {{Q1}}, {{Q3}}, {{Q5}}
Serie "Museo B": {{Q2}}, {{Q4}}, {{Q6}}
Serie "Museo C": {{Q8}}, {{Q5}}, {{Q7}}
Eje X: {{Q9}}, {{Q10}}, {{Q11}}</t>
  </si>
  <si>
    <t>&lt;p&gt;Hay {{A1}} cuadros de {{Q9}} en el museo A.&lt;/p&gt;&lt;p&gt;Hay {{A2}} cuadros de {{Q11}} en el museo B.&lt;/p&gt;&lt;p&gt;Hay {{A3}} cuadros de {{Q10}} en el museo C.&lt;/p&gt;</t>
  </si>
  <si>
    <t>Q1-Q8 = Min= 5; Max= 10; Step= 1
Q9-Q12= List="Goya","Cassatt","Frida Kahlo","Matisse","Van Gogh"</t>
  </si>
  <si>
    <t>A1 = {{Q1}}
A2 = {{Q6}}
A3 = {{Q5}}</t>
  </si>
  <si>
    <t>&lt;p&gt;La altura que alcanzan las líneas representa el número de cuadros de cada artista en los distintos museos.&lt;/p&gt;</t>
  </si>
  <si>
    <t>{"id":"M6-EyP-8b-E-1","stimulus":"&lt;p&gt;Três museus divulgaram quantas obras eles têm em exposição desses pintores. Complete as seguintes sentenças.&lt;/p&gt;&lt;div class=\"fr-chart ct-chart ct-minor-seventh\" data-chart='{\"type\": \"line\", \"series\": [{\"name\": \"Museu A\", \"data\": [{{Q1}},{{Q3}},{{Q5}}]},{\"name\": \"Museu B\", \"data\": [{{Q2}},{{Q4}},{{Q6}}]},{\"name\": \"Museu C\", \"data\": [{{Q8}},{{Q5}},{{Q7}}]}], \"labels\":[\" {{Q9}}\",\"{{Q10}}\",\"{{Q11}}\"], \"options\":{\"low\":0, \"axisY\": {\"onlyInteger\": true}}}'&gt;&lt;/div&gt;","template":"&lt;p&gt;Há {{response}} pinturas de {{Q9}} no museu A.&lt;/p&gt;&lt;p&gt;Há {{response}} pinturas de {{Q11}} no museu B.&lt;/p&gt;&lt;p&gt;Há {{response}} {{Q10}} pinturas no museu C.&lt;/p&gt;","hint":"&lt;p&gt;A altura das linhas representa o número de obras de cada artista nos diferentes museus.&lt;/p&gt;","feedback":"&lt;p&gt;A altura das linhas representa o número de obras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1}}"},{"name":"A2","label":"{{function}}","function":"{{Q6}}"},{"name":"A3","label":"{{function}}","function":"{{Q5}}"}],"uniques":true},"algorithm":{"name":"calculateOperation","params":{"method":"equivLiteral","keyboard":"NUMERICAL"}}}</t>
  </si>
  <si>
    <t>&lt;p&gt;Hay {{A1}} cuadros de {{Q10}} en el museo A.&lt;/p&gt;&lt;p&gt;Hay {{A2}} cuadros de {{Q9}} en el museo B.&lt;/p&gt;&lt;p&gt;Hay {{A3}} cuadros de {{Q11}} en el museo C.&lt;/p&gt;</t>
  </si>
  <si>
    <t>A1 = {{Q3}}
A2 = {{Q2}}
A3 = {{Q7}}</t>
  </si>
  <si>
    <t>{"id":"M6-EyP-8b-E-2","stimulus":"&lt;p&gt;Três museus contaram quantos quadros eles têm em exposição desses pintores. Complete as seguintes sentenças.&lt;/p&gt;&lt;div class=\"fr-chart ct-chart ct-minor-seventh\" data-chart='{\"type\": \"line\", \"series\": [{\"name\": \"Museu A\", \"data\": [{{Q1}},{{Q3}},{{Q5}}]},{\"name\": \"Museu B\", \"data\": [{{Q2}},{{Q4}},{{Q6}}]},{\"name\": \"Museu C\", \"data\": [{{Q8}},{{Q5}},{{Q7}}]}], \"labels\":[\"{{Q9}}\",\"{{Q10}}\",\"{{Q11}}\"], \"options\":{\"low\":0, \"axisY\": {\"onlyInteger\": true}}}'&gt;&lt;/div&gt;","template":"&lt;p&gt;Há {{response}} pinturas de {{Q10}} no museu A.&lt;/p&gt;&lt;p&gt;Há {{response}} pinturas de {{Q9}} no museu B.&lt;/p&gt;&lt;p&gt;Há {{response}} pinturas de {{Q11}} no museu C.&lt;/p&gt;","hint":"&lt;p&gt;A altura das linhas representa o número de pinturas de cada artista nos diferentes museus.&lt;/p&gt;","feedback":"&lt;p&gt;A altura das linhas representa o número de pinturas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3}}"},{"name":"A2","label":"{{function}}","function":"{{Q2}}"},{"name":"A3","label":"{{function}}","function":"{{Q7}}"}],"uniques":true},"algorithm":{"name":"calculateOperation","params":{"method":"equivLiteral","keyboard":"NUMERICAL"}}}</t>
  </si>
  <si>
    <t>&lt;p&gt;Observa esta curva de frecuencias que muestra la cantidad de películas según su génereo que se van a proyectar en dos salas de un cine durante una semana.&lt;/p&gt;
Gráfica:
Serie "Sala A": {{Q1}}, {{Q3}}, {{Q5}}, {{Q7}}
Serie "Sala B": {{Q2}}, {{Q4}}, {{Q6}}, {{Q8}}
Eje X: {{Q9}}; {{Q10}}; {{Q11}}; {{Q12}}</t>
  </si>
  <si>
    <t>&lt;p&gt;En la sala A se han proyectado {{A1}} películas de {{Q11}}.&lt;/p&gt;&lt;p&gt;En la sala B se han proyectado {{A2}} películas de {{Q9}}.&lt;/p&gt;&lt;p&gt;Se han proyectado {{A3}} películas de {{Q12}}.&lt;/p&gt;</t>
  </si>
  <si>
    <t>Q1-Q8 = Min= 5; Max= 10; Step= 1
Q9-Q12= List=drama, fantasía, ciencia ficción, acción, musical, terror</t>
  </si>
  <si>
    <t>A1 = {{Q5}}
A2 = {{Q2}}
A3 = {{Q7}}+{{Q8}}</t>
  </si>
  <si>
    <t>&lt;p&gt;La altura que alcanza cada línea representa el número de proyecciones por género en cada sala.&lt;/p&gt;</t>
  </si>
  <si>
    <t>{"id":"M6-EyP-8b-E-3","stimulus":"&lt;p&gt;Observe esta curva de frequência que mostra o número de filmes de acordo com seu gênero que serão exibidos em duas salas de um cinema durante uma semana.&lt;/p&gt;&lt;div class=\"fr-chart ct-chart ct-minor-seventh\" data-chart='{\"type\": \"line\", \"series\": [{\"name\": \"Sala A\", \"data\": [{{Q1}},{{Q3}},{{Q5}},{{Q7}}]},{\"name\": \"Sala B\", \"data\": [{{Q2}},{{Q4}},{{Q6}},{{Q8}}]}], \"labels\":[\"{{Q9}}\",\"{{Q10}}\",\"{{Q11}}\",\"{{Q12}}\"], \"options\":{\"low\":0, \"axisY\": {\"onlyInteger\": true}}}'&gt;&lt;/div&gt;","template":"&lt;p&gt;Na sala A foram exibidos {{response}} filmes de {{Q11}}.&lt;/p&gt;&lt;p&gt;Na sala B foram exibidos {{response}} filmes de {{Q9}}.&lt;/p&gt;&lt;p&gt;Foram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científica","ação","suspense","terror"]},{"name":"Q10","label":null,"list":["drama","aventura","ficção científica","ação","suspense","terror"]},{"name":"Q11","label":null,"list":["drama","aventura","ficção científica","ação","suspense","terror"]},{"name":"Q12","label":null,"list":["drama","aventura","ficção científica","ação","suspense","terror"]}],"calculated":[{"name":"A1","label":"{{function}}","function":"{{Q5}}"},{"name":"A2","label":"{{function}}","function":"{{Q2}}"},{"name":"A3","label":"{{function}}","function":"{{Q7}}+{{Q8}}"}],"uniques":true},"algorithm":{"name":"calculateOperation","params":{"method":"equivLiteral","keyboard":"NUMERICAL"}}}</t>
  </si>
  <si>
    <t>&lt;p&gt;En la sala B se han proyectado {{A1}} películas de {{Q10}}.&lt;/p&gt;&lt;p&gt;Se han proyectado {{A2}} películas en la sala A.&lt;/p&gt;&lt;p&gt;En la sala A se han proyectado {{A3}} películas de {{Q12}}.&lt;/p&gt;</t>
  </si>
  <si>
    <t>A1 = {{Q4}}
A3 = {{Q7}}
A2 = {{Q1}}+{{Q3}}+{{Q5}}+{{Q7}}</t>
  </si>
  <si>
    <t>{"id":"M6-EyP-8b-E-4","stimulus":"&lt;p&gt;Observe esta curva de frequência que mostra o número de filmes de acordo com seu gênero que foram exibidos em duas salas de um cinema durante uma semana.&lt;/p&gt;&lt;div class=\"fr-chart ct-chart ct-minor-seventh\" data-chart='{\"type\": \"line\", \"series\": [{\"name\": \"Sala A\", \"data\": [{{Q1}},{{Q3}},{{Q5}},{{Q7}}]},{\"name\": \"Sala B\", \"data\": [{{Q2}},{{Q4}},{{Q6}},{{Q8}}]}], \"labels\":[\"{{Q9}}\",\"{{Q10}}\",\"{{Q11}}\",\"{{Q12}}\"], \"options\":{\"low\":0, \"axisY\": {\"onlyInteger\": true}}}'&gt;&lt;/div&gt;","template":"&lt;p&gt;{{response}} filmes de {{Q10}} foram exibidos na sala B.&lt;/p&gt;&lt;p&gt;Foram exibidos {{response}} filmes na sala A.&lt;/p&gt;&lt;p&gt;Na sala A 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cientifica","ação","suspense","terror"]},{"name":"Q10","label":null,"list":["drama","aventura","ficção cientifica","ação","suspense","terror"]},{"name":"Q11","label":null,"list":["drama","aventura","ficção cientifica","ação","suspense","terror"]},{"name":"Q12","label":null,"list":["drama","aventura","ficção cientifica","ação","suspense","terror"]}],"calculated":[{"name":"A1","label":"{{function}}","function":"{{Q4}}"},{"name":"A3","label":"{{function}}","function":"{{Q1}}+{{Q3}}+{{Q5}}+{{Q7}}"},{"name":"A2","label":"{{function}}","function":"{{Q7}}"}],"uniques":true},"algorithm":{"name":"calculateOperation","params":{"method":"equivLiteral","keyboard":"NUMERICAL"}}}</t>
  </si>
  <si>
    <t>M6-EyP-8c</t>
  </si>
  <si>
    <t>Elabora polígono de frecuencias</t>
  </si>
  <si>
    <t>&lt;p&gt;En la siguiente tabla se han apuntado los días en los que ha llovido o nevado en una ciudad. Completa el polígono de frecuencias a partir de esa información.&lt;/p&gt;</t>
  </si>
  <si>
    <t>linechart</t>
  </si>
  <si>
    <t>&lt;p&gt;La altura que alcanza la línea representa el número de días con lluvia o nieve en cada mes.&lt;/p&gt;</t>
  </si>
  <si>
    <t>{
    "id": "M6-EyP-8c-I-1",
    "stimulus": "&lt;p&gt;A tabela a seguir mostra os dias em que choveu ou nevou em uma cidade. Complete o polígono de frequência com essas informações.&lt;/p&gt;",
    "hint": "&lt;p&gt;A altura que cada linha atinge representa o número de dias de chuva ou neve em cada mês.&lt;/p&gt;",
    "feedback": "&lt;p&gt;A altura que cada linha atinge representa o número de dias de chuva ou neve em cada mês.&lt;/p&gt;",
    "seed": {
        "parameters": [
            {
                "name": "Q1",
                "label": "Novembro",
                "min": 1,
                "max": 10,
                "step": 1,
                "group": 1
            },
            {
                "name": "Q2",
                "label": "Dezembro",
                "min": 1,
                "max": 10,
                "step": 1,
                "group": 1
            },
            {
                "name": "Q3",
                "label": "Janeiro",
                "min": 1,
                "max": 10,
                "step": 1,
                "group": 1
            },
            {
                "name": "Q4",
                "label": "Fevereiro",
                "min": 1,
                "max": 10,
                "step": 1,
                "group": 1
            },
            {
                "name": "Q5",
                "label": "Novembro",
                "min": 1,
                "max": 10,
                "step": 1,
                "group": 2
            },
            {
                "name": "Q6",
                "label": "Dezembro",
                "min": 1,
                "max": 10,
                "step": 1,
                "group": 2
            },
            {
                "name": "Q7",
                "label": "Janeiro",
                "min": 1,
                "max": 10,
                "step": 1,
                "group": 2
            },
            {
                "name": "Q8",
                "label": "Fevereiro",
                "min": 1,
                "max": 10,
                "step": 1,
                "group": 2
            }
        ],
        "uniques": false
    },
    "algorithm": {
        "name": "linechart",
        "params": {
            "labelY": "Meses",
            "labelsX": [
                {
                    "label": "Chuva",
                    "theme": "theme-light-blue"
                },
                {
                    "label": "Neve",
                    "theme": "theme-violet"
                }
            ],
            "measure": "",
            "tableEnable": true,
            "tablePosition": "LEFT",
            "multiplier": 1
        }
    }
}</t>
  </si>
  <si>
    <t>&lt;p&gt;Paula ha apuntado el número de bicicletas y patinetes que hay en el aparcamiento de su colegio. Completa el polígono de frecuencias a partir de ella.&lt;/p&gt;</t>
  </si>
  <si>
    <t>&lt;p&gt;La altura que alcanza la línea representa los vehículos de cada tipo.&lt;/p&gt;</t>
  </si>
  <si>
    <t>{
    "id": "M6-EyP-8c-I-2",
    "stimulus": "&lt;p&gt;Paola anotou o número de bicicletas e patinetes no estacionamento de sua escola. Complete o polígono de frequência com essas informações.&lt;/p&gt;",
    "hint": "&lt;p&gt;A altura que cada linha atinge representa os veículos de cada tipo.&lt;/p&gt;",
    "feedback": "&lt;p&gt;A altura que cada linha atinge representa os veículos de cada tipo.&lt;/p&gt;",
    "seed": {
        "parameters": [
            {
                "name": "Q1",
                "label": "Segunda-feira",
                "min": 1,
                "max": 10,
                "step": 1,
                "group": 1
            },
            {
                "name": "Q2",
                "label": "Terça-feira",
                "min": 1,
                "max": 10,
                "step": 1,
                "group": 1
            },
            {
                "name": "Q3",
                "label": "Quarta-feira",
                "min": 1,
                "max": 10,
                "step": 1,
                "group": 1
            },
            {
                "name": "Q4",
                "label": "Quinta-feira",
                "min": 1,
                "max": 10,
                "step": 1,
                "group": 1
            },
            {
                "name": "Q5",
                "label": "Segunda-feira",
                "min": 1,
                "max": 10,
                "step": 1,
                "group": 2
            },
            {
                "name": "Q6",
                "label": "Terça-feira",
                "min": 1,
                "max": 10,
                "step": 1,
                "group": 2
            },
            {
                "name": "Q7",
                "label": "Quarta-feira",
                "min": 1,
                "max": 10,
                "step": 1,
                "group": 2
            },
            {
                "name": "Q8",
                "label": "Quinta-feira",
                "min": 1,
                "max": 10,
                "step": 1,
                "group": 2
            }
        ],
        "uniques": false
    },
    "algorithm": {
        "name": "linechart",
        "params": {
            "labelY": "Dias",
            "labelsX": [
                {
                    "label": "Bicicleta",
                    "theme": "theme-green"
                },
                {
                    "label": "Patinete",
                    "theme": "theme-bordeaux"
                }
            ],
            "measure": "",
            "tableEnable": true,
            "tablePosition": "LEFT",
            "multiplier": 1
        }
    }
}</t>
  </si>
  <si>
    <t>&lt;p&gt;En el colegio de Raúl han hecho una encuesta para saber a cuántos alumnos les encantan las asignaturas de Matemáticas e Inglés. Completa el polígono de frecuencias usando la tabla con los resultados.&lt;/p&gt;</t>
  </si>
  <si>
    <t>&lt;p&gt;La altura que alcanza la línea representa los alumnos de cada curso prefieren cada asignatura.&lt;/p&gt;</t>
  </si>
  <si>
    <t>&lt;p&gt;La altura que alcanza la línea representa los alumnos de cada curso que prefieren cada asignatura.&lt;/p&gt;</t>
  </si>
  <si>
    <t>{
    "id": "M6-EyP-8c-I-3",
    "stimulus": "&lt;p&gt;Na escola de Ronaldo, foi feita uma pesquisa para descobrir quantos alunos gostam das matérias de matemática e inglês. Complete o polígono de frequência com essas informações.&lt;/p&gt;",
    "hint": "&lt;p&gt;A altura que cada linha atinge representa o número de alunos de cada grupo que preferem cada matéria.&lt;/p&gt;",
    "feedback": "&lt;p&gt;A altura que cada linha atinge representa o número de alunos de cada grupo que preferem cada matéria.&lt;/p&gt;",
    "seed": {
        "parameters": [
            {
                "name": "Q1",
                "label": "3.º",
                "min": 5,
                "max": 10,
                "step": 1,
                "group": 1
            },
            {
                "name": "Q2",
                "label": "4.º",
                "min": 5,
                "max": 10,
                "step": 1,
                "group": 1
            },
            {
                "name": "Q3",
                "label": "5.º",
                "min": 5,
                "max": 10,
                "step": 1,
                "group": 1
            },
            {
                "name": "Q4",
                "label": "6.º",
                "min": 5,
                "max": 10,
                "step": 1,
                "group": 1
            },
            {
                "name": "Q5",
                "label": "3.º",
                "min": 5,
                "max": 10,
                "step": 1,
                "group": 2
            },
            {
                "name": "Q6",
                "label": "4.º",
                "min": 5,
                "max": 10,
                "step": 1,
                "group": 2
            },
            {
                "name": "Q7",
                "label": "5.º",
                "min": 5,
                "max": 10,
                "step": 1,
                "group": 2
            },
            {
                "name": "Q8",
                "label": "6.º",
                "min": 5,
                "max": 10,
                "step": 1,
                "group": 2
            }
        ],
        "uniques": false
    },
    "algorithm": {
        "name": "linechart",
        "params": {
            "labelY": "Grupo",
            "labelsX": [
                {
                    "label": "Matemática",
                    "theme": "theme-light-blue"
                },
                {
                    "label": "Inglês",
                    "theme": "theme-light-orange"
                }
            ],
            "measure": "",
            "tableEnable": true,
            "tablePosition": "LEFT",
            "multiplier": 1
        }
    }
}</t>
  </si>
  <si>
    <t>M6-EyP-9a</t>
  </si>
  <si>
    <t>Describe los elementos más significativos de un gráficos de sectores (títulos, ejes, leyendas)</t>
  </si>
  <si>
    <t>&lt;p&gt;Un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Las leyendas se corresponden con los nombres de las gimnastas.*
Los nombres de las gimnastas son {{Q4}}, {{Q5}} y {{Q6}}.*
Cada sector del gráfico representa las horas de entrenamiento de una gimnasta.*
El gráfico está dividido en 3 sectores.*
El gráfico está dividido en {{Q8}} sectores.
Las leyendas se corresponden con las horas de entrenamiento.
Los nombres de las gimnastas son {{Q5}}, {{Q7}} y {{Q4}}.
Se ven 3, dos correctas.</t>
  </si>
  <si>
    <t>Q1 = min = 2; max = 5; step =1
Q2 = min = 2; max = 5; step =1
Q3 = min = 2; max = 5; step =1
Q4 = ["Susana", "Paula", "Alejandra", "Lucía", "Elena"]
Q5 = ["Susana", "Paula", "Alejandra", "Lucía", "Elena"]
Q6 = ["Susana", "Paula", "Alejandra", "Lucía", "Elena"]
Q7 = ["Susana", "Paula", "Alejandra", "Lucía", "Elena"]
Q8 = list = 2, 4, 5, 6</t>
  </si>
  <si>
    <t>&lt;p&gt;En un gráfico de sectores, el área de cada sector es proporcional a la frecuencia de su variable estadística.&lt;/p&gt;</t>
  </si>
  <si>
    <t>&lt;p&gt;En un gráfico de sectores, el área de cada sector es proporcional a la frecuencia de su variable estadística.&lt;/p&gt;
A5= &lt;p&gt;En realidad, el gráfico está dividido en 3 sectores.&lt;/p&gt;
A6 = &lt;p&gt;En realidad, las leyendas se corresponden con los nombres de las gimnastas.&lt;/p&gt;
A7 = &lt;p&gt;En realidad, los nombres de las gimnastas son {{Q4}}, {{Q5}} y {{Q6}}.&lt;/p&gt;</t>
  </si>
  <si>
    <t>{
    "id": "M6-EyP-9a-I-1",
    "stimulus": "&lt;p&gt;Este gráfico de pizza representa o número de horas de treinamento de um grupo de ginastas. Indique se as seguintes afirmações são verdadeiras ou falsas.&lt;/p&gt;&lt;div style=\"display:flex; justify-content:center;\"&gt;&lt;div class=\"fr-chart ct-chart ct-minor-seventh\" data-chart='{\"type\": \"pie\", \"series\": [{{Q1}},{{Q2}},{{Q3}}], \"labels\":[\"{{Q4}}\",\"{{Q5}}\",\"{{Q6}}\"]}'&gt;&lt;/div&gt;&lt;/div&gt;",
    "hint": "&lt;p&gt;Em um gráfico de setores, a área de cada setor é proporcional à frequência de sua variável estatística.&lt;/p&gt;",
    "feedback": "&lt;p&gt;Em um gráfico de setores, a área de cada setor é proporcional à frequência de sua variável estatística.&lt;/p&gt;",
    "seed": {
        "parameters": [
            {
                "name": "Q1",
                "label": null,
                "min": 2,
                "max": 5,
                "step": 1
            },
            {
                "name": "Q2",
                "label": null,
                "min": 2,
                "max": 5,
                "step": 1
            },
            {
                "name": "Q3",
                "label": null,
                "min": 2,
                "max": 5,
                "step": 1
            },
            {
                "name": "Q4",
                "label": null,
                "list": [
                    "Eloá",
                    "Rebeca",
                    "Larissa",
                    "Alicia",
                    "Cecília"
                ]
            },
            {
                "name": "Q5",
                "label": null,
                "list": [
                    "Eloá",
                    "Rebeca",
                    "Larissa",
                    "Alicia",
                    "Cecília"
                ]
            },
            {
                "name": "Q6",
                "label": null,
                "list": [
                    "Eloá",
                    "Rebeca",
                    "Larissa",
                    "Alicia",
                    "Cecília"
                ]
            },
            {
                "name": "Q7",
                "label": null,
                "list": [
                    "Eloá",
                    "Rebeca",
                    "Larissa",
                    "Alicia",
                    "Cecília"
                ]
            },
            {
                "name": "Q8",
                "label": null,
                "list": [
                    2,
                    4,
                    5,
                    6
                ]
            }
        ],
        "calculated": [
            {
                "name": "A1",
                "label": "As legendas correspondem aos nomes das ginastas.",
                "function": ""
            },
            {
                "name": "A2",
                "label": "Os nomes das ginastas são {{Q4}}, {{Q5}} e {{Q6}}.",
                "function": ""
            },
            {
                "name": "A3",
                "label": "Cada setor do gráfico representa as horas de treino de uma ginasta.",
                "function": ""
            },
            {
                "name": "A4",
                "label": "O gráfico é dividido em 3 setores.",
                "function": ""
            },
            {
                "name": "A5",
                "label": "O gráfico é dividido em {{Q8}} setores.",
                "function": "",
                "incorrect": true,
                "feedback": "&lt;p&gt;O gráfico é dividido em 3 setores.&lt;/p&gt;"
            },
            {
                "name": "A6",
                "label": "As legendas correspondem às horas de treino.",
                "function": "",
                "incorrect": true,
                "feedback": "&lt;p&gt;As legendas correspondem aos nomes das ginastas.&lt;/p&gt;"
            },
            {
                "name": "A7",
                "label": "Os nomes das ginastas são {{Q5}}, {{Q7}} e {{Q4}}.",
                "function": "",
                "incorrect": true,
                "feedback": "&lt;p&gt;Os nomes das ginastas são {{Q4}}, {{Q5}} e {{Q6}}.&lt;/p&gt;"
            }
        ],
        "uniques": true
    },
    "algorithm": {
        "name": "trueFalse",
        "template": "Choice matrix – inline",
        "params": {
            "countCorrect": 2,
            "countIncorrect": 1,
            "showCheckIcon": false,
            "options": [
                "Verdadeiro",
                "Falso"
            ]
        }
    }
}</t>
  </si>
  <si>
    <t>M6-EyP-9b</t>
  </si>
  <si>
    <t>Analiza gráficos de sectores</t>
  </si>
  <si>
    <t>El siguiente gráfico de sectores representa las actividades que los estudiantes de un colegio prefieren realizar. Indica si las afirmaciones son verdaderas o falsas.
Gráfica:
Serie: {{Q1}}, {{Q2}}, {{Q3}}, {{Q4}}
Leyenda: "Ir {{Q5}}", "Ir {{Q6}}", "Ir {{Q7}}", "Ir {{Q8}}"
La actividad que más estudiantes prefieren es {{Q5}}.*
La actividad que menos estudiantes prefieren es {{Q8}}.*
La actividad que más estudiantes prefieren es {{Q6}}.
La actividad que más estudiantes prefieren es {{Q7}}.
La actividad que más estudiantes prefieren es {{Q8}}.
La actividad que menos estudiantes prefieren es {{Q5}}.
La actividad que menos estudiantes prefieren es {{Q6}}.
La actividad que menos estudiantes prefieren es {{Q7}}.
(Se ven 3, 2 falsas)</t>
  </si>
  <si>
    <t>Q1= Min = 80; Max = 100; Step = 1
Q2= Min = 50; Max = 79; Step = 1
Q3= Min = 50; Max = 79; Step = 1
Q4= Min = 20; Max = 49; Step = 1
Q5-Q8=ir a un concierto, ir al teatro, ir a un partido, ir a un museo</t>
  </si>
  <si>
    <t>&lt;p&gt;En un gráfico de sectores, el área de cada sector es proporcional a la frecuencia absoluta de los valores de la variable estadística.&lt;/p&gt;</t>
  </si>
  <si>
    <t>&lt;p&gt;En un gráfico de sectores, el área de cada sector es proporcional a la frecuencia absoluta de los valores de la variable estadística.&lt;/p&gt;
A3-5= &lt;p&gt;A los estudiantes lo que más les gusta es ir {{Q5}}.&lt;/p&gt;
A6-8= &lt;p&gt;A los estudiantes lo que menos les gusta es ir {{Q8}}.&lt;/p&gt;</t>
  </si>
  <si>
    <t>{"id":"M6-EyP-9b-I-1","stimulus":"&lt;p&gt;O gráfico de pizza a seguir representa as atividades que os alunos de uma escola preferem fazer. Indique se as afirmações são verdadeiras ou falsas.&lt;/p&gt;&lt;div class=\"fr-chart ct-chart ct-minor-seventh\" data-chart='{\"type\": \"pie\", \"series\": [{{Q1}},{{Q2}},{{Q3}},{{Q4}}], \"labels\":[\"{{Q5}}\",\"{{Q6}}\",\"{{Q7}}\",\"{{Q8}}\"]}'&gt;&lt;/div&gt;","hint":"&lt;p&gt;Em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null,"min":80,"max":100,"step":1},{"name":"Q2","label":null,"min":50,"max":79,"step":1},{"name":"Q3","label":null,"min":50,"max":79,"step":1},{"name":"Q4","label":null,"min":20,"max":49,"step":1},{"name":"Q5","label":null,"list":["ir a um show","ir ao teatro","ir a um jogo","ir a um museu"]},{"name":"Q6","label":null,"list":["ir a um show","ir ao teatro","ir a um jogo","ir a um museu"]},{"name":"Q7","label":null,"list":["ir a um show","ir ao teatro","ir a um jogo","ir a um museu"]},{"name":"Q8","label":null,"list":["ir a um show","ir ao teatro","ir a um jogo","ir a um museu"]}],"calculated":[{"name":"A1","label":"A atividade que a maioria dos alunos prefere é {{Q5}}.","function":""},{"name":"A2","label":"A atividade que menos os alunos preferem é {{Q8}}.","function":""},{"name":"A3","label":"A atividade que a maioria dos alunos prefere é {{Q6}}.","function":"","incorrect":true,"feedback":"&lt;p&gt;A maioria dos alunos prefere {{Q5}}.&lt;/p&gt;"},{"name":"A4","label":"A atividade que a maioria dos alunos prefere é {{Q7}}.","function":"","incorrect":true,"feedback":"&lt;p&gt;A maioria dos alunos prefere {{Q5}}.&lt;/p&gt;"},{"name":"A5","label":"A atividade que a maioria dos alunos prefere é {{Q8}}.","function":" ","incorrect":true,"feedback":"&lt;p&gt;A maioria dos alunos prefere {{Q5}}.&lt;/p&gt;"},{"name":"A6","label":"A atividade que menos os alunos preferem é {{Q5}}.","function":"","incorrect":true,"feedback":"&lt;p&gt;A atividade que menos alunos preferem é {{Q8}}.&lt;/p&gt;"},{"name":"A7","label":"A atividade que menos os alunos preferem é {{Q6}}.","function":"","incorrect":true,"feedback":" &lt;p&gt;A atividade que menos alunos preferem é {{Q8}}.&lt;/p&gt;"},{"name":"A8","label":"{{function}}","function":"A atividade que menos os alunos preferem é {{Q7}}.","incorrect":true,"feedback":"&lt;p&gt;A atividade que menos alunos preferem é {{Q8}}.&lt;/p&gt;"}],"uniques":true},"algorithm":{"name":"trueFalse","template":"Choice matrix – inline","params":{"countCorrect":1,"countIncorrect":2,"showCheckIcon":false,"options":["Verdadeiro","Falso"]}}}</t>
  </si>
  <si>
    <t>&lt;p&gt;El resultado de una encuesta a un grupo de personas sobre el tipo de comida que prefieren se ha plasmado en este gráfico de sectores. Selecciona la opción correcta.&lt;/p&gt;
Gráfica (sectores)
Serie: {{Q1}}, {{Q2}}, {{Q3}}
Leyenda: "{{Q4}}", "{{Q5}}", "{{Q6}}"
La mayoría de personas encuestadas prefieren la {{Q6}}. *
El tipo de comida menos preferido es la {{Q4}}. *
La mayoría de personas encuestadas prefieren la {{Q4}}.
La mayoría de personas encuestadas prefieren la {{Q5}}.
El tipo de comida menos preferido es la {{Q5}}.
El tipo de comida menos preferido es la {{Q6}}.
(Se ven 3, 1 correcta)</t>
  </si>
  <si>
    <t>Q1 = Min 10;Max 49; Step= 1
Q2 = Min 50;Max 79; Step= 1
Q3 = Min 80;Max 100; Step= 1
Q4-Q6 = comida mediterránea, comida china, comida india</t>
  </si>
  <si>
    <t>&lt;p&gt;En un gráfico de sectores, el área de cada sector es proporcional a la frecuencia absoluta de los valores de la variable estadística.&lt;/p&gt;
A3-5= &lt;p&gt;A los encuestados les gusta más la {{Q6}}.&lt;/p&gt;
A6-8= &lt;p&gt;A los encuestados les gusta menos la {{Q4}}.&lt;/p&gt;</t>
  </si>
  <si>
    <t>{
    "id": "M6-EyP-9b-I-2",
    "stimulus": "&lt;p&gt;O resultado de uma pesquisa com um grupo de pessoas sobre o tipo de alimentação preferida foi mostrado neste gráfico de pizza. Selecione a opção correta.&lt;/p&gt;&lt;div class=\"fr-chart ct-chart ct-minor-seventh\" data-chart='{\"type\": \"pie\", \"series\": [{{Q1}},{{Q2}},{{Q3}}], \"labels\":[\"{{Q4}}\",\"{{Q5}}\",\"{{Q6}}\"]}'&gt;&lt;/div&gt;",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10,
                "max": 49,
                "step": 1
            },
            {
                "name": "Q2",
                "label": null,
                "min": 50,
                "max": 79,
                "step": 1
            },
            {
                "name": "Q3",
                "label": null,
                "min": 80,
                "max": 100,
                "step": 1
            },
            {
                "name": "Q4",
                "label": null,
                "list": [
                    "comida japonesa",
                    "comida chinesa",
                    "comida mexicana"
                ]
            },
            {
                "name": "Q5",
                "label": null,
                "list": [
                    "comida japonesa",
                    "comida chinesa",
                    "comida mexicana"
                ]
            },
            {
                "name": "Q6",
                "label": null,
                "list": [
                    "comida japonesa",
                    "comida chinesa",
                    "comida mexicana"
                ]
            }
        ],
        "calculated": [
            {
                "name": "A1",
                "label": "A maioria das pessoas pesquisadas prefere {{Q6}}.",
                "function": ""
            },
            {
                "name": "A2",
                "label": "O tipo de comida menos preferido é {{Q4}}.",
                "function": ""
            },
            {
                "name": "A3",
                "label": "A maioria das pessoas pesquisadas prefere {{Q4}}.",
                "function": "",
                "incorrect": true,
                "feedback": "&lt;p&gt;Os entrevistados gostam mais de {{Q6}}.&lt;/p&gt;"
            },
            {
                "name": "A4",
                "label": "A maioria das pessoas pesquisadas prefere {{Q5}}.",
                "function": "",
                "incorrect": true,
                "feedback": "&lt;p&gt;Os entrevistados gostam mais de {{Q6}}.&lt;/p&gt;"
            },
            {
                "name": "A5",
                "label": "O tipo de comida menos preferido é {{Q5}}.",
                "function": " ",
                "incorrect": true,
                "feedback": "&lt;p&gt;Os entrevistados gostam menos de {{Q4}}.&lt;/p&gt;"
            },
            {
                "name": "A6",
                "label": "O tipo de comida menos preferido é {{Q6}}.",
                "function": "",
                "incorrect": true,
                "feedback": "&lt;p&gt;Os entrevistados gostam menos de {{Q4}}.&lt;/p&gt;"
            }
        ],
        "uniques": true
    },
    "algorithm": {
        "name": "trueFalse",
        "template": "Multiple choice – standard",
        "params": {
            "countCorrect": 1,
            "countIncorrect": 2,
            "showCheckIcon": true
        }
    }
}</t>
  </si>
  <si>
    <t xml:space="preserve">&lt;p&gt;Observa este gráfico de sectores que representa con quién van a celebrar las Navidades un grupo de encuestadossobre e indica si las afirmaciones son verdaderas o falsas. 
Gráfica:
Serie: {{Q1}}, {{Q2}}, {{Q3}}, {{Q4}}
Leyenda: "{{Q5}}", "{{Q6}}", "{{Q7}}", "{{Q8}}"
La mayoría de las personas pasa las Navidades {{Q5}}. *
La minoría de las personas pasa las Navidades {{Q8}}. *
La minoría de las personas pasa las Navidades {{Q5}}.
La mayoría de las personas pasa las Navidades {{Q6}}.
La mayoría de las personaspasa las Navidades {{Q7}}.
La mayoría de las personaspasa las Navidades {{Q8}}.
La minoría de las personas pasa las Navidades {{Q6}}. 
La minoría de las personas pasa las Navidades {{Q7}}. </t>
  </si>
  <si>
    <t>Q1= Min = 80; Max = 100; Step = 1
Q2= Min = 50; Max = 79; Step = 1
Q3= Min = 50; Max = 79; Step = 1
Q4= Min = 20; Max = 49; Step = 1
Q5-Q8 = "con amigos", "con la pareja", "con la familia", "a solas"</t>
  </si>
  <si>
    <t>&lt;p&gt;En un gráfico de sectores, el área de cada sector es proporcional a la frecuencia absoluta de los valores de la variable estadística.&lt;/p&gt;
A3-5= &lt;p&gt;La mayoría de encuestados pasa la Navidad {{Q5}}.&lt;/p&gt;
A6-8= &lt;p&gt;La minoría de encuestados pasa la Navidad {{Q8}}.&lt;/p&gt;</t>
  </si>
  <si>
    <t>{
    "id": "M6-EyP-9b-I-3",
    "stimulus": "&lt;p&gt;Observe este gráfico de pizza que representa com quem um grupo de entrevistados costuma passar o Natal e indique se as afirmações são verdadeiras ou falsas.&lt;/p&gt;&lt;div class=\"fr-chart ct-chart ct-minor-seventh\" data-chart='{\"type\": \"pie\", \"series\": [{{Q1}},{{Q2}},{{Q3}},{{Q4}}], \"labels\":[\"{{Q5}}\",\"{{Q6}}\",\"{{Q7}}\",\"{{Q8}}\"]}'&gt;&lt;/div&gt;",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80,
                "max": 100,
                "step": 1
            },
            {
                "name": "Q2",
                "label": null,
                "min": 50,
                "max": 79,
                "step": 1
            },
            {
                "name": "Q3",
                "label": null,
                "min": 50,
                "max": 79,
                "step": 1
            },
            {
                "name": "Q4",
                "label": null,
                "min": 20,
                "max": 49,
                "step": 1
            },
            {
                "name": "Q5",
                "label": null,
                "list": [
                    "com amigos",
                    "com o parceiro",
                    "com a família",
                    "sozinho"
                ]
            },
            {
                "name": "Q6",
                "label": null,
                "list": [
                    "com amigos",
                    "com o parceiro",
                    "com a família",
                    "sozinho"
                ]
            },
            {
                "name": "Q7",
                "label": null,
                "list": [
                    "com amigos",
                    "com o parceiro",
                    "com a família",
                    "sozinho"
                ]
            },
            {
                "name": "Q8",
                "label": null,
                "list": [
                    "com amigos",
                    "com o parceiro",
                    "com a família",
                    "sozinho"
                ]
            }
        ],
        "calculated": [
            {
                "name": "A1",
                "label": "A maioria das pessoas passa o Natal {{Q5}}.",
                "function": ""
            },
            {
                "name": "A2",
                "label": "A minoria das pessoas passa o Natal {{Q8}}.",
                "function": ""
            },
            {
                "name": "A3",
                "label": "A minoria das pessoas passa o Natal {{Q5}}.",
                "function": " ",
                "incorrect": true,
                "feedback": "&lt;p&gt;A minoria das pessoas pesquisadas passa o Natal {{Q8}}.&lt;/p&gt;"
            },
            {
                "name": "A4",
                "label": "A maioria das pessoas passa o Natal {{Q6}}.",
                "function": " ",
                "incorrect": true,
                "feedback": "&lt;p&gt;A maioria das pessoas pesquisadas passa o Natal {{Q5}}.&lt;/p&gt;"
            },
            {
                "name": "A5",
                "label": "A maioria das pessoas passa o Natal {{Q7}}.",
                "function": " ",
                "incorrect": true,
                "feedback": "&lt;p&gt;A maioria das pessoas pesquisadas passa o Natal {{Q5}}.&lt;/p&gt;"
            },
            {
                "name": "A6",
                "label": "A maioria das pessoas passa o Natal {{Q8}}.",
                "function": " ",
                "incorrect": true,
                "feedback": "&lt;p&gt;A maioria das pessoas pesquisadas passa o Natal {{Q5}}.&lt;/p&gt;"
            },
            {
                "name": "A7",
                "label": "A minoria das pessoas passa o Natal {{Q6}}.",
                "function": "",
                "incorrect": true,
                "feedback": " &lt;p&gt;A minoria das pessoas pesquisadas passa o Natal {{Q8}}.&lt;/p&gt;"
            },
            {
                "name": "A8",
                "label": "{{function}}",
                "function": "A minoria das pessoas passa o Natal {{Q7}}.",
                "incorrect": true,
                "feedback": " &lt;p&gt;A minoria das pessoas pesquisadas passa o Natal {{Q8}}.&lt;/p&gt;"
            }
        ],
        "uniques": true
    },
    "algorithm": {
        "name": "trueFalse",
        "template": "Choice matrix – inline",
        "params": {
            "countCorrect": 1,
            "countIncorrect": 2,
            "showCheckIcon": false,
            "options": [
                "Verdadeiro",
                "Falso"
            ]
        }
    }
}</t>
  </si>
  <si>
    <t>&lt;p&gt;Este gráfico de sectores representa qué zumos son los preferidos por un grupo de amigos. Ordena las sabores de menor a mayor preferencia.&lt;/p&gt;
Gráfica:
Serie: {{Q1}}, {{Q2}}, {{Q3}}, {{Q4}}
Leyenda: "{{Q5}}", "{{Q6}}", "{{Q7}}", "{{Q8}}"</t>
  </si>
  <si>
    <t>Q1-Q4 = Min= 2; Max= 8; Step= 1
Q5-Q8 = List= "Naranja", "Piña", "Uva", "Melocotón", "Ciruela"</t>
  </si>
  <si>
    <t>Ordenar según los valores Q1-Q4
A1 = {{Q1}}
A2 = {{Q2}}
A3 = {{Q3}}
A4 = {{Q4}}</t>
  </si>
  <si>
    <t>{"id":"M6-EyP-9b-E-1","stimulus":"&lt;p&gt;Este gráfico de pizza representa quais sucos são preferidos por um grupo de amigos. Arraste e ordene os sabores do menos para o mais preferido. Coloque-os de cima para baixo.&lt;/p&gt;&lt;div style=\"display:flex; justify-content:center;\"&gt;&lt;div class=\"fr-chart ct-chart ct-minor-seventh\" data-chart='{\"type\": \"pie\", \"series\": [{{Q1}},{{Q2}},{{Q3}},{{Q4}}], \"labels\":[\"Laranja\",\"Abacaxi\",\"Uva\",\"Pêssego\"]}'&gt;&lt;/div&gt;&lt;/div&gt;","hint":"&lt;p&gt;Em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Laranja","min":2,"max":8,"step":1},{"name":"Q2","label":"Abacaxi","min":2,"max":8,"step":1},{"name":"Q3","label":"Uva","min":2,"max":8,"step":1},{"name":"Q4","label":"Pêssego","min":2,"max":8,"step":1}],"uniques":true},"algorithm":{"name":"orderNumbers","params":{"order":"asc"}}}</t>
  </si>
  <si>
    <t xml:space="preserve">&lt;p&gt;Este gráfico de sectores representa las mascotas de cada especie hay en la urbanización de Manuel. Ordénalas de mayor a menor frecuencia.&lt;/p&gt; 
Gráfica:
Serie: {{Q1}}, {{Q2}}, {{Q3}}, {{Q4}}
Leyenda: "{{Q5}}", "{{Q6}}", "{{Q7}}", "{{Q8}}"
</t>
  </si>
  <si>
    <t>Q1-Q4 = Min= 5; Max= 10; Step= 1
Q5-Q8 = List= "Conejo", "Canario", "Tortuga", "Gato", "Perro"</t>
  </si>
  <si>
    <t>Ordenar según los valores Q1-Q4
A1 = {{Q1}}
A2 = {{Q2}}
A3 = {{Q3}}
A4 = {{Q4}}</t>
  </si>
  <si>
    <t>{"id":"M6-EyP-9b-E-2","stimulus":"&lt;p&gt;Este gráfico de pizza representa os animais de estimação que um grupo de entrevistados declararam ter. Arrastre e ordene-os do mais ao menos frequente. Coloque-os de cima para baixo.&lt;/p&gt;&lt;div style=\"display:flex; justify-content:center;\"&gt;&lt;div class=\"fr-chart ct-chart ct-minor-seventh\" data-chart='{\"type\": \"pie\", \"series\": [{{Q1}},{{Q2}},{{Q3}},{{Q4}}], \"labels\":[\"Coelho\",\"Passarinho\",\"Gato\",\"Cachorro\"]}'&gt;&lt;/div&gt;&lt;/div&gt;","hint":"&lt;p&gt;Em um gráfico de pizza, a área de cada setor é proporcional à frequência absoluta dos valores da variável estatística.&lt;/p&gt;","feedback":"&lt;p&gt;Em um gráfico de pizza, a área de setor pizza é proporcional à frequência absoluta dos valores da variável estatística.&lt;/p&gt;","seed":{"parameters":[{"name":"Q1","label":"Coelho","min":5,"max":10,"step":1},{"name":"Q2","label":"Passarinho","min":5,"max":10,"step":1},{"name":"Q3","label":"Gato","min":5,"max":10,"step":1},{"name":"Q4","label":"Cachorro","min":5,"max":10,"step":1}],"uniques":true},"algorithm":{"name":"orderNumbers","params":{"order":"desc"}}}</t>
  </si>
  <si>
    <t>&lt;p&gt;En una fiesta medieval hay tres puestos para hacer actividades distintas. La organización ha creado este gráfico de sectores para ver cuál ha recibido más visitas. Ordénalos de menor a mayor asistencia.&lt;/p&gt;
Gráfica:
Serie: {{Q1}}, {{Q2}}, {{Q3}}
Leyenda: "{{Q4}}", "{{Q5}}", "{{Q6}}"</t>
  </si>
  <si>
    <t>Q1-Q3= Min= 10; Max= 50; Step= 1
Q4-Q6= "tirolina", "tiro con arco", "bolos"</t>
  </si>
  <si>
    <t>Ordenar según los valores Q1-Q3
A1 = {{Q1}}
A2 = {{Q2}}
A3 = {{Q3}}</t>
  </si>
  <si>
    <t>{"id":"M6-EyP-9b-E-3","stimulus":"&lt;p&gt;Em um festa junina havia três barracas para diferentes atividades de brincadeiras. A organização criou este gráfico de setores para ver qual delas recebeu mais visitas. Arraste e ordene-as da menor para a maior frequência. Coloque-as de cima para baixo.&lt;/p&gt;&lt;div style=\"display:flex; justify-content:center;\"&gt;&lt;div class=\"fr-chart ct-chart ct-minor-seventh\" data-chart='{\"type\": \"pie\", \"series\": [{{Q1}},{{Q2}},{{Q3}}], \"labels\":[\"Correio elegante\",\"Pescaria\",\"Cadeia\"]}'&gt;&lt;/div&gt;&lt;/div&gt;","hint":"&lt;p&gt;Em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estatística.&lt;/p&gt;","seed":{"parameters":[{"name":"Q1","label":"Correio elegante","min":10,"max":50,"step":1},{"name":"Q2","label":"Pescaria","min":10,"max":50,"step":1},{"name":"Q3","label":"Cadeia","min":10,"max":50,"step":1}],"uniques":true},"algorithm":{"name":"orderNumbers","params":{"order":"asc"}}}</t>
  </si>
  <si>
    <t>M6-EyP-10a</t>
  </si>
  <si>
    <t>Identifica situaciones de carácter aleatorio</t>
  </si>
  <si>
    <t>&lt;p&gt;Escoge las experiencias que dependen del azar.&lt;/p&gt;</t>
  </si>
  <si>
    <t>A1=Se saca un as de una baraja de cartas que se acaba de mezclar.*
A2=Se obtiene un 2 al tirar un dado.*
A3=Se extrae una bola amarilla de una urna con bolas de muchos colores.*
A4=Se obtiene cruz al lanzar una moneda.*
A5=La temperatua de un vaso de leche sube si se calienta en un microondas.
A6=Se enciende una lámpara al pulsar su interruptor.
A7=Una botella se llena si se deja debajo de un grifo abierto.
A8=En invierno hace más frío que durante el resto del año.
A9=Una piedra cae hasta llegar al suelo si se suelta por una ventana.</t>
  </si>
  <si>
    <t>&lt;p&gt;La experiencias de azar son aquellas en las que el resultado no se puede saber con antelación.&lt;/p&gt;</t>
  </si>
  <si>
    <t>{"id":"M6-EyP-10a-I-1","stimulus":"&lt;p&gt;Escolha experiências que dependem do acaso.&lt;/p&gt;","hint":"&lt;p&gt;As experiências que dependem do acaso são aquelas em que o resultado não pode ser conhecido antecipadamente.&lt;/p&gt;","feedback":"&lt;p&gt;As experiências que dependem do acaso são aquelas em que o resultado não pode ser conhecido antecipadamente.&lt;/p&gt;","seed":{"parameters":[],"calculated":[{"name":"A1","label":"Um ás é retirado de um baralho de cartas que acabou de ser embaralhado."},{"name":"A2","label":"Obtém-se um 2 quando se lança um dado."},{"name":"A3","label":"Uma bola amarela é retirada de uma urna com muitas bolas coloridas."},{"name":"A4","label":"Obtém-se coroa quando se lança uma moeda."},{"name":"A5","label":"A temperatura de um copo de leite sobe se ele for aquecido em um forno de microondas.","incorrect":true},{"name":"A6","label":"Uma lâmpada é acesa quando seu interruptor é acionado.","incorrect":true},{"name":"A7","label":"Uma garrafa se enche se for deixada sob uma torneira aberta.","incorrect":true},{"name":"A8","label":"No inverno é mais frio que no resto do ano.","incorrect":true},{"name":"A9","label":"Uma pedra cai ao chão ao ser lançada por uma janela.","incorrect":true}],"uniques":true},"algorithm":{"name":"trueFalse","template":"Multiple choice – multiple response","params":{"countCorrect":2,"countIncorrect":1}}}</t>
  </si>
  <si>
    <t>M6-EyP-10b</t>
  </si>
  <si>
    <t>Distingue los casos de probabilidad: sucesos seguros, posibles e imposibles</t>
  </si>
  <si>
    <t>&lt;p&gt;Une cada experiencia con el tipo de suceso que la describe.&lt;/p&gt;</t>
  </si>
  <si>
    <t>Une cada experiencia con el tipo de suceso que la describe.
Sale cara en una moneda trucada con dos caras ---- Suceso seguro
Sale un dos en un dado ---- Suceso posible
 Nieva con treinta grados ---- Suceso imposible</t>
  </si>
  <si>
    <t>Q1= Lista = Sale cara o cruz al tirar una moneda., Sale un número mayor que cero al tirar un dado., Se rompe un vaso de cristal al caer de un tercer piso.
Q2= Lista = Sale un dos al tirar un dado., Lloverá dentro de cien días., Sale cruz al tirar una moneda.
Q3=  Lista = Nieva con una temperatura de 30 °C.,  Sale un número mayor que siete al tirar un dado normal., Un reloj roto da bien la hora.</t>
  </si>
  <si>
    <t>A1=Suceso seguro#{{Q1}}
A2=Suceso posible#{{Q2}}
A3=Suceso imposible#{{Q3}}</t>
  </si>
  <si>
    <t>&lt;p&gt;Un suceso seguro es el que va a ocurrir siempre. Un suceso posible es el que ocurre solo a veces. Un suceso imposible no ocurre nunca.&lt;/p&gt;</t>
  </si>
  <si>
    <t>{"id":"M6-EyP-10b-I-1","stimulus":"&lt;p&gt;Arraste cada experiência para o tipo de evento que a descreve.&lt;/p&gt;","hint":"&lt;p&gt;Um evento certo é aquele que sempre vai ocorrer. Um evento possível é aquele que acontece apenas às vezes. Um evento impossível nunca acontece.&lt;/p&gt;","feedback":"&lt;p&gt;Um evento certo é aquele que sempre vai ocorrer. Um evento possível é aquele que acontece apenas às vezes. Um evento impossível nunca acontece.&lt;/p&gt;","seed":{"parameters":[{"name":"Q1","list":["Sai cara ou coroa ao se lançar uma moeda.","Sai um número maior que zero ao se lançar um dado.","Um taça de cristal quebra ao cair do terceiro andar."]},{"name":"Q2","list":["Sai um dois ao se lançar um dado.","Vai chover dentro de cem dias.","Sai coroa ao se lançar uma moeda."]},{"name":"Q3","list":["Neva com uma temperatura de 30°C.","Um número maior que sete é sorteado ao se lançar um dado normal.","Um relógio quebrado mostra a hora corretamente."]}],"calculated":[{"name":"A1","function":"{{Q1}}","label":"Evento certo"},{"name":"A2","function":"{{Q2}}","label":"Evento possível"},{"name":"A3","function":"{{Q3}}","label":"Evento impossível"}],"uniques":true},"algorithm":{"name":"linkOperationResult","params":{"invert":true},"template":"Match list"}}</t>
  </si>
  <si>
    <t>&lt;p&gt;¿Cómo se clasifican los siguientes sucesos? Arrastra cada uno de ellos a su celda correspondiente.&lt;/p&gt;</t>
  </si>
  <si>
    <t>Tabla 3x2 sin bordes
{{A1}} | {{A2}} | {{A3}}
{{Q1}} | {{Q2}} | {{Q3}}</t>
  </si>
  <si>
    <t>Q1= Lista = "Coger un calcetín de un cajón con calcetines", "La comida sale congelada tras dos días en el congelador", "Coger un regaliz de fresa de una bolsa de regalices de fresa"
Q2= Lista = "Una botella cae de pie al lanzarla", "Ver una estrella fugaz", "Sale cara al tirar una moneda"
Q3=  Lista = "Sale el número cero al tirar un dado", "Hoy es 30 de febrero", "Ganar la lotería sin jugar"</t>
  </si>
  <si>
    <t>A1= "Suceso seguro"
A2= "Suceso posible"
A3= "Suceso imposible"</t>
  </si>
  <si>
    <t>Un suceso seguro es el que va a ocurrir siempre. Un suceso posible es el que ocurre solo a veces. Un suceso imposible no ocurre nunca.</t>
  </si>
  <si>
    <t>{"id":"M6-EyP-10b-E-1","stimulus":"&lt;p&gt;Como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no lançamento de um dado.","Hoje é o dia 30 de fevereiro.","Ganhar na loteria sem jogar."]}],"calculated":[{"name":"A1","label":"Evento certo"},{"name":"A2","label":"Evento possível"},{"name":"A3","label":"Evento impossível"}],"uniques":true},"algorithm":{"name":"calculateOperation","template":"Cloze with drag &amp; drop","params":{"keyboard":"INTERMEDIATE"}}}</t>
  </si>
  <si>
    <t>Tabla 3x2 sin bordes
{{A2}} | {{A1}} | {{A3}}
{{Q2}} | {{Q1}} | {{Q3}}</t>
  </si>
  <si>
    <t>{"id":"M6-EyP-10b-E-2","stimulus":"&lt;p&gt;Como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possível"},{"name":"A2","label":"Evento certo"},{"name":"A3","label":"Evento impossível"}],"uniques":true},"algorithm":{"name":"calculateOperation","template":"Cloze with drag &amp; drop","params":{"keyboard":"INTERMEDIATE"}}}</t>
  </si>
  <si>
    <t>Tabla 3x2 sin bordes
{{A3}} | {{A2}} | {{A1}}
{{Q3}} | {{Q2}} | {{Q1}}</t>
  </si>
  <si>
    <t>{"id":"M6-EyP-10b-E-3","stimulus":"&lt;p&gt;Como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impossível"},{"name":"A2","label":"Evento possível"},{"name":"A3","label":"Evento certo"}],"uniques":true},"algorithm":{"name":"calculateOperation","template":"Cloze with drag &amp; drop","params":{"keyboard":"INTERMEDIATE"}}}</t>
  </si>
  <si>
    <t>M6-EyP-11a</t>
  </si>
  <si>
    <t>Identifica la probabilidad de un suceso en una escala de 0 (imposible) a 1 (seguro) (números decimales)</t>
  </si>
  <si>
    <t>&lt;p&gt;Señala las respuestas correctas.&lt;/p&gt;</t>
  </si>
  <si>
    <t>A1=La probabilidad de un suceso es siempre mayor o igual que 0 y menor o igual que 1.*
A2=La probabilidad de un suceso posible puede ser 0.2.*
A3=La probabilidad de un suceso seguro es 1.*
A4=La probabilidad de un suceso imposible es 0.*
A5=La probabilidad de un suceso imposible es 1.
A6=La probabilidad de un suceso seguro es 0.
A7=La probabilidad de un suceso posible puede ser 1.2.
A8=La probabilidad de un suceso puede ser mayor que 1.</t>
  </si>
  <si>
    <t>&lt;p&gt;La probabilidad de un &lt;b&gt;suceso seguro&lt;/b&gt; es 1, mientras que la probabilidad de un &lt;b&gt;suceso imposible&lt;/b&gt; es 0.&lt;/p&gt;</t>
  </si>
  <si>
    <t>{"id":"M6-EyP-11a-I-1","stimulus":"&lt;p&gt;Clique nas respostas corretas.&lt;/p&gt;","hint":"&lt;p&gt;A probabilidade de um &lt;b&gt;evento certo&lt;/b&gt; é 1, enquanto a probabilidade de um &lt;b&gt;evento impossível&lt;/b&gt; é 0.&lt;/p&gt;","feedback":"&lt;p&gt;A probabilidade de um &lt;b&gt;evento certo&lt;/b&gt; é 1, enquanto a probabilidade de um &lt;b&gt;evento impossível&lt;/b&gt; é 0.&lt;/p&gt;","seed":{"parameters":[],"calculated":[{"name":"A1","label":"A probabilidade de um evento é sempre maior ou igual a 0 e menor ou igual a 1."},{"name":"A2","label":"A probabilidade de um evento possível pode ser 0.2."},{"name":"A3","label":"A probabilidade de um evento certo é 1."},{"name":"A4","label":"A probabilidade de um evento impossível é 0."},{"name":"A5","label":"A probabilidade de um evento impossível é 1.","incorrect":true},{"name":"A6","label":"A probabilidade de um evento certo é 0.","incorrect":true},{"name":"A7","label":"A probabilidade de um evento possível pode ser 1.2.","incorrect":true},{"name":"A8","label":"A probabilidade de um evento pode ser maior que 1.","incorrect":true}],"uniques":true},"algorithm":{"name":"trueFalse","template":"Multiple choice – multiple response","params":{"countCorrect":2,"countIncorrect":1}}}</t>
  </si>
  <si>
    <t>&lt;p&gt;Completa la siguiente afirmación con el número correcto.&lt;/p&gt;</t>
  </si>
  <si>
    <t>&lt;p&gt;La probabilidad de {{Q1}} es {{A2}}.&lt;/p&gt;</t>
  </si>
  <si>
    <t>Q1 = List = cumplir años un día al año, sacar una pipa de una bolsa de pipas, que al terminar un día empiece el siguiente</t>
  </si>
  <si>
    <t>A1=1</t>
  </si>
  <si>
    <t>{"id":"M6-EyP-11a-E-1","stimulus":"&lt;p&gt;Complete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0.&lt;/p&gt;","seed":{"parameters":[{"name":"Q1","list":["se fazer aniversário um dia por ano","tirar uma bolinha de gude de um saco de bolinhas de gude","no fim de um dia se começar o outro"]}],"calculated":[{"name":"A1","function":"1"}],"uniques":true},"algorithm":{"name":"calculateOperation","params":{"method":"equivLiteral","keyboard":"NUMERICAL"}}}</t>
  </si>
  <si>
    <t>Q1 = List = que al tirar una moneda no salga ni cara ni cruz, cumplir años todos los días, que un objeto caiga hacia arriba</t>
  </si>
  <si>
    <t>A1=0</t>
  </si>
  <si>
    <t>{"id":"M6-EyP-11a-E-2","stimulus":"&lt;p&gt;Complete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0.&lt;/p&gt;","seed":{"parameters":[{"name":"Q1","list":["que ao jogar uma moeda não dê cara nem coroa","se fazer aniversário todos os dias","um objeto cair para cima"]}],"calculated":[{"name":"A1","function":"0"}],"uniques":true},"algorithm":{"name":"calculateOperation","params":{"method":"equivLiteral","keyboard":"NUMERICAL"}}}</t>
  </si>
  <si>
    <t>M6-EyP-12a</t>
  </si>
  <si>
    <t>Calcula la probabilidad de un suceso usando la regla de Laplace</t>
  </si>
  <si>
    <t>&lt;p&gt;¿Qué fórmula se utiliza para hallar la probabilidad de un suceso?&lt;/p&gt;</t>
  </si>
  <si>
    <t>A1=&lt;span class="fr-math-v2 fr-draggable" contenteditable="false" data-original-math="\(\text{Probabilidad de un suceso} = \frac{\text{n.º de casos favorables}}{\text{n.º de casos posibles}}\)" draggable="true"&gt;\(\text{Probabilidad de un suceso} = \frac{\text{n.º de casos favorables}}{\text{n.º de casos posibles}}\)&lt;/span&gt;*
A2=&lt;span class="fr-math-v2 fr-draggable" contenteditable="false" data-original-math="\(\text{Probabilidad de un suceso} = \frac{\text{n.º de casos posibles}}{\text{n.º de casos favorables}}\)" draggable="true"&gt;\(\text{Probabilidad de un suceso} = \frac{\text{n.º de casos posibles}}{\text{n.º de casos favorables}}\)&lt;/span&gt; | En esta opción, los valores de la fracción están invertidos.
A3=&lt;span class="fr-math-v2 fr-draggable" contenteditable="false" data-original-math="\(\text{Probabilidad de un suceso} = \frac{\text{n.º de casos no favorables}}{\text{n.º de casos posibles}}\)" draggable="true"&gt;\(\text{Probabilidad de un suceso} = \frac{\text{n.º de casos no favorables}}{\text{n.º de casos posibles}}\)&lt;/span&gt; | Con esta opción se calcula la probabilidad de que un suceso no ocurra.
A4=&lt;span class="fr-math-v2 fr-draggable" contenteditable="false" data-original-math="\(\text{Probabilidad de un suceso} = \frac{\text{n.º de casos posibles}}{\text{n.º de casos no favorables}}\)" draggable="true"&gt;\(\text{Probabilidad de un suceso} = \frac{\text{n.º de casos posibles}}{\text{n.º de casos no favorables}}\)&lt;/span&gt; | En esta opción, los términos para calcular la probabilidad de que un suceso no ocurra están invertidos.
A5=&lt;span class="fr-math-v2 fr-draggable" contenteditable="false" data-original-math="\(\text{Probabilidad de un suceso} = \frac{\text{n.º de casos favorables}}{\text{n.º de casos seguros}}\)" draggable="true"&gt;\(\text{Probabilidad de un suceso} = \frac{\text{n.º de casos favorables}}{\text{n.º de casos seguros}}\)&lt;/span&gt; | Esta opción hace referencia a casos seguros, en lugar de a casos posibles.</t>
  </si>
  <si>
    <t>&lt;p&gt;La probabilidad se calcula teniendo en cuenta los sucesos posibles y los favorables.&lt;/p&gt;</t>
  </si>
  <si>
    <t>&lt;p&gt;La fórmula para calcular la probabilidad de un suceso es esta:&lt;/p&gt;&lt;p&gt;&lt;span class="fr-math-v2 fr-draggable" contenteditable="false" data-original-math="\(\text{Probabilidad de un suceso} = \frac{\text{n.º de casos favorables}}{\text{n.º de casos posibles}}\)" draggable="true"&gt;\(\text{Probabilidad de un suceso} = \frac{\text{n.º de casos favorables}}{\text{n.º de casos posibles}}\)&lt;/span&gt;&lt;/p&gt;</t>
  </si>
  <si>
    <t>{"id":"M6-EyP-12a-I-1","stimulus":"&lt;p&gt;Que fórmula é usada para encontrar a probabilidade de um evento?&lt;/p&gt;","hint":"&lt;p&gt;A probabilidade é calculada levando em consideração os eventos possíveis e favoráveis.&lt;/p&gt;","feedback":"&lt;p&gt;A fórmula para calcular a probabilidade de um evento é:&lt;/p&gt;&lt;p&gt;Probabilidade de um evento = &lt;span class=\"fr-math-v2 fr-draggable\" contenteditable=\"false\" data-original-math=\"\\(\\frac{\\text{nº de casos favoráveis}}{\\text{nº de casos possíveis}}\\)\" draggable=\"true\"&gt;\\(\\frac{\\text{nº de casos favoráveis}}{\\text{nº de casos possívei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e de um evento = &lt;span class=\"fr-math-v2 fr-draggable\" contenteditable=\"false\" data-original-math=\"\\(\\frac{\\text{nº de casos favoráveis}}{\\text{nº de casos possíveis}}\\)\" draggable=\"true\"&gt;\\(\\frac{\\text{nº de casos favoráveis}}{\\text{nº de casos possíveis}}\\)&lt;/span&gt;"},{"name":"A2","label":"Probabilidade de um evento = &lt;span class=\"fr-math-v2 fr-draggable\" contenteditable=\"false\" data-original-math=\"\\(\\frac{\\text{nº de casos possíveis}}{\\text{nº de casos favoráveis}}\\)\" draggable=\"true\"&gt;\\(\\frac{\\text{nº de casos possíveis}}{\\text{nº de casos favoráveis}}\\)&lt;/span&gt;","incorrect":true,"feedback":"Nesta opção, os valores da fração estão invertidos."},{"name":"A3","label":"Probabilidade de um evento = &lt;span class=\"fr-math-v2 fr-draggable\" contenteditable=\"false\" data-original-math=\"\\(\\frac{\\text{nº de casos no favoráveis}}{\\text{nº de casos possíveis}}\\)\" draggable=\"true\"&gt;\\(\\frac{\\text{nº de casos no favoráveis}}{\\text{nº de casos possíveis}}\\)&lt;/span&gt;","incorrect":true,"feedback":"Esta opção calcula a probabilidade de um evento não ocorrer."},{"name":"A4","label":"Probabilidade de um evento = &lt;span class=\"fr-math-v2 fr-draggable\" contenteditable=\"false\" data-original-math=\"\\(\\frac{\\text{nº de casos possíveis}}{\\text{nº de casos não favoráveis}}\\)\" draggable=\"true\"&gt;\\(\\frac{\\text{nº de casos possíveis}}{\\text{nº de casos não favoráveis}}\\)&lt;/span&gt;","incorrect":true,"feedback":"Nesta opção, os termos para calcular a probabilidade de um evento não ocorrer estão invertidos."},{"name":"A5","label":"Probabilidade de um evento = &lt;span class=\"fr-math-v2 fr-draggable\" contenteditable=\"false\" data-original-math=\"\\(\\frac{\\text{nº de casos favoráveis}}{\\text{nº de casos seguros}}\\)\" draggable=\"true\"&gt;\\(\\frac{\\text{nº de casos favoráveis}}{\\text{nº de casos seguros}}\\)&lt;/span&gt;","incorrect":true,"feedback":"Esta opção refere-se a certos casos, em vez de casos possíveis."}],"uniques":true},"algorithm":{"name":"trueFalse","template":"Multiple choice – standard","params":{"countCorrect":1,"countIncorrect":2,"showCheckIcon":true}}}</t>
  </si>
  <si>
    <t>&lt;p&gt;En una bolsa se introducen {{Q1}} papeletas de color {{Q4}}, {{Q2}} de color {{Q5}} y {{Q3}} de color {{Q6}}. ¿Cuál será la probabilidad de sacar una papeleta de color {{Q4}} de la bolsa? Escribre el resultado en forma de fracción.&lt;/p&gt;</t>
  </si>
  <si>
    <r>
      <rPr>
        <rFont val="Calibri"/>
        <color theme="1"/>
        <sz val="12.0"/>
      </rPr>
      <t xml:space="preserve">&lt;p&gt;La probabilidad de sacar una papeleta de color {{Q4}} es </t>
    </r>
    <r>
      <rPr>
        <rFont val="Calibri"/>
        <color theme="1"/>
        <sz val="12.0"/>
      </rPr>
      <t>{{A1}}</t>
    </r>
    <r>
      <rPr>
        <rFont val="Calibri"/>
        <color theme="1"/>
        <sz val="12.0"/>
      </rPr>
      <t>.&lt;/p&gt;</t>
    </r>
  </si>
  <si>
    <t>Q1-Q3= Min = 2; Max = 5; Step = 1
Q4-Q6=List=lila, naranja, azul</t>
  </si>
  <si>
    <t>T1 = {{Q1}}
T2 = {{Q1}}+{{Q2}}+{{Q3}}
A1=\frac{{{T1}}}{{{T2}}}</t>
  </si>
  <si>
    <t>&lt;span class="fr-math-v2 fr-draggable" contenteditable="false" data-original-math="\(\text{Probabilidad de un suceso} = \frac{\text{n.º de casos favorables}}{\text{n.º de casos posibles}}\)" draggable="true"&gt;\(\text{Probabilidad de un suceso} = \frac{\text{n.º de casos favorables}}{\text{n.º de casos posibles}}\)&lt;/span&gt;</t>
  </si>
  <si>
    <t>&lt;p&gt;Probabilidad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t>
  </si>
  <si>
    <t>{"id":"M6-EyP-12a-E-1","stimulus":"&lt;p&gt;{{Q1}} cédulas de cor {{Q4}}, {{Q2}} de cor {{Q5}} e {{Q3}} de cor {{Q6}} foram inseridas em um saco. Ao se retirar uma cédula do saco sem ver, qual será a probabilidade de ser uma cédula da cor {{Q4}}? Escreva o resultado na forma de fração.&lt;/p&gt;","hint":"&lt;p&gt;Probabilidade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tirar uma cédula do saco de cor {{Q4}}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data-original-math=\"\\(\\frac{{{T1}}}{{{T2}}}\\)\" draggable=\"true\"&gt;\\(\\frac{{{T1}}}{{{T2}}}\\)&lt;/span&gt;&lt;/p&gt;","seed":{"parameters":[{"name":"Q1","min":2,"max":5,"step":1},{"name":"Q2","min":2,"max":5,"step":1},{"name":"Q3","min":2,"max":5,"step":1},{"name":"Q4","list":["lilás","laranja","azul"]},{"name":"Q5","list":["lilás","laranja","azul"]},{"name":"Q6","list":["lilás","laranja","azul"]}],"calculated":[{"name":"T1","function":"{{Q1}}","temp":true},{"name":"T2","function":"{{Q1}}+{{Q2}}+{{Q3}}","temp":true},{"name":"A1","function":"\\frac{{{T1}}}{{{T2}}}"}],"uniques":true},"algorithm":{"name":"calculateOperation","params":{"method":"equivLiteral","keyboard":"INTERMEDIATE"}},"template":"&lt;p&gt;A probabilidade de se retirar uma cédula de cor {{Q4}} é {{response}}.&lt;/p&gt;"}</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</si>
  <si>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</si>
  <si>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Min= 12; Max= 20; Step= 1
Q2= Min= 4; Max= 8; Step= 1</t>
  </si>
  <si>
    <t>F:En una carrera de hípica participan {{Q1}} jinetes, de quienes {{Q2}} visten chaquetillas lisas y {{T1}}, chaquetillas estampadas. ¿Qué probabilidad hay de que gane la carrera un jinete con chaquetilla estampada? Escribe el resultado en forma de fracción.
G:La probabilidad de que gane un jinete con chaquetilla estampada es de {{A1}}.
L:T1= {{Q1}}-{{Q2}}
A1 = \frac{{{T1}}}{{{Q1}}}#
J:Cloze math</t>
  </si>
  <si>
    <t>F:¿Cuántos jinetes participan en la carrera en total? ¿Cuántos llevan chaquetilla estampada?
G:En la carrera participan {{A1}} jinetes, de quienes {{A3}} visten una chaquetilla estampada. 
L:A1 = {{Q1}}+{{Q2}}
A3 = {{Q2}}#
J:Cloze math</t>
  </si>
  <si>
    <t>F:¿Qué pide el enunciado que calcules?
L:A1=La probabilidad de que gane un jinete con chaquetilla estampada.*
A2=La probabilidad de que gane un jinete con chaquetilla lisa.
A3=La probabilidad de que gane un jinete con chaquetilla.#
J:Single Choice</t>
  </si>
  <si>
    <t>F:¿Cómo se halla la probabilidad de un suceso?
L:A1=Probabilidad de un suceso = n.º de casos favorables/n.º de casos posibles*
A2=Probabilidad de un suceso = n.º de casos posibles/n.º de casos favorables
A3=Probabilidad de un suceso = n.º de casos no favorables/n.º de casos posibles#
J:Single Choice</t>
  </si>
  <si>
    <t>F:Si {{Q1}} jinetes llevan chaquetilla lisa y {{Q2}} visten chaquetilla estampada, ¿cuáles son los casos posibles? ¿Y los favorables?
G:Los casos posibles son {{A1}}, mientras que los favorables son {{A2}}.
L:A1 = {{Q1}}+{{Q2}}
A2 = {{Q2}}#
J:Cloze math</t>
  </si>
  <si>
    <t>F:Sabiendo esto, calcula la probabilidad de que gane un jinete con chaquetilla estampada. Escribe el resultado en forma de fracción.
G:Probabilidad = jinetes con chaquetilla estampada/jinetes = {{A1}}
L:T1= {{Q1}}+{{Q2}}
A1= {{Q2}}/{{T1}}#
J:Cloze math</t>
  </si>
  <si>
    <t>{
    "id": "M6-EyP-12a-A-1",
    "seed": {
        "parameters": [
            {
                "name": "Q1",
                "label": null,
                "min": 12,
                "max": 20,
                "step": 1
            },
            {
                "name": "Q2",
                "label": null,
                "list": [
                    4,
                    5,
                    6,
                    7,
                    8
                ]
            }
        ],
        "uniques": true
    },
    "scaffolding": [
        {
            "id": "step-0",
            "stimulus": "&lt;p&gt;Em uma corrida de cavalos participam {{Q1}} jóqueis, dos quais {{Q2}} vestem casacos lisos e {{T1}}, casacos estampados. Se todos os competidores têm a mesma chance de vencer, qual é a probabilidade de um jóquei com uma jaqueta estampada vencer a corrida? Escreva o resultado na forma de fração.&lt;/p&gt;",
            "template": "&lt;p&gt;A probabilidade de um jóquei com uma jaqueta estampada vencer é {{response}}.&lt;/p&gt;",
            "seed": {
                "calculated": [
                    {
                        "name": "T1",
                        "label": "{{function}}",
                        "function": "{{Q1}}-{{Q2}}",
                        "temp": true
                    },
                    {
                        "name": "A1",
                        "label": "{{function}}",
                        "function": "\\frac{{{T1}}}{{{Q1}}}"
                    }
                ]
            },
            "algorithm": {
                "name": "calculateOperation",
                "params": {
                    "method": "equivLiteral",
                    "keyboard": "INTERMEDIATE"
                }
            }
        },
        {
            "id": "step-1",
            "stimulus": "&lt;p&gt;Quantos jóqueis estão na corrida ao todo? Quantos usam jaquetas estampadas?&lt;/p&gt;",
            "template": "&lt;p&gt;{{response}} jóqueis participam da corrida, dos quais {{response}} usa uma jaqueta estampada.&lt;/p&gt;",
            "seed": {
                "calculated": [
                    {
                        "name": "A3",
                        "label": "{{function}}",
                        "function": "{{Q1}}"
                    },
                    {
                        "name": "A2",
                        "label": "{{function}}",
                        "function": "{{Q1}}-{{Q2}}"
                    }
                ]
            },
            "algorithm": {
                "name": "calculateOperation",
                "params": {
                    "method": "equivLiteral",
                    "keyboard": "NUMERICAL"
                }
            }
        },
        {
            "id": "step-2",
            "stimulus": "&lt;p&gt;O que pede o enunciado?&lt;/p&gt;",
            "seed": {
                "calculated": [
                    {
                        "name": "A1",
                        "label": "&lt;p&gt;A probabilidade de um jóquei com uma jaqueta estampada vencer.&lt;/p&gt;"
                    },
                    {
                        "name": "A2",
                        "label": "&lt;p&gt;A probabilidade de um jóquei com uma jaqueta simples vencer.&lt;/p&gt;",
                        "incorrect": true
                    },
                    {
                        "name": "A3",
                        "label": "&lt;p&gt;A probabilidade de um jóquei com uma jaqueta.&lt;/p&gt;",
                        "incorrect": true
                    }
                ]
            },
            "algorithm": {
                "name": "trueFalse",
                "template": "Multiple choice – standard",
                "params": {
                    "countCorrect": 1,
                    "countIncorrect": 2
                }
            }
        },
        {
            "id": "step-3",
            "stimulus": "&lt;p&gt;Como se encontra a probabilidade de um evento?&lt;/p&gt;",
            "seed": {
                "calculated": [
                    {
                        "name": "3-A1",
                        "label": "&lt;p&gt;&lt;span class=\"fr-math-v2 fr-draggable\" contenteditable=\"false\" data-original-math=\"\\(\\frac{\\text{Nº de casos favoráveis}}{\\text{Nº de casos possíveis}}\\)\" draggable=\"true\"&gt;\\(\\frac{\\text{Nº de casos favoráveis}}{\\text{Nº de casos possíveis}}\\)&lt;/span&gt;&lt;/p&gt;"
                    },
                    {
                        "name": "3-A2",
                        "label": "&lt;p&gt;&lt;span class=\"fr-math-v2 fr-draggable\" contenteditable=\"false\" data-original-math=\"(\\frac{\\text{Nº de casos possíveis}}{\\text{Nº de casos favoráveis}}\\)\" draggable=\"true\"&gt;\\(\\frac{\\text{Nº de casos possíveis}}{\\text{Nº de casos favoráveis}}\\)&lt;/span&gt;&lt;/p&gt;",
                        "incorrect": true
                    },
                    {
                        "name": "3-A3",
                        "label": "&lt;p&gt;&lt;span class=\"fr-math-v2 fr-draggable\" contenteditable=\"false\" data-original-math=\"\\(\\frac{\\text{Nº de casos não favoráveis}}{\\text{Nº de casos possíveis}}\\)\" draggable=\"true\"&gt;\\(\\frac{\\text{Nº de casos não favoráveis}}{\\text{Nº de casos possíveis}}\\)&lt;/span&gt;&lt;/p&gt;",
                        "incorrect": true
                    }
                ]
            },
            "algorithm": {
                "name": "trueFalse",
                "template": "Multiple choice – standard",
                "params": {
                    "countCorrect": 1,
                    "countIncorrect": 2,
                    "showCheckIcon": false,
                    "columns": 3
                }
            }
        },
        {
            "id": "step-4",
            "stimulus": "&lt;p&gt;Se {{Q2}} jóqueis usam uma jaqueta lisa e {{T1}} usam uma jaqueta estampada, quais são os casos possíveis? E os favoráveis?&lt;/p&gt;",
            "template": "&lt;p&gt;Os casos possíveis são {{response}}, enquanto os favoráveis ​​são {{response}}.&lt;/p&gt;",
            "seed": {
                "calculated": [
                    {
                        "name": "T1",
                        "label": "{{function}}",
                        "function": "{{Q1}}-{{Q2}}",
                        "temp": true
                    },
                    {
                        "name": "4-A2",
                        "label": "{{function}}",
                        "function": "{{Q1}}"
                    },
                    {
                        "name": "4-A3",
                        "label": "{{function}}",
                        "function": "{{T1}}"
                    }
                ]
            },
            "algorithm": {
                "name": "calculateOperation",
                "params": {
                    "method": "equivLiteral",
                    "keyboard": "NUMERICAL"
                }
            }
        },
        {
            "id": "step-5",
            "stimulus": "&lt;p&gt;Sabendo disso, calcule a probabilidade de um competidor com uma jaqueta estampada vencer. Escreva o resultado na forma de fração.&lt;/p&gt;",
            "template": "&lt;p&gt;Probabilidade = &lt;span class=\"fr-math-v2 fr-draggable\" contenteditable=\"false\" data-original-math=\"\\(\\frac{\\text{jaqueta estampada}}{\\text{jóqueis}}\\)\" draggable=\"true\"&gt;\\(\\frac{\\text{jaqueta estampada}}{\\text{jóqueis}}\\)&lt;/span&gt; = {{response}}",
            "seed": {
                "calculated": [
                    {
                        "name": "T1",
                        "label": "{{function}}",
                        "function": "{{Q1}}-{{Q2}}",
                        "temp": true
                    },
                    {
                        "name": "A1",
                        "label": "{{function}}",
                        "function": "\\frac{{{T1}}}{{{Q1}}}"
                    }
                ]
            },
            "algorithm": {
                "name": "calculateOperation",
                "params": {
                    "method": "equivSymbolic",
                    "keyboard": "INTERMEDIATE"
                }
            }
        }
    ]
}</t>
  </si>
  <si>
    <t xml:space="preserve">Soraya ha metido en una bolsa 12 papelitos, 5 tienen escrito un número par y 7, un número impar. ¿Cuál es la probabilidad de que saque un papelito con número par? 
La probabilidad de que Soraya saque número par es de ... . </t>
  </si>
  <si>
    <t>Q1= Min= 3; Max= 9; Step= 1
Q2= Min= 3; Max= 9; Step= 1</t>
  </si>
  <si>
    <t>F:Soraya ha metido en una bolsa {{T1}} papelitos; {{Q1}} tienen escrito un número par y {{Q2}} tienen un número impar. ¿Cuál es la probabilidad de que saque un papelito con un número par? Escribe el resultado en forma de fracción.
G:La probabilidad de que Soraya saque un número par es de {{A1}}.
L:T1= {{Q1}}+{{Q2}}
A1 = \frac{{{Q1}}}{{{T1}}}#
J:Cloze math</t>
  </si>
  <si>
    <t>F:¿Cuántos papelitos ha metido Soraya en la bolsa en total? ¿Cuántos tienen escrito un número par?
G:Soraya ha metido {{A1}} papelitos en la bolsa, de los cuales {{A2}} tienen escrito un número par.
L:A1 = {{Q1}}+{{Q2}}
A2 = {{Q1}}#
J:Cloze math</t>
  </si>
  <si>
    <t>F:¿Qué pide el enunciado que calcules?
L:A1=La probabilidad de sacar de la bolsa un papelito.
A2=La probabilidad de sacar de la bolsa un papelito con un número par.*
A3=La probabilidad de sacar de la bolsa un papelito con un número impar.#
J:Single Choice</t>
  </si>
  <si>
    <t>F:Si en la bolsa hay {{Q1}} papelitos con un número par y {{Q2}} con un número impar, ¿cuáles son los casos posibles? ¿Y los favorables?
G:Los casos posibles son {{A1}}, mientras que los favorables son {{A2}}.
L:A1 = {{Q1}}+{{Q2}}
A2 = {{Q1}}#
J:Cloze math</t>
  </si>
  <si>
    <t>F:Sabiendo esto, calcula la probabilidad de que Soraya saque un número par. Escribe el resultado en forma de fracción.
G:Probabilidad = papelitos con número par/papelitos = {{A1}}
L:T1= {{Q1}}+{{Q2}}
A1= {{Q1}}/{{T1}}#
J:Cloze math</t>
  </si>
  <si>
    <t>{"id":"M6-EyP-12a-A-2","seed":{"parameters":[{"name":"Q1","label":null,"list":[3,4,5,6,7,8,9]},{"name":"Q2","label":null,"list":[3,4,5,6,7,8,9]}],"uniques":true},"scaffolding":[{"id":"step-0","stimulus":"&lt;p&gt;Simone colocou {{T1}} pedaços de papel em uma sacola. Em {{Q1}} deles ela escreveu um número par e em {{Q2}}, um número ímpar. Qual é a probabilidade de que, se retirado ao acaso, ela tire um pedaço de papel com um número par do saco? Escreva o resultado como uma fração.&lt;/p&gt;","template":"&lt;p&gt;A probabilidade de Simone tirar um número par é {{response}}.&lt;/p&gt;","seed":{"calculated":[{"name":"T1","label":"{{function}}","function":" {{Q1}}+{{Q2}}","temp":true},{"name":"A1","label":"{{function}}","function":"\\frac{{{Q1}}}{{{T1}}}"}]},"algorithm":{"name":"calculateOperation","params":{"method":"equivLiteral","keyboard":"INTERMEDIATE"}}},{"id":"step-1","stimulus":"&lt;p&gt;Quantos pedaços de papel Simone colocou no saco ao todo? Quantos têm um número par escrito?&lt;/p&gt;","template":"&lt;p&gt;Simone colocou {{response}} pedaços de papel no saco, dos quais {{response}} tem um número par escrito neles.&lt;/p&gt;","seed":{"calculated":[{"name":"A1","label":"{{function}}","function":"{{Q1}}+{{Q2}}"},{"name":"A2","label":"{{function}}","function":"{{Q1}}"}]},"algorithm":{"name":"calculateOperation","params":{"method":"equivSymbolic","keyboard":"NUMERICAL"}}},{"id":"step-2","stimulus":"&lt;p&gt;O que pede o enunciado?&lt;/p&gt;","seed":{"calculated":[{"name":"A1","label":"&lt;p&gt;A probabilidade de tirar um papel com um número par da sacola.&lt;/p&gt;"},{"nome":"A2","label":"&lt;p&gt;A probabilidade de tirar um papel da sacola.&lt;/p&gt;","incorrect":true},{"nome":"A3","label":"&lt;p&gt;A probabilidade de tirar um papel com um número ímpar da sacola.&lt;/p&gt;","incorrect":true}]},"algorithm":{"name":"trueFalse","template":"Multiple choice – standard","params":{"countCorrect":1,"countIncorrect":2}}},{"id":"step-3","stimulus":"&lt;p&gt;Como se encontra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no saco houver {{Q1}} papéis com número par e {{Q2}} com número ímpar,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Simone obter um papel com número par. Escreva o resultado na forma de fração.&lt;/p&gt;","template":"&lt;p&gt;Probabilidade nº par = &lt;span class=\"fr-math-v2 fr-draggable\" contenteditable=\"false\" data-original-math=\"\\(\\frac{\\text{papéis com nº par}}{\\text{papéis}}\\)\" draggable=\"true\"&gt;\\(\\frac{\\text{papéis com nº par}}{\\text{papéis}}\\)&lt;/span&gt; = {{response}}","seed":{"calculated":[{"name":"T1","label":"{{function}}","function":"{{Q1}}+{{Q2}}","temp":true},{"name":"4-A1","label":"{{function}}","function":"\\frac{{{Q1}}}{{{T1}}}"}]},"algorithm":{"name":"calculateOperation","params":{"method":"equivSymbolic","keyboard":"INTERMEDIATE"}}}]}</t>
  </si>
  <si>
    <t>F:Una urna contiene {{Q1}} bolas rojas y {{Q2}} bolas verdes. Si sacamos una bola de la urna, ¿cuál es la probabilidad de que sea roja? Escribe el resultado en forma de fracción.
G:La probabilidad de que la bola sea roja es {{A1}}.
L:T1= {{Q1}}+{{Q2}}
A1 = \frac{{{Q1}}}{{{T1}}}#
J:Cloze math</t>
  </si>
  <si>
    <t>F:¿Cuántas bolas hay en la urna? ¿Cuántas son rojas?
G:En la urna hay {{A2}} bolas y {{A3}} son rojas.
L:A2={{Q1}}+{{Q2}}
A3={{Q1}}#
J:Cloze math</t>
  </si>
  <si>
    <t>F:¿Qué pide el enunciado?
L:A1=La probabilidad de sacar una bola roja.*
A2=La probabilidad de sacar una bola verde.
A3=La probabilidad de sacar una bola.#
J:Single Choice</t>
  </si>
  <si>
    <t>F:¿Cómo se halla la probabilidad de un suceso?
L:A1=Probabilidad de un suceso = &lt;span class="fr-math-v2 fr-draggable" contenteditable="false" data-original-math="(\frac{\text{n.º de casos favorables}}{\text{n.º de casos posibles}})" draggable="true"&gt;(\frac{\text{n.º de casos favorables}}{\text{n.º de casos posibles}})&lt;/span&gt;*
A2=Probabilidad de un suceso = &lt;span class="fr-math-v2 fr-draggable" contenteditable="false" data-original-math="(\frac{\text{n.º de casos posibles}}{\text{n.º de casos favorables}})" draggable="true"&gt;(\frac{\text{n.º de casos posibles}}{\text{n.º de casos favorables}})&lt;/span&gt;
A3=Probabilidad de un suceso = &lt;span class="fr-math-v2 fr-draggable" contenteditable="false" data-original-math="(\frac{\text{n.º de casos no favorables}}{\text{n.º de casos posibles}})" draggable="true"&gt;(\frac{\text{n.º de casos no favorables}}{\text{n.º de casos posibles}})&lt;/span&gt;#
J:Single Choice</t>
  </si>
  <si>
    <t>F:Si en la urna hay {{Q1}} bolas rojas y {{Q2}} bolas verdes, ¿cuáles son los casos posbiles? ¿Y los favorables?
G:Los casos posibles son {{A2}}, mientras que los favorables, {{A3}}.
L:A2={{Q1}}+{{Q2}}
A3={{Q1}}#
J:Cloze math</t>
  </si>
  <si>
    <t>F:Sabiendo esto, calcula la probabilidad de que la bola extraída sea roja. Escribe el resultado en forma de fracción.
G:Probabilidad de sacar bola roja = &lt;span class="fr-math-v2 fr-draggable" contenteditable="false" data-original-math="(\frac{\text{bolas rojas}}{\text{bolas totales}})" draggable="true"&gt;(\frac{\text{bolas rojas}}{\text{bolas totales}})&lt;/span&gt; = {{A1}}
L:T1= {{Q1}}+{{Q2}}
A1= {{Q1}}/{{T1}}#
J:Cloze math</t>
  </si>
  <si>
    <t>{"id":"M6-EyP-12a-A-3","seed":{"parameters":[{"name":"Q1","label":null,"list":[3,4,5,6,7,8,9]},{"name":"Q2","label":null,"list":[3,4,5,6,7,8,9]}],"uniques":true},"scaffolding":[{"id":"step-0","stimulus":"&lt;p&gt;Uma urna contém {{Q1}} bolas vermelhas e {{Q2}} bolas verdes. Se retirarmos ao acaso uma bola da urna, qual é a probabilidade dela ser vermelha? Escreva o resultado na forma de fração.&lt;/p&gt;","template":"&lt;p&gt;A probabilidade de a bola ser vermelha é {{response}}.&lt;/p&gt;","seed":{"calculated":[{"name":"T1","label":"{{function}}","function":" {{Q1}}+{{Q2}}","temp":true},{"name":"A1","label":"{{function}}","function":"\\frac{{{Q1}}}{{{T1}}}"}]},"algorithm":{"name":"calculateOperation","params":{"method":"equivLiteral","keyboard":"INTERMEDIATE"}}},{"id":"step-1","stimulus":"&lt;p&gt;Quantas bolas há na urna? Quantas são vermelhas?&lt;/p&gt;","template":"&lt;p&gt;Há {{response}} bolas na urna e {{response}} são vermelhas.&lt;/p&gt;","seed":{"calculated":[{"name":"A2","label":"{{function}}","function":"{{Q1}}+{{Q2}}"},{"name":"A3","label":"{{function}}","function":"{{Q1}}"}]},"algorithm":{"name":"calculateOperation","params":{"method":"equivSymbolic","keyboard":"NUMERICAL"}}},{"id":"step-2","stimulus":"&lt;p&gt;O que pede o enunciado?&lt;/p&gt;","seed":{"calculated":[{"name":"2-A1","label":"&lt;p&gt;A probabilidade de tirar uma bola vermelha.&lt;/p&gt;"},{"name":"2-A2","label":"&lt;p&gt;A probabilidade de tirar uma bola verde.&lt;/p&gt;","incorrect":true},{"name":"2-A3","label":"&lt;p&gt;A probabilidade de tirar uma bola.&lt;/p&gt;","incorrect":true}]},"algorithm":{"name":"trueFalse","template":"Multiple choice – standard","params":{"countCorrect":1,"countIncorrect":2}}},{"id":"step-3","stimulus":"&lt;p&gt;Como se calcula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há {{Q1}} bolas vermelhas e {{Q2}} bolas verdes na urna,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que a bola retirada seja vermelha. Escreva o resultado como uma fração.&lt;/p&gt;","template":"&lt;p&gt;Probabilidade de tirar uma bola vermelha = &lt;span class=\"fr-math-v2 fr-draggable\" contenteditable=\"false\" data-original-math=\"\\(\\frac{\\text{bolas vermelhas}}{\\text{bolas totais}}\\)\" draggable=\"true\"&gt;\\(\\frac{\\text{bolas vermelhas}}{\\text{bolas totais}}\\)&lt;/span&gt; = {{response}}","seed":{"calculated":[{"name":"T1","label":"{{function}}","function":"{{Q1}}+{{Q2}}","temp":true},{"name":"4-A1","label":"{{function}}","function":"\\frac{{{Q1}}}{{{T1}}}"}]},"algorithm":{"name":"calculateOperation","params":{"method":"equivSymbolic","keyboard":"INTERMEDIATE"}}}]}</t>
  </si>
  <si>
    <t>M6-EyP-12b</t>
  </si>
  <si>
    <t>Calcula la probabilidad de un suceso como porcentaje</t>
  </si>
  <si>
    <t>&lt;p&gt;Según el meteorólogo, la probabilidad de que mañana llueva es de $$FRAC[{{T1}};{{T2}}]. ¿Cómo se escribiría como porcentaje?&lt;/p&gt;</t>
  </si>
  <si>
    <t>&lt;p&gt;La probabilidad es del {{A1}} %.&lt;/p&gt;</t>
  </si>
  <si>
    <t>Q1= Min=5; Max= 95; Step=5
Q2= Min=2; Max= 98; Step=2
Q3= Min=4; Max= 96; Step=4</t>
  </si>
  <si>
    <t>T1 = {{Q1}}/math.gcd({{Q1}},100)
T2 = 100/math.gcd({{Q1}},100)
A1 = {{Q1}}*
A2 = {{Q2}}
A3 = {{Q3}}</t>
  </si>
  <si>
    <t>&lt;p&gt;Reescribe la probabilidad como una fracción de denominador 100.&lt;/p&gt;</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</si>
  <si>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$$FRAC[{{T1}};{{T2}}] = $$FRAC[{{Q1}};{{100}}] = {{Q1}} %&lt;/p&gt;</t>
  </si>
  <si>
    <t>{"id":"M6-EyP-12b-I-1","stimulus":"&lt;p&gt;Segundo um meteorologista, a probabilidade de se chover amanhã é de &lt;span class=\"fr-math-v2 fr-draggable\" contenteditable=\"false\" data-original-math=\"\\(\\frac{{{T1}}}{{{T2}}}\\)\" draggable=\"true\"&gt;\\(\\frac{{{T1}}}{{{T2}}}\\)&lt;/span&gt;. Como essa probabilidade é escrita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</si>
  <si>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 concurso de televisión en el que hay que girar una ruleta, la probabilidad de ganar {{Q4}} es de $$FRAC[{{T1}};{{T2}}]. ¿Podrías expresarla en forma de porcentaje?&lt;/p&gt;</t>
  </si>
  <si>
    <t>Q1= Min=2; Max= 24; Step=2
Q2= Min=4; Max= 24; Step=4
Q3= Min=5; Max= 25; Step=5
Q4 = List= un viaje, un coche, una casa</t>
  </si>
  <si>
    <t>{"id":"M6-EyP-12b-I-2","stimulus":"&lt;p&gt;Em um programa de televisão onde o participante tem que girar uma roda, a probabilidade de se ganhar {{Q4}} é &lt;span class=\"fr-math-v2 fr-draggable\" contenteditable=\"false\" data-original-math=\"\\(\\frac{{{T1}}}{{{T2}}}\\)\" draggable=\"true\"&gt;\\(\\frac{{{T1}}}{{{T2}}}\\)&lt;/span&gt;. Quanto vale essa probabilidade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%&lt;/p&gt;","seed":{"parameters":[{"name":"Q1","label":null,"min":2,"max":24,"step":2},{"name":"Q2","label":null,"min":4,"max":24,"step":4},{"name":"Q3","label":null,"min":5,"max":25,"step":5},{"name":"Q4","label":null,"list":["uma viagem","um carro","uma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</si>
  <si>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una mesa han dejado {{T2}} bocadillos, de los cuales {{T1}} son de {{Q4}}. Si coges uno sin mirar, ¿cuál es la probabildad de que tenga ese relleno? Arrastra el valor del porcentaje.&lt;/p&gt;</t>
  </si>
  <si>
    <t>Q1 = Min=4; Max= 96; Step=4
Q2 = Min=5; Max= 95; Step=5
Q3 = Min=2; Max= 98; Step=2
Q4 = List= atún, lomo, queso</t>
  </si>
  <si>
    <t>{"id":"M6-EyP-12b-I-3","stimulus":"&lt;p&gt;Em uma mesa, foram deixados {{T2}} sanduíches, dos quais {{T1}} são de {{Q4}}. Ao se pegar um sanduíche sem olhar, qual é a probabilidade de que ele seja de {{T1}}? Arraste o valor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um","presunto","queij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</si>
  <si>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&lt;p&gt;Según la predicción de un periodista, la probabilidad de que su equipo favorito gane este año es de $$FRAC[{{T1}};{{T2}}]. Escribe esa probabilidad en forma de porcentaje.&lt;/p&gt;</t>
  </si>
  <si>
    <t>Q1 = Min=5; Max= 95; Step=5</t>
  </si>
  <si>
    <t>T1 = {{Q1}}/math.gcd({{Q1}},100)
T2 = 100/math.gcd({{Q1}},100)
A1 = {{Q1}}</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</si>
  <si>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{{T1}}/{{T2}} = {{Q1}}/100 = {{Q1}} %&lt;/p&gt;</t>
  </si>
  <si>
    <t>{"id":"M6-EyP-12b-E-1","stimulus":"&lt;p&gt;De acordo com a previsão de um jornalista, a probabilidade do time favorito dele vencer este ano é &lt;span class=\"fr-math-v2 fr-draggable\" contenteditable=\"false\" data-original-math=\" \\ (\\frac{{{T1}}}{{{T2}}}\\)\" arrastável=\"true\"&gt;\\(\\frac{{{T1}}}{{{T2}}}\\)&lt;/span&gt;. Escreva essa probabilidade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100/math.gcd({{Q1}},100)","temp":true},{"name":"A1","function":"{{Q1}}"}],"uniques":true},"algorithm":{"name":"calculateOperation","params":{"method":"equivLiteral","keyboard":"NUMERICAL"}},"template":"&lt;p&gt;A probabilidade é de {{response}} %.&lt;/p&gt;"}</t>
  </si>
  <si>
    <t>&lt;p&gt;Imagínate que en una habitación hubiese {{T2}} personas y que {{T1}} de ellas se llamasen {{Q2}}. Si eligieses a una persona al azar, ¿cuál sería la probabilidad de que se llamase {{Q2}}? Escribe el resultado en forma de porcentaje.&lt;/p&gt;</t>
  </si>
  <si>
    <t>Q1 = Min=2; Max= 98; Step=2
Q2 = Marco, Antonio, Julio, César</t>
  </si>
  <si>
    <t>{"id":"M6-EyP-12b-E-2","stimulus":"&lt;p&gt;Imagine que havia {{T2}} pessoas em uma sala e que {{T1}} delas se chamavam {{Q2}}. Se você escolhesse uma pessoa aleatoriamente, qual seria a probabilidade de ela se chamar {{Q2}}?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\\frac{{{T1}}}{{{T2}}}\\)\" draggable=\"true\"&gt;\\(\\text{} \\frac{{{T1}}}{{{T2}}}\\)&lt;/span&gt; = &lt;span class=\"fr-math-v2 fr-draggable\" contenteditable=\"false\" data-original-math=\"\\(\\text{} \\frac{{{Q1}}}{100}\\)\" draggable=\"true\"&gt;\\(\\text{} \\frac{{{Q1}}}{100}\\)&lt;/span&gt; = {{Q1}} %&lt;/p&gt;","seed":{"parameters":[{"name":"Q1","min":2,"max":98,"step":2},{"name":"Q2","list":["Marco","Antônio","Júlio","César"]}],"calculated":[{"name":"T1","label":"{{function}}","function":" {{Q1}}/math.gcd({{Q1}},100)","temp":true},{"name":"T2","label":"{{function}}","function":" 100/math.gcd({{Q1}},100)","temp":true},{"name":"A1","function":"{{Q1}}"}],"uniques":true},"algorithm":{"name":"calculateOperation","params":{"method":"equivLiteral","keyboard":"NUMERICAL"}},"template":"&lt;p&gt;A probabilidade é de {{response}} %.&lt;/p&gt;"}</t>
  </si>
  <si>
    <t>&lt;p&gt;En una tienda muy mala, se dice que {{T1}} de los {{T2}} electrodomésticos que tienen a la venta están estropeados. ¿Cuál es la probabilidad de comprar uno de estos sin darse cuenta? Escribe el resultado como un porcentaje.&lt;/p&gt;</t>
  </si>
  <si>
    <t>Q1 = Min=4; Max= 52; Step=4</t>
  </si>
  <si>
    <t>{"id":"M6-EyP-12b-E-3","stimulus":"&lt;p&gt;Em uma loja muito ruim, {{T1}} dos {{T2}} eletrodomésticos à venda estão quebrados. Qual é a probabilidade de se comprar inadvertidamente um desses produtos?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100/math.gcd({{Q1}},100)","temp":true},{"name":"A1","function":"{{Q1}}"}],"uniques":true},"algorithm":{"name":"calculateOperation","params":{"method":"equivLiteral","keyboard":"NUMERICAL"}},"template":"&lt;p&gt;A probabilidade é de {{response}} %.&lt;/p&gt;"}</t>
  </si>
  <si>
    <t>M6-EyP-14a</t>
  </si>
  <si>
    <t>Predice resultados y calcula probabilidades utilizando fracciones (a partir de una tabla o un diagrama)</t>
  </si>
  <si>
    <t>&lt;p&gt;Mariela tiene los pares de calcetines que aparecen en esta tabla. Indica si las siguientes afirmaciones son verdaderas o falsas.&lt;/p&gt;
Table=4x2
0,0=Tipo,#19AE71,#FFFFFF,bold
0,1=N.º de calcetines,#19AE71,#FFFFFF,bold
1,0=Flores 
1,1={{Q1}}
2,0=Lisos 
2,1={{Q2}}
3,0=Lunares 
3,1={{Q3}}</t>
  </si>
  <si>
    <t>True or false
*: countCorrect= 2
*: countIncorrect= 1
*:options= Verdadero, Falso</t>
  </si>
  <si>
    <t>Q1-Q3= Min = 2; Max = 7; Step = 1</t>
  </si>
  <si>
    <t>T1 = {{Q1}}+{{Q2}}+{{Q3}}
T10=math.gcd({{Q1}},{{T1}}
T101={{Q1}}/{{T10}}
T102={{T1}}/{{T10}}
T20=math.gcd({{Q2}},{{T1}}
T201={{Q2}}/{{T20}}
T202={{T1}}/{{T20}}
T30=math.gcd({{Q3}},{{T1}}
T301={{Q3}}/{{T30}}
T302={{T1}}/{{T30}}
A1=La probabilidad de que escoja unos calcetines con flores es &lt;span class="fr-math-v2 fr-draggable" contenteditable="false" data-original-math="\(\frac{{{T101}}}{{{T102}}}\)" draggable="true"&gt;\(\frac{{{T101}}}{{{T102}}}\)&lt;/span&gt;.*
A2=La probabilidad de que escoja unos calcetines lisos es &lt;span class="fr-math-v2 fr-draggable" contenteditable="false" data-original-math="\(\frac{{{T201}}}{{{T202}}}\)" draggable="true"&gt;\(\frac{{{T201}}}{{{T202}}}\)&lt;/span&gt;.*
A3=La probabilidad de que escoja unos calcetines con lunares es &lt;span class="fr-math-v2 fr-draggable" contenteditable="false" data-original-math="\(\frac{{{T301}}}{{{T302}}}\)" draggable="true"&gt;\(\frac{{{T301}}}{{{T302}}}\)&lt;/span&gt;.*
A4=La probabilidad de que escoja unos calcetines con cuadros es 0.*
A5=La probabilidad de que escoja unos calcetines con flores es &lt;span class="fr-math-v2 fr-draggable" contenteditable="false" data-original-math="\(\frac{{{T201}}}{{{T202}}}\)" draggable="true"&gt;\(\frac{{{T201}}}{{{T202}}}\)&lt;/span&gt;. | Probabilidad de calcetines con flores = {{T101}}{{T102}}
A6=La probabilidad de que escoja unos calcetines lisos es &lt;span class="fr-math-v2 fr-draggable" contenteditable="false" data-original-math="\(\frac{{{T301}}}{{{T302}}}\)" draggable="true"&gt;\(\frac{{{T301}}}{{{T302}}}\)&lt;/span&gt;. | Probabilidad de calcetines con lisos = {{T201}}{{T202}}
A7=La probabilidad de que escoja unos calcetines con lunares es &lt;span class="fr-math-v2 fr-draggable" contenteditable="false" data-original-math="\(\frac{{{T101}}}{{{T102}}}\)" draggable="true"&gt;\(\frac{{{T101}}}{{{T102}}}\)&lt;/span&gt;. | Probabilidad de calcetines con lunares = {{T301}}{{T302}}</t>
  </si>
  <si>
    <t>{"id":"M6-EyP-14a-I-1","stimulus":"&lt;p&gt;Mariana listou nesta tabela os pares de meias que ela tem. Indique se as seguintes afirmações são verdadeiras ou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meias&lt;/td&gt;&lt;/tr&gt;&lt;tr&gt;&lt;td style=\"width: 50%; text-align: center; vertical-align: middle;\"&gt;Flores&lt;/td&gt;&lt;td style=\"width: 50%; text-align: center; vertical-align: middle;\"&gt;{{Q1}}&lt;/td&gt;&lt;/tr&gt;&lt;tr&gt;&lt;td style=\"width: 50%; text-align: center; vertical-align: middle;\"&gt;Lisas&lt;/td&gt;&lt;td style=\"width: 50%; text-align: center; vertical-align: middle;\"&gt;{{Q2}}&lt;/td&gt;&lt;/tr&gt;&lt;tr&gt;&lt;td style=\"width: 50%; text-align: center; vertical-align: middle;\"&gt;Bolinhas&lt;/td&gt;&lt;td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 evento = &lt;span class=\"fr-math-v2 fr-draggable\" contenteditable=\"false\" data-original-math=\"\\(\\text{} \\frac{\\text{nº de casos favoráveis}}{\\text{nº de casos possíveis}}\\)\" draggable=\"true\"&gt;\\(\\text{} \\frac{\\text{nº de casos favoráveis}}{\\text{nº de casos possíveis}}\\)&lt;/span&gt;&lt;/p&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A probabilidade de ela escolher meias com flores é &lt;span class=\"fr-math-v2 fr-draggable\" contenteditable=\"false\" data-original-math=\"\\(\\frac{{{T101}}}{{{T102}}}\\)\" draggable=\"true\"&gt;\\(\\frac{{{T101}}}{{{T102}}}\\)&lt;/span&gt;"},{"name":"A2","label":"A probabilidade de ela escolher meias lisas é &lt;span class=\"fr-math-v2 fr-draggable\" contenteditable=\"false\" data-original-math=\"\\(\\frac{{{T201}}}{{{T202}}}\\)\" draggable=\"true\"&gt;\\(\\frac{{{T201}}}{{{T202}}}\\)&lt;/span&gt;"},{"name":"A3","label":"A probabilidade de ela escolher um par de meias de bolinhas é &lt;span class=\"fr-math-v2 fr-draggable\" contenteditable=\"false\" data-original-math=\"\\(\\frac{{{T301}}}{{{T302}}}\\)\" draggable=\"true\"&gt;\\(\\frac{{{T301}}}{{{T302}}}\\)&lt;/span&gt;"},{"name":"A4","label":"A probabilidade de ela escolher meias xadrez é 0."},{"name":"A5","label":"A probabilidade de ela escolher meias com flores é &lt;span class=\"fr-math-v2 fr-draggable\" contenteditable=\"false\" data-original-math=\"\\(\\frac{{{T201}}}{{{T202}}}\\)\" draggable=\"true\"&gt;\\(\\frac{{{T201}}}{{{T202}}}\\)&lt;/span&gt;","incorrect":true,"feedback":"Probabilidade de meias com flores = &lt;span class=\"fr-math-v2 fr-draggable\" contenteditable=\"false\" data-original-math=\"\\(\\frac{{{T101}}}{{{T102}}}\\)\" draggable=\"true\"&gt;\\(\\frac{{{T101}}}{{{T102}}}\\)&lt;/span&gt;"},{"name":"A6","label":"A probabilidade de ela escolher meias lisas é &lt;span class=\"fr-math-v2 fr-draggable\" contenteditable=\"false\" data-original-math=\"\\(\\frac{{{T301}}}{{{T302}}}\\)\" draggable=\"true\"&gt;\\(\\frac{{{T301}}}{{{T302}}}\\)&lt;/span&gt;","incorrect":true,"feedback":"Probabilidade de meias lisas = &lt;span class=\"fr-math-v2 fr-draggable\" contenteditable=\"false\" data-original-math=\"\\(\\frac{{{T201}}}{{{T202}}}\\)\" draggable=\"true\"&gt;\\(\\frac{{{T201}}}{{{T202}}}\\)&lt;/span&gt;"},{"name":"A7","label":"A probabilidade de ela escolher um par de meias de bolinhas é &lt;span class=\"fr-math-v2 fr-draggable\" contenteditable=\"false\" data-original-math=\"\\(\\frac{{{T101}}}{{{T102}}}\\)\" draggable=\"true\"&gt;\\(\\frac{{{T101}}}{{{T102}}}\\)&lt;/span&gt;","incorrect":true,"feedback":"Probabilidade de meias de bolinhas = &lt;span class=\"fr-math-v2 fr-draggable\" contenteditable=\"false\" data-original-math=\"\\(\\frac{{{T301}}}{{{T302}}}\\)\" draggable=\"true\"&gt;\\(\\frac{{{T301}}}{{{T302}}}\\)&lt;/span&gt;"}],"uniques":true},"algorithm":{"name":"trueFalse","template":"Choice matrix – inline","params":{"countCorrect":2,"countIncorrect":1,"options":["Verdadeiro","Falso"]}}}</t>
  </si>
  <si>
    <t>En la siguiente tabla están las canciones que tiene Daniel en su lista de reproducción. Teniendo en cuenta que las escucha en moda aleatorio, di si estas afirmaciones son verdaderas o falsas.
Tabla:
Género | N.º de canciones
{{Q1}} | {{Q4}}
{{Q2}} | {{Q5}}
{{Q3}} | {{Q6}}
La probabilidad de que 1.ª canción que suene sea de {{Q1}} es de {{T2}}/{{T3}}.*
La probabilidad de que 1.ª canción que suene sea de {{Q2}} es de {{T4}}/{{T5}}.*
La probabilidad de que 1.ª canción que suene sea de {{Q3}} es de {{T6}}/{{T7}}.*
La probabilidad de que 1.ª canción que suene sea de {{Q1}} es de {{T6}}/{{T7}}.
La probabilidad de que 1.ª canción que suene sea de {{Q2}} es de {{T2}}/{{T3}}.
La probabilidad de que 1.ª canción que suene sea de {{Q3}} es de {{T4}}/{{T5}}.
(Se ven 3, 1 correctas)</t>
  </si>
  <si>
    <t>Q1 = &lt;i&gt;rock&lt;/i&gt;, música clásica, rap, pop, flamenco
Q2 = &lt;i&gt;rock&lt;/i&gt;, música clásica, rap, pop, flamenco
Q3 = &lt;i&gt;rock&lt;/i&gt;, música clásica, rap, pop, flamenco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</si>
  <si>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</si>
  <si>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t>
  </si>
  <si>
    <t>&lt;p&gt;Probabilidad de un suceso = n.º casos favorables / n.º casos posibles.&lt;/p&gt;
A4 = La probabilidad de que suene {{Q1}} es {{T2}}/{{T3}}.
A5 = La probabilidad de que suene {{Q2}} es {{T4}}/{{T5}}.
A6 = La probabilidad de que suene {{Q3}} es {{T6}}/{{T7}}.</t>
  </si>
  <si>
    <t>{"id":"M6-EyP-14a-I-2","stimulus":"&lt;p&gt;A tabela a seguir mostra as músicas que Daniel tem na playlist dele. Considerando que ele ouve as músicas de forma aleatória, indique se essas afirmações são verdadeiras ou falsas.&lt;/p&gt;\r\n\r\n&lt;table style=\"width:100%\"&gt;&lt;tbody&gt;&lt;tr&gt;&lt;td style=\"width: 50%; background-color: #FEA487; color: rgb(255, 255, 255) ; text-align: center; vertical-align: middle; font-weight: bold;\"&gt;Gênero&lt;/td&gt;&lt;td style=\"width: 50%; background-color: #FEA487; color: rgb(255, 255, 255); text-align: center; vertical-align: middle; font-weight: bold;\"&gt;Nº de músicas&lt;/td&gt;&lt;/tr&gt;&lt;tr&gt;&lt;td style= \"width : 50%; text-align: center; vertical-align: middle;\"&gt;{{Q1}}&lt;/td&gt;&lt;td style=\"width: 50%; text-align: center; vertical-align: middle;\" &gt;{{Q4}}&lt;/td&gt;&lt;/tr&gt;&lt;tr&gt;&lt;td style=\"width: 50%; text-align: center; vertical-align: middle;\"&gt;{{Q2}}&lt;/ td&gt; &lt;td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possíveis}}\\)&lt;/span&gt;","seed":{"parameters":[{"name":"Q1","list":["rock","música clássica","rap","pop","MPB"]},{"name":"Q2","list":["rock","música clássica","rap","pop","MPB"]},{"name":"Q3","list":["rock","música clássica","rap","pop","MPB"]},{"name":"Q4","list":[1,2,3,4,5,6]},{"name":"Q5","list":[1,2,3,4,5,6]},{"name":"Q6","list":[1,2,3,4,5,6]}],"calculated":[{"name":"T1","function":"{{Q4}}+{{Q5}}+{{Q6}}","temp":true},{"name":"T2","function":"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que a primeira música tocada seja de {{Q1}} é &lt;span class=\"fr-math-v2 fr-draggable\" contenteditable=\"false\" data-original-math=\"\\(\\frac{ {{T2}}}{{{T3}}}\\)\" draggable=\"true\"&gt;\\(\\frac{{{T2}}}{{{T3}}}\\)&lt;/span&gt;"},{"name":"A2","label":"A probabilidade de que a primeira música tocada seja de {{Q2}} é &lt;span class=\"fr-math-v2 fr-draggable\" contenteditable=\"false\" data-original-math=\"\\(\\frac{ {{T4}}}{{{T5}}}\\)\" draggable=\"true\"&gt;\\(\\frac{{{T4}}}{{{T5}}}\\)&lt;/span&gt;"},{"name":"A3","label":"A probabilidade de que a primeira música tocada seja {{Q3}} é &lt;span class=\"fr-math-v2 fr-draggable\" contenteditable=\"false\" data-original-math=\"\\(\\frac{ {{T6}} }{{{T7}}}\\)\" draggable=\"true\"&gt;\\(\\frac{{{T6}}}{{{T7}}}\\)&lt;/span&gt;"},{"name":"A4","label":"A probabilidade de que a primeira música tocada seja de {{Q1}} é &lt;span class=\"fr-math-v2 fr-draggable\" contenteditable=\"false\" data-original-math=\"\\(\\frac{ {{T6}}}{{{T7}}}\\)\" draggable=\"true\"&gt;\\(\\frac{{{T6}}}{{{T7}}}\\)&lt;/span&gt;","incorrect":true,"feedback":"A probabilidade de tocar {{Q1}} é &lt;span class=\"fr-math-v2 fr-draggable\" contenteditable=\"false\" data-original-math=\"\\(\\frac{{{T2}}}{{{T3}}}\\)\" draggable=\"true\"&gt;\\(\\frac{{{T2}}}{{{T3}}}\\)&lt;/span&gt;."},{"name":"A5","label":"A probabilidade de que a primeira música tocada seja de {{Q2}} é &lt;span class=\"fr-math-v2 fr-draggable\" contenteditable=\"false\" data-original-math=\"\\(\\frac{ {{T2}}}{{{T3}}}\\)\" draggable=\"true\"&gt;\\(\\frac{{{T2}}}{{{T3}}}\\)&lt;/span&gt;","incorrect":true,"feedback":"A probabilidade de tocar {{Q2}} é &lt;span class=\"fr-math-v2 fr-draggable\" contenteditable=\"false\" data-original-math=\"\\(\\frac{{{T4}}}{{{T5}}}\\)\" draggable=\"true\"&gt;\\(\\frac{{{T4}}}{{{T5}}}\\)&lt;/span&gt;"},{"name":"A6","label":"A probabilidade de que a primeira música tocada seja {{Q3}} é &lt;span class=\"fr-math-v2 fr-draggable\" contenteditable=\"false\" data-original-math=\"\\(\\frac{ {{T4}} }{{{T5}}}\\)\" draggable=\"true\"&gt;\\(\\frac{{{T4}}}{{{T5}}}\\)&lt;/span&gt;","incorrect":true,"feedback":"A probabilidade de tocar {{Q3}} é &lt;span class=\"fr-math-v2 fr-draggable\" contenteditable=\"false\" data-original-math=\"\\(\\frac{{{T6}}}{{{T7}}}\\)\" draggable=\"true\"&gt;\\(\\frac{{{T6}}}{{{T7}}}\\)&lt;/span&gt;"}],"uniques":true},"algorithm":{"name":"trueFalse","template":"Choice matrix – inline","params":{"countCorrect":1,"countIncorrect":2,"options":["Verdadeiro","Falso"]}}}</t>
  </si>
  <si>
    <t>Nina quiere dejar al azar la tarta que le va a comprar a su nieta. Por eso le ha pedido al pastelero que elija él cuál tiene que llevarse. Observa esta tabla con las tartas de la pastelería y señala si las siguientes afirmaciones son verdaderas o falsas.
Tabla:
Tipo | N.º de tartas
{{Q1}} | {{Q4}}
{{Q2}} | {{Q5}}
{{Q3}} | {{Q6}}
La probabilidad de que compre una tarta de {{Q1}} es de {{T2}}/{{T3}}.*
La probabilidad de que compre una tarta de {{Q2}} es de {{T4}}/{{T5}}.*
La probabilidad de que compre una tarta de {{Q3}} es de {{T6}}/{{T7}}.*
La probabilidad de que compre una tarta de {{Q1}} es de {{T6}}/{{T7}}.
La probabilidad de que compre una tarta de {{Q2}} es de {{T2}}/{{T3}}.
La probabilidad de que compre una tarta de {{Q3}} es de {{T4}}/{{T5}}.
(Se ven 3, 1 correctas)</t>
  </si>
  <si>
    <t>Q1 = chocolate, zanahoria, frambuesa, manzana, queso
Q2 = chocolate, zanahoria, frambuesa, manzana, queso
Q3 = chocolate, zanahoria, frambuesa, manzana, queso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</si>
  <si>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</si>
  <si>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
A4 = La probabilidad de comprar esta tarta es {{T2}}/{{T3}}.
A5 = La probabilidad de comprar esta tarta es {{T4}}/{{T5}}.
A6 = La probabilidad de comprar esta tarta es {{T6}}/{{T7}}.</t>
  </si>
  <si>
    <t>{"id":"M6-EyP-14a-I-3","stimulus":"&lt;p&gt;Joana quer escolher aleatoriamente o bolo que ela vai comprar para a neta dela. Por esse motivo ela pediu ao atendente da padaria que ele pegasse um bolo ao acaso para ela. Observe esta tabela com os bolos da padaria e indique se as seguintes afirmações são verdadeiras ou falsas.&lt;/p&gt;\r\n\r\n&lt;table style=\"width:100%\"&gt;&lt;tbody&gt;&lt;tr&gt;&lt;td style=\"width: 50%; background-color: #BDB1FB; color: rgb(255, 255, 255) ; text-align: center; vertical-align: middle; font-weight: bold;\"&gt;Tipo&lt;/td&gt;&lt;td style=\"width: 50%; background-color: #BDB1FB; color : rgb(255, 255, 255); text-align: center; vertical-align: middle; font-weight: bold;\"&gt;Nº de bolos&lt;/td&gt;&lt;/tr&gt;&lt;tr&gt;&lt;td style= \" width: 50%; text-align: center; vertical-align: middle;\"&gt;{{Q1}}&lt;/td&gt;&lt;td style=\"width: 50%; text-align: center; vertical-align: middle ; \"&gt;{{Q4}}&lt;/td&gt;&lt;/tr&gt;&lt;tr&gt;&lt;td style=\"width: 50%; text-align: center; vertical-align: middle;\"&gt;{{Q2}}&lt;/ td &gt;&lt;td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chocolate","cenoura","framboesa","maçã","abacaxi"]},{"name":"Q2","list":["chocolate","cenoura","framboesa","maçã","abacaxi"]},{"name":"Q3","list":["chocolate","cenoura","framboesa","maçã","abacaxi"]},{"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ele pegar um bolo de {{Q1}} é &lt;span class=\"fr-math-v2 fr-draggable\" contenteditable=\"false\" data-original-math=\"\\(\\frac{{{T2}}} {{{T3}}}\\)\" draggable=\"true\"&gt;\\(\\frac{{{T2}}}{{{T3}}}\\)&lt;/span&gt;"},{"name":"A2","label":"A probabilidade de ele pegar um bolo de {{Q2}} é &lt;span class=\"fr-math-v2 fr-draggable\" contenteditable=\"false\" data-original-math=\"\\(\\frac{{{T4}}} {{{T5}}}\\)\" draggable=\"true\"&gt;\\(\\frac{{{T4}}}{{{T5}}}\\)&lt;/span&gt;"},{"name":"A3","label":"A probabilidade de ele pegar um bolo de {{Q3}} é &lt;span class=\"fr-math-v2 fr-draggable\" contenteditable=\"false\" data-original-math=\"\\(\\frac{{{T6}}} {{{T7}}}\\)\" draggable=\"true\"&gt;\\(\\frac{{{T6}}}{{{T7}}}\\)&lt;/span&gt;"},{"name":"A4","label":"A probabilidade de ele pegar um bolo de {{Q1}} é &lt;span class=\"fr-math-v2 fr-draggable\" contenteditable=\"false\" data-original-math=\"\\(\\frac{{{T6}}} {{{T7}}}\\)\" draggable=\"true\"&gt;\\(\\frac{{{T6}}}{{{T7}}}\\)&lt;/span&gt;","incorrect":true,"feedback":"A probabilidade de ele pegar esse bolo é &lt;span class=\"fr-math-v2 fr-draggable\" contenteditable=\"false\" data-original-math=\"\\(\\frac{{{T2}}}{{{T3}} }\\)\" draggable=\"true\"&gt;\\(\\frac{{{T2}}}{{{T3}}}\\)&lt;/span&gt;."},{"name":"A5","label":"A probabilidade de ele pegar um bolo de {{Q2}} é &lt;span class=\"fr-math-v2 fr-draggable\" contenteditable=\"false\" data-original-math=\"\\(\\frac{{{T2}}} {{{T3}}}\\)\" draggable=\"true\"&gt;\\(\\frac{{{T2}}}{{{T3}}}\\)&lt;/span&gt;","incorrect":true,"feedback":"A probabilidade de pegar esse bolo é &lt;span class=\"fr-math-v2 fr-draggable\" contenteditable=\"false\" data-original-math=\"\\(\\frac{{{T4}}}{{{T5}} }\\)\" draggable=\"true\"&gt;\\(\\frac{{{T4}}}{{{T5}}}\\)&lt;/span&gt;"},{"name":"A6","label":"A probabilidade de ele pegar um bolo de {{Q3}} é &lt;span class=\"fr-math-v2 fr-draggable\" contenteditable=\"false\" data-original-math=\"\\(\\frac{{{T4}}} {{{T5}}}\\)\" draggable=\"true\"&gt;\\(\\frac{{{T4}}}{{{T5}}}\\)&lt;/span&gt;","incorrect":true,"feedback":"A probabilidade de pegar esse bolo é &lt;span class=\"fr-math-v2 fr-draggable\" contenteditable=\"false\" data-original-math=\"\\(\\frac{{{T6}}}{{{T7}} }\\)\" draggable=\"true\"&gt;\\(\\frac{{{T6}}}{{{T7}}}\\)&lt;/span&gt;"}],"uniques":true},"algorithm":{"name":"trueFalse","template":"Choice matrix – inline","params":{"countCorrect":1,"countIncorrect":2,"options":["Verdadeiro","Falso"]}}}</t>
  </si>
  <si>
    <t>&lt;p&gt;Joaquín ha colocado en una caja las pelotas de colores que aparecen en la siguiente tabla. ¿Cuál es la probabilidad de que saque una pelota {{Q12}}? Simplifica la fracción si es necesario.&lt;/p&gt;
Table=6x2
0,0=Color,#AE8819,#FFFFFF,bold
0,1=N.º de pelotas,#AE8819,#FFFFFF,bold
1,0={{Q11}}
1,1={{Q1}}
2,0={{Q12}}
2,1={{Q2}}
3,0={{Q13}}
3,1={{Q3}}
4,0={{Q14}}
4,1={{Q4}}
5,0={{Q15}}
5,1={{Q5}}</t>
  </si>
  <si>
    <t>&lt;p&gt;La probabilidad es {{A1}}.&lt;/p&gt;</t>
  </si>
  <si>
    <t>Q1-Q5= Min = 2; Max = 10; Step = 1
Q11 = List = roja, verde, amarilla, azul, blanca, negra
Q12 = List = roja, verde, amarilla, azul, blanca, negra
Q13 = List = roja, verde, amarilla, azul, blanca, negra
Q14 = List = roja, verde, amarilla, azul, blanca, negra
Q15 = List = roja, verde, amarilla, azul, blanca, negra</t>
  </si>
  <si>
    <t>T1 = {{Q1}}+{{Q2}}+{{Q3}}+{{Q4}}+{{Q5}}
T2=math.gcd({{Q2}},{{T1}}
T11={{Q2}}/{{T2}}
T12={{T1}}/{{T2}}
A1 = \frac{{{T11}}}{{{T12}}}</t>
  </si>
  <si>
    <t>&lt;span class="fr-math-v2 fr-draggable" contenteditable="false" data-original-math="\(\text{Probabilidad de una pelota {{Q12}}} = \frac{\text{n.º pelotas de color {{Q12}}}}{\text{total de pelotas}}\)" draggable="true"&gt;\(\text{Probabilidad de una pelota {{Q12}}} = \frac{\text{n.º pelotas de color {{Q12}}}}{\text{total de pelotas}}\)&lt;/span&gt; = &lt;span class="fr-math-v2 fr-draggable" contenteditable="false" data-original-math="\(\frac{{{Q2}}}{{{T1}}}\)" draggable="true"&gt;\(\frac{{{Q2}}}{{{T1}}}\)&lt;/span&gt;</t>
  </si>
  <si>
    <t>{"id":"M6-EyP-14a-E-1","stimulus":"&lt;p&gt;Joaquim colocou bolas coloridas em uma caixa e listou as quantidades na tabela a seguir em uma caixa. Se ele retirar ao acaso uma bola da caixa, qual é a probabilidade da bola ser {{Q12}}? Simplifique a fração, se necessário.&lt;/p&gt;\r\n\r\n&lt;table style=\"width:100%\"&gt;&lt;tbody&gt;&lt;tr&gt;&lt;td style=\"width: 50%; background-color: #9FC1FD; color: rgb(255, 255, 255); text-align: center; vertical-align: middle; font-weight: bold;\"&gt;Cor&lt;/td&gt;&lt;td style=\"width: 50%; background-color: #9FC1FD; color: rgb(255, 255, 255); text-align: center; vertical-align: middle; font-weight: bold;\"&gt;Nº de bolas&lt;/td&gt;&lt;/tr&gt;&lt;tr&gt;&lt;td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bola {{Q12}} = &lt;span class=\"fr-math-v2 fr-draggable\" contenteditable=\"false\" data-original-math=\"\\(\\text{\\frac{\\text{nº bolas de cor {{Q12}}}}{\\text{total de bolas}}\\)\" draggable=\"true\"&gt;\\(\\text{} \\frac{\\text{nº bolas de cor {{Q12}}}}{\\text{total de bolas}}\\)&lt;/span&gt;&lt;/p&gt;","seed":{"parameters":[{"name":"Q1","min":2,"max":10,"step":1},{"name":"Q2","min":2,"max":10,"step":1},{"name":"Q3","min":2,"max":10,"step":1},{"name":"Q4","min":2,"max":10,"step":1},{"name":"Q5","min":2,"max":10,"step":1},{"name":"Q11","list":["vermelha","verde","amarela","azul","branca","preta"]},{"name":"Q12","list":["vermelha","verde","amarela","azul","branca","preta"]},{"name":"Q13","list":["vermelha","verde","amarela","azul","branca","preta"]},{"name":"Q14","list":["vermelha","verde","amarela","azul","branca","preta"]},{"name":"Q15","list":["vermelha","verde","amarela","azul","branca","preta"]}],"calculated":[{"name":"T1","function":"{{Q1}}+{{Q2}}+{{Q3}}+{{Q4}}+{{Q5}}","temp":true},{"name":"T2","function":"math.gcd({{Q2}},{{T1}})","temp":true},{"name":"T11","function":"{{Q2}}/{{T2}}","temp":true},{"name":"T12","function":"{{T1}}/{{T2}}","temp":true},{"name":"A1","function":"\\frac{{{T11}}}{{{T12}}}"}],"uniques":true},"algorithm":{"name":"calculateOperation","params":{"method":"equivLiteral","keyboard":"INTERMEDIATE"}},"template":"&lt;p&gt;A probabilidade é de {{response}}.&lt;/p&gt;"}</t>
  </si>
  <si>
    <t>&lt;p&gt;Sandra tiene en su armario las camisas de la siguiente tabla. ¿Cuál es la probabilidad de que elija una {{Q13}}? Simplifica la fracción si es necesario.&lt;/p&gt;
Table=4x2
0,0=Tipo,#5A19AE,#FFFFFF,bold
0,1=N.º de camisetas,#5A19AE,#FFFFFF,bold
1,0={{Q11}}
1,1={{Q1}}
2,0={{Q12}}
2,1={{Q2}}
3,0={{Q13}}
3,1={{Q3}}</t>
  </si>
  <si>
    <t>Q1-Q3= Min = 2; Max = 7; Step = 1
Q11-Q13 = List = de lino, de algodón, de franela, de popelín</t>
  </si>
  <si>
    <t>T1 = {{Q1}}+{{Q2}}+{{Q3}}
T2=math.gcd({{Q3}},{{T1}}
T11={{Q3}}/{{T2}}
T12={{T1}}/{{T2}}
A1 = \frac{{{T11}}}{{{T12}}}</t>
  </si>
  <si>
    <t>&lt;span class="fr-math-v2 fr-draggable" contenteditable="false" data-original-math="\(\text{Probabilidad de una camisa {{Q13}}} = \frac{\text{n.º de camisas {{Q13}}}}{\text{total de camisas}}\)" draggable="true"&gt;\(\text{Probabilidad de una pelota {{Q12}}} = \frac{\text{n.º de camisas {{Q13}}}}{\text{total de camisas}}\)&lt;/span&gt;</t>
  </si>
  <si>
    <t>{"id":"M6-EyP-14a-E-2","stimulus":"&lt;p&gt;A tabela a seguir mostra as camisas que Sandra tem no guarda-roupa dela. Se ela escolher uma camisa ao acaso, qual é a probabilidade de ser uma camisa {{Q13}}? Simplifique a fração, se necessário.&lt;/p&gt;\r\n\r\n&lt;table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linho","de algodão","de franela","de cetim"]},{"name":"Q12","list":["de linho","de algodão","de franela","de cetim"]},{"name":"Q13","list":["de linho","de algodão","de franela","de cetim"]}],"calculated":[{"name":"T1","function":"{{Q1}}+{{Q2}}+{{Q3}}","temp":true},{"name":"T2","function":"math.gcd({{Q3}},{{T1}})","temp":true},{"name":"T11","function":"{{Q3}}/{{T2}}","temp":true},{"name":"T12","function":"{{T1}}/{{T2}}","temp":true},{"name":"A1","label":"{function}}","function":"\\frac{{{T11}}}{{{T12}}}"}],"uniques":true},"algorithm":{"name":"calculateOperation","params":{"method":"equivLiteral","keyboard":"INTERMEDIATE"}},"template":"&lt;p&gt;A probabilidade é de {{response}}.&lt;/p&gt;"}</t>
  </si>
  <si>
    <t>&lt;p&gt;En el acuario de una tienda hay tantos peces de colores como los que aparecen en esta tabla. ¿Cuál es la probabilidad de que un cliente elija un pez {{Q14}}? Simplifica la fracción si es necesario.&lt;/p&gt;
Table=6x2
0,0=Color,#AE19A3,#FFFFFF,bold
0,1=N.º de peces,#AE19A3,#FFFFFF,bold
1,0={{Q11}}
1,1={{Q1}}
2,0={{Q12}}
2,1={{Q2}}
3,0={{Q13}}
3,1={{Q3}}
4,0={{Q14}}
4,1={{Q4}}
5,0={{Q15}}
5,1={{Q5}}</t>
  </si>
  <si>
    <t>Q1-Q5= Min = 2; Max = 10; Step = 1
Q11 = List = rojo, naranja, azul, amarillo, negro, blanco
Q12 = List = rojo, naranja, azul, amarillo, negro, blanco
Q13 = List = rojo, naranja, azul, amarillo, negro, blanco
Q14 = List = rojo, naranja, azul, amarillo, negro, blanco
Q15 = List = rojo, naranja, azul, amarillo, negro, blanco</t>
  </si>
  <si>
    <t>T1 = {{Q1}}+{{Q2}}+{{Q3}}+{{Q4}}+{{Q5}}
T2=math.gcd({{Q4}},{{T1}}
T11={{Q4}}/{{T2}}
T12={{T1}}/{{T2}}
A1 = \frac{{{T11}}}{{{T12}}}</t>
  </si>
  <si>
    <t>&lt;span class="fr-math-v2 fr-draggable" contenteditable="false" data-original-math="\(\text{Probabilidad de un pez {{Q14}}} = \frac{\text{n.º de peces de color {{Q14}}}}{\text{total de peces}}\)" draggable="true"&gt;\(\text{Probabilidad de un pez {{Q14}}} = \frac{\text{n.º de peces de color {{Q14}}}}{\text{total de peces}}\)&lt;/span&gt;</t>
  </si>
  <si>
    <t>{"id":"M6-EyP-14a-E-3","stimulus":"&lt;p&gt;Esta tabela mostra os peixes que há no aquário de uma loja. Se escolhido ao acaso, qual é a probabilidade de um cliente escolher um peixe de cor {{Q14}}? Simplificar a fração, se necessário.&lt;/p&gt;\r\n\r\n&lt;table style=\"width:100%\"&gt;&lt;tbody&gt;&lt;tr&gt;&lt;td style=\"width: 50%; background-color: #72D2CD; color: rgb(255, 255, 255); text-align: center; vertical-align: middle; font-weight: bold;\"&gt;Cor&lt;/td&gt;&lt;td style=\"width: 50%; background-color: #72D2CD; color: rgb(255, 255, 255); text-align: center; vertical-align: middle; font-weight: bold;\"&gt;Nº de peixes&lt;/td&gt;&lt;/tr&gt;&lt;tr&gt;&lt;td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peixe de cor {{Q14}} = &lt;span class=\"fr-math-v2 fr-draggable\" contenteditable=\"false\" data-original-math=\"\\(\\text{} = \\frac{\\text{nº de peixes de cor {{Q14}}}}{\\text{total de peixes}}\\)\" draggable=\"true\"&gt;\\(\\text{} \\frac{\\text{nº de peixes de cor {{Q14}}}}{\\text{total de peixes}}\\)&lt;/span&gt;&lt;/p&gt;","seed":{"parameters":[{"name":"Q1","min":2,"max":10,"step":1},{"name":"Q2","min":2,"max":10,"step":1},{"name":"Q3","min":2,"max":10,"step":1},{"name":"Q4","min":2,"max":10,"step":1},{"name":"Q5","min":2,"max":10,"step":1},{"name":"Q11","list":["vermelha","laranja","azul","amarela","preta","branca"]},{"name":"Q12","list":["vermelha","laranja","azul","amarela","preta","branca"]},{"name":"Q13","list":["vermelha","laranja","azul","amarela","preta","branca"]},{"name":"Q14","list":["vermelha","laranja","azul","amarela","preta","branca"]},{"name":"Q15","list":["vermelha","laranja","azul","amarela","preta","branca"]}],"calculated":[{"name":"T1","function":"{{Q1}}+{{Q2}}+{{Q3}}+{{Q4}}+{{Q5}}","temp":true},{"name":"T2","function":"math.gcd({{Q4}},{{T1}})","temp":true},{"name":"T11","function":"{{Q4}}/{{T2}}","temp":true},{"name":"T12","function":"{{T1}}/{{T2}}","temp":true},{"name":"A1","label":"{{function}}","function":"\\frac{{{T11}}}{{{T12}}}"}],"uniques":true},"algorithm":{"name":"calculateOperation","params":{"method":"equivLiteral","keyboard":"INTERMEDIATE"}},"template":"&lt;p&gt;A probabilidade é de {{response}}.&lt;/p&gt;"}</t>
  </si>
  <si>
    <t>M6-EyP-14b</t>
  </si>
  <si>
    <t>Ordena un grupo de suscesos en función de la probabilidad de que ocurran</t>
  </si>
  <si>
    <t>&lt;p&gt;Selecciona el resultado más probable al tirar un dado de 6 caras.&lt;/p&gt;</t>
  </si>
  <si>
    <t>A1=Obtener un 1.
A2=Obtener un 2.
A3=Obtener un 3.
A4=Obtener un 4.
A5=Obtener un 5.
A6=Obtener un 6.
A7=Obtener un 1 o un 2.
A8=Obtener un 3 o un 5.
A9=Obtener un 1 o un 6.
A10=Obtener un 5 o un 6.
A11=Obtener un 2 o un 3.
A12=Obtener un 4 o un 5.
A13=Obtener un número impar.*
A14=Obtener un número par.*
A15=Obtener un número mayor que 2.*
A16=Obtener un número menor que 5.*
A17=Obtener un número diferente de 1.*
A18=Obtener un número diferente de 2.*
A19=Obtener un número diferente de 3.*
A20=Obtener un número diferente de 4.*
A21=Obtener un número diferente de 5.*
A22=Obtener un número diferente de 6.*</t>
  </si>
  <si>
    <t>&lt;p&gt;Si los casos posibles son los mismos, un suceso es más probable si tiene un mayor número de casos favorables.&lt;/p&gt;</t>
  </si>
  <si>
    <t>{"id":"M6-EyP-14b-I-1","stimulus":"&lt;p&gt;Selecione o resultado mais provável ao lançar um dado de 6 faces.&lt;/p&gt;","hint":"&lt;p&gt;Se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favoráveis.&lt;/p&gt;","seed":{"parameters":[],"calculated":[{"name":"A1","label":"Obter um 1.","incorrect":true},{"name":"A2","label":"Obter um 2.","incorrect":true},{"name":"A3","label":"Obter um 3.","incorrect":true},{"name":"A4","label":"Obter um 4.","incorrect":true},{"name":"A5","label":"Obter um 5.","incorrect":true},{"name":"A6","label":"Obter um 6.","incorrect":true},{"name":"A7","label":"Obter um 1 ou um 2.","incorrect":true},{"name":"A8","label":"Obter um 3 ou um 5.","incorrect":true},{"name":"A9","label":"Obter um 1 ou um 6.","incorrect":true},{"name":"A10","label":"Obter um 5 ou um 6.","incorrect":true},{"name":"A11","label":"Obter um 2 ou um 3.","incorrect":true},{"name":"A12","label":"Obter um 4 ou um 5.","incorrect":true},{"name":"A13","label":"Obter um número ímpar."},{"name":"A14","label":"Obter um número par."},{"name":"A15","label":"Obter um número maior que 2."},{"name":"A16","label":"Obter um número menor que 5."},{"name":"A17","label":"Obter um número diferente de 1."},{"name":"A18","label":"Obter um número diferente de 2."},{"name":"A19","label":"Obter um número diferente de 3."},{"name":"A20","label":"Obter um número diferente de 4."},{"name":"A21","label":"Obter um número diferente de 5."},{"name":"A22","label":"Obter um número diferente de 6."}],"uniques":true},"algorithm":{"name":"trueFalse","template":"Multiple choice – standard","params":{"countCorrect":1,"countIncorrect":2,"showCheckIcon":true}}}</t>
  </si>
  <si>
    <t>&lt;p&gt;En una feria tienen una ruleta dividida en {{T1}} casillas con la que se rifan premios entre el público. {{Q1}} de sus casillas son verdes, {{Q2}} son amarillas y {{Q3}}, moradas. Ordena estos sucesos de menor a mayor probabilidad.&lt;/p&gt;</t>
  </si>
  <si>
    <t>Q1= Min = 2; Max = 10; Step = 1
Q2= Min = 2; Max = 10; Step = 1
Q3= Min = 2; Max = 10; Step = 1</t>
  </si>
  <si>
    <t>T1 = {{Q1}}+{{Q2}}+{{Q3}}
A1 = Casilla verde#{{Q1}}
A2 = Casilla amarilla#{{Q2}}
A3 = Casilla morada#{{Q3}}</t>
  </si>
  <si>
    <t>{"id":"M6-EyP-14b-E-1","stimulus":"&lt;p&gt;Em um parque de diversões há uma roleta dividida em {{T1}} faixas com as quais os prêmios são sorteados entre o público. Na roleta, {{Q1}} faixas são verdes, {{Q2}} são amarelas e {{Q3}} são roxas. Considerando que a roleta será girada e uma faixa será sorteada, arraste e ordene os eventos do menos provável para o mais provável de ocorrer colocando-os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calculated":[{"name":"T1","function":"{{Q1}}+{{Q2}}+{{Q3}}","temp":true},{"name":"A1","function":"{{Q1}}","label":"Sortear uma faixa verde"},{"name":"A2","function":"{{Q2}}","label":"Sortear uma faixa amarela"},{"name":"A3","function":"{{Q3}}","label":"Sortear uma faixa roxa"}],"uniques":true},"algorithm":{"name":"orderNumbers","params":{"order":"asc"}}}</t>
  </si>
  <si>
    <t>&lt;p&gt;En una farmacia tienen {{T1}} cepillos de dientes a la venta, de los cuales {{Q1}} son azules, {{Q2}} son verdes y {{Q3}}, blancos. Ordena los siguientes sucesos de menor a mayor probabilidad.&lt;/p&gt;</t>
  </si>
  <si>
    <t>T1 = {{Q1}}+{{Q2}}+{{Q3}}
A1 = Vender un cepillo azul.#{{Q1}}
A2 = Vender un cepillo verde.#{{Q2}}
A3 = Vender un cepillo blanco.#{{Q3}}</t>
  </si>
  <si>
    <t>{"id":"M6-EyP-14b-E-2","stimulus":"&lt;p&gt;Uma farmácia tem {{T1}} escovas de dentes à venda, das quais {{Q1}} são azuis, {{Q2}} são verdes e {{Q3}} são brancas. Considerando que um cliente irá pegar uma escova ao acaso, arraste e ordene os seguintes eventos da menor para a maior probabilidade.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temp":true,"max":10,"step":1},{"name":"Q2","min":2,"temp":true,"max":10,"step":1},{"name":"Q3","min":2,"temp":true,"max":10,"step":1}],"calculated":[{"name":"T1","function":"{{Q1}}+{{Q2}}+{{Q3}}","temp":true},{"name":"A1","function":"{{Q1}}","label":"Pegar uma escova azul"},{"name":"A2","function":"{{Q2}}","label":"Pegar uma escova verde"},{"name":"A3","function":"{{Q3}}","label":"Pegar uma escova branca"}],"uniques":true},"algorithm":{"name":"orderNumbers","params":{"order":"asc"}}}</t>
  </si>
  <si>
    <t>&lt;p&gt;Ernesto ha decidido comer la fruta que señale con los ojos cerrados. En su canasta hay {{T1}} frutas con {{Q1}} higos, {{Q2}} peras y {{Q3}} naranjas. Ordena los siguientes sucesos de mayor a menor probabilidad.&lt;/p&gt;</t>
  </si>
  <si>
    <t>Order list
*: order= desc</t>
  </si>
  <si>
    <t>Q1= Min = 2; Max = 9; Step = 1
Q2= Min = 2; Max = 9; Step = 1
Q3= Min = 2; Max = 9; Step = 1</t>
  </si>
  <si>
    <t>T1 = {{Q1}}+{{Q2}}+{{Q3}}
A1 = Señalar un higo.#{{Q1}}
A2 = Señalar una pera.#{{Q2}}
A3 = Señalar una naranja.#{{Q3}}</t>
  </si>
  <si>
    <t>{"id":"M6-EyP-14b-E-3","stimulus":"&lt;p&gt;Guilherme fechou os olhos para escolher uma fruta de uma cesta. Na cesta há {{T1}} frutas, sendo {{Q1}} figos, {{Q2}} peras e {{Q3}} laranjas. Arraste e ordene os seguintes eventos do mais provável para o menos provável.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9,"step":1},{"name":"Q2","min":2,"max":9,"step":1},{"name":"Q3","min":2,"max":9,"step":1}],"calculated":[{"name":"T1","function":"{{Q1}}+{{Q2}}+{{Q3}}","temp":true},{"name":"A1","function":"{{Q1}}","label":"Escolher um figo"},{"name":"A2","function":"{{Q2}}","label":"Escolher uma pera"},{"name":"A3","function":"{{Q3}}","label":"Escolher uma laranja"}],"uniques":true},"algorithm":{"name":"orderNumbers","params":{"order":"desc"}}}</t>
  </si>
  <si>
    <t>&lt;p&gt;Tomás tiene en una caja {{Q1}} lápices de color {{Q4}}, {{Q2}} de color {{Q5}} y {{Q3}} de color {{Q6}}. Si saca un lápiz de la caja sin mirar, ¿cuál es el color más probable que salga? Ordena los siguientes sucesos de mayor a menor probabilidad.&lt;/p&gt;</t>
  </si>
  <si>
    <t>Q1= Min = 2; Max = 10; Step = 1
Q2= Min = 2; Max = 10; Step = 1
Q3= Min = 2; Max = 10; Step = 1
Q4= List= violeta, rojo
Q5= List= azul, rosa
Q6= List= amarillo, verde</t>
  </si>
  <si>
    <t>T1 = {{Q1}}+{{Q2}}+{{Q3}}
A1 = Sacar un lápiz {{Q4}}.#{{Q1}}
A2 = Sacar un lápiz {{Q5}}.#{{Q2}}
A3 = Sacar un lápiz {{Q6}}.#{{Q3}}</t>
  </si>
  <si>
    <t>{"id":"M6-EyP-14b-E-4","stimulus":"&lt;p&gt;Tomás tem uma caixa com {{Q1}} lápis de cor {{Q4}}, {{Q2}} de cor {{Q5}} e {{Q3}} de cor {{Q6}}. Se ele tirar um lápis da caixa sem olhar, qual cor é mais provável de sair? Arraste e ordene os eventos a seguir do mais provável para o menos provável de ocorrer.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name":"Q4","list":["violeta","roxa"]},{"name":"Q5","list":["azul","rosa"]},{"name":"Q6","list":["amarela","verde"]}],"calculated":[{"name":"T1","function":"{{Q1}}+{{Q2}}+{{Q3}}","temp":true},{"name":"A1","function":"{{Q1}}","label":"Tirar um lápis {{Q4}}"},{"name":"A2","function":"{{Q2}}","label":"Tirar um lápis {{Q5}}"},{"name":"A3","function":"{{Q3}}","label":"Tirar um lápis {{Q6}}"}],"uniques":true},"algorithm":{"name":"orderNumbers","params":{"order":"desc"}}}</t>
  </si>
  <si>
    <t>M6-EyP-16a</t>
  </si>
  <si>
    <t>Interpreta diagramas de flujos sencillos</t>
  </si>
  <si>
    <r>
      <rPr>
        <rFont val="Calibri"/>
        <sz val="12.0"/>
      </rPr>
      <t xml:space="preserve">Selecciona el resultado de este diagrama de flujo.
Imagen: M6-EyP-16a-1
Poner los textos como: </t>
    </r>
    <r>
      <rPr>
        <rFont val="Calibri"/>
        <sz val="12.0"/>
        <u/>
      </rPr>
      <t>https://drive.google.com/file/d/1btldaVXPuOa5bNSIlbr9fZr_KbkoaIal/view</t>
    </r>
    <r>
      <rPr>
        <rFont val="Calibri"/>
        <sz val="12.0"/>
      </rPr>
      <t xml:space="preserve"> (cambiar "SI" por "par" y "NO por "impar")
A1*
A2
A3</t>
    </r>
  </si>
  <si>
    <t>Q1= Min=1; Max=20 ; Step=1
Q2= Min=1; Max=10 ; Step=1
Q3= Min=1; Max=10 ; Step=1
Q4= Min=1; Max=20 ; Step=1
Q5= Min=1; Max=20 ; Step=1</t>
  </si>
  <si>
    <t>A1 = if ({{Q1}}%2==0) {({{Q1}}+{{Q2}})/2} else {({{Q1}}+{{Q3}})/2}
A2 = if ({{Q1}}%2==0) {({{Q1}}+{{Q4}})/2} else {({{Q1}}+{{Q4}})/2} 
A3 = if ({{Q1}}%2==0) {({{Q1}}+{{Q5}})/2} else {({{Q1}}+{{Q5}})/2}</t>
  </si>
  <si>
    <t xml:space="preserve">Sigue los pasos del diagrama. </t>
  </si>
  <si>
    <t>&lt;p&gt;Para calcular el resultado, hay que seguir los pasos del diagrama.&lt;/p&gt;&lt;p&gt;Primero, si {{Q1}} es par, se le suma {{Q2}}. Si no, se le suma {{Q3}}.&lt;/p&gt;&lt;p&gt;Por último, se divide ese resultado entre 2.&lt;/p&gt;</t>
  </si>
  <si>
    <t>{"id":"M6-EyP-16a-I-1","stimulus":"&lt;p&gt;Selecione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t>
  </si>
  <si>
    <r>
      <rPr>
        <rFont val="Calibri"/>
        <sz val="12.0"/>
      </rPr>
      <t xml:space="preserve">Selecciona el resultado de este diagrama de flujo.
Imagen: M6-EyP-16a-2
Poner los textos como: </t>
    </r>
    <r>
      <rPr>
        <rFont val="Calibri"/>
        <sz val="12.0"/>
        <u/>
      </rPr>
      <t>https://drive.google.com/file/d/1nFpmxhV8pDqxsFJoMtSBXMb4e1OpGfcq/view?usp=sharing</t>
    </r>
    <r>
      <rPr>
        <rFont val="Calibri"/>
        <sz val="12.0"/>
      </rPr>
      <t xml:space="preserve">
A1*
A2
A3</t>
    </r>
  </si>
  <si>
    <t>Q1 = min = 3; max = 10; step = 1
Q2 = min = 3; max = 10; step = 1
Q3 = min = 1; max = 5; step = 1
Q4 = min = 3; max = 10; step = 1
Q5 = min = 3; max = 10; step = 1</t>
  </si>
  <si>
    <t>A1 = if (({{Q1}}+{{Q2}})%2 == 0) {({{Q1}}+{{Q2}})*2} else {{{Q1}}+{{Q2}}-{{Q3}}}
A2 = if (({{Q1}}+{{Q4}})%2 == 0) {({{Q1}}+{{Q4}})*2} else {{{Q1}}+{{Q4}}-{{Q3}}}
A3 = if (({{Q1}}+{{Q5}})%2 == 0) {({{Q1}}+{{Q5}})*2} else {{{Q1}}+{{Q5}}-{{Q3}}}</t>
  </si>
  <si>
    <t>&lt;p&gt;Para calcular el resultado, hay que seguir los pasos del diagrama.&lt;/p&gt;&lt;p&gt;Primero, se suman {{Q2}} y {{Q1}}.&lt;/p&gt;&lt;p&gt;Si el resultado es par, hay que multiplicar el resultado por 2. Si es impar, se le resta {{Q3}}.&lt;/p&gt;</t>
  </si>
  <si>
    <t>{"id":"M6-EyP-16a-I-2","stimulus":"&lt;p&gt;Selecione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t>
  </si>
  <si>
    <r>
      <rPr>
        <rFont val="Calibri"/>
        <sz val="12.0"/>
      </rPr>
      <t xml:space="preserve">Selecciona el resultado de este diagrama de flujo.
Imagen: M6-EyP-16a-3
Poner los textos como: </t>
    </r>
    <r>
      <rPr>
        <rFont val="Calibri"/>
        <sz val="12.0"/>
        <u/>
      </rPr>
      <t xml:space="preserve">https://drive.google.com/file/d/1WsoelhHeWTldMeHKUVDQQdjOdo2HP-xE/view?usp=sharing
</t>
    </r>
    <r>
      <rPr>
        <rFont val="Calibri"/>
        <sz val="12.0"/>
      </rPr>
      <t>A1*
A2
A3</t>
    </r>
  </si>
  <si>
    <t>Q1 = Min = 10; Max = 20 ; Step = 1
Q2 = Min = 1; Max = 20 ; Step = 1
Q3 = Min = 1; Step = 20; Step = 1
Q4 = Min = 1; Max = 10 ; Step = 1
Q5 = Min = 1; Max = 10 ; Step = 1
Q6 = Min = 1; Max = 10 ; Step = 1</t>
  </si>
  <si>
    <t>A1 = if ({{Q1}}%3==0) {{{Q1}}+{{Q2}}-{{Q4}}} else {{{Q1}}+{{Q3}}-{{Q4}}}
A2 = if ({{Q1}}%3==0) {{{Q1}}+{{Q2}}-{{Q5}}} else {{{Q1}}+{{Q3}}-{{Q5}}}
A3 = if ({{Q1}}%3==0) {{{Q1}}+{{Q2}}-{{Q6}}} else {{{Q1}}+{{Q3}}-{{Q6}}}</t>
  </si>
  <si>
    <t>&lt;p&gt;Para calcular el resultado, hay que seguir los pasos del diagrama.&lt;/p&gt;&lt;p&gt;Si {{Q1}} es múltiplo de 3, se le suma {{Q2}}}. Si no, se le suma {{Q3}}.&lt;/p&gt;&lt;p&gt;Por último, hay que restar {{Q4}} al resultado.&lt;/p&gt;</t>
  </si>
  <si>
    <t>{"id":"M6-EyP-16a-I-3","stimulus":"&lt;p&gt;Selecione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70%;\"&gt;Não&lt;/span&gt;\n\t\t&lt;/div&gt;\n\t&lt;/div&gt;\n&lt;/div&gt;&lt;/div&gt;","hint":"&lt;p&gt;Siga os passos do diagrama.&lt;/p&gt;","feedback":"&lt;p&gt;Para calcular o resultado, siga os passos do diagrama.&lt;/p&gt;&lt;p&gt;Se {{Q1}} é múltiplo de 3, adicione {{Q2}}. Se não, adiciona {{Q3}}.&lt;/p&gt;&lt;p&gt;Finalmente, subtraia {{Q4}} do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t>
  </si>
  <si>
    <t>Escribe el resultado de este diagrama de flujo.
Imagen: M6-EyP-16a-1
Poner los textos como: https://drive.google.com/file/d/1btldaVXPuOa5bNSIlbr9fZr_KbkoaIal/view (cambiar "SI" por "par" y "NO por "impar")</t>
  </si>
  <si>
    <t>Q1= Min=1; Max=20 ; Step=1
Q2= Min=1; Max=10 ; Step=1
Q3= Min=1; Max=10 ; Step=1</t>
  </si>
  <si>
    <t>A1= if ({{Q1}}%2=0) {({{Q1}}+{{Q2}})/2} else  {({{Q1}}+{{Q3}})/2}</t>
  </si>
  <si>
    <t>{"id":"M6-EyP-16a-E-1","stimulus":"&lt;p&gt;Escreve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70%;\"&gt;Ímpar&lt;/span&gt;\n\t\t&lt;/div&gt;\n\t&lt;/div&gt;\n&lt;/div&gt;&lt;/div&gt;","template":"&lt;p&gt;O resultado é {{response}}.&lt;/p&gt;","hint":"&lt;p&gt;Siga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2.&lt;/p&gt;","seed":{"parameters":[{"name":"Q1","min":1,"max":20,"step":1},{"name":"Q2","min":1,"max":10,"step":1},{"name":"Q3","min":1,"max":10,"step":1}],"calculated":[{"name":"A1","label":"{{function}}","function":"if ({{Q1}}%2==0) {({{Q1}}+{{Q2}})/2} else {({{Q1}}+{{Q3}})/2}"}],"uniques":true},"algorithm":{"name":"calculateOperation","params":{"method":"equivLiteral","keyboard":"NUMERICAL"}}}</t>
  </si>
  <si>
    <t>Escribe el resultado de este diagrama de flujo.
Imagen: M6-EyP-16a-2
Poner los textos como: https://drive.google.com/file/d/1nFpmxhV8pDqxsFJoMtSBXMb4e1OpGfcq/view?usp=sharing</t>
  </si>
  <si>
    <t>Q1 = min = 3; max = 10; step = 1
Q2 = min = 3; max = 10; step = 1
Q3 = min = 1; max = 5; step = 1</t>
  </si>
  <si>
    <t xml:space="preserve">A1 = if (({{Q1}}+{{Q2}})%2 = 0) {({{Q1}}+{{Q2}})*2} else {{{Q1}}+{{Q2}}-{{Q3}}}
</t>
  </si>
  <si>
    <t>{"id":"M6-EyP-16a-E-2","stimulus":"&lt;p&gt;Escreve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81%;\"&gt;Fim&lt;/span&gt;\n\t\t&lt;/div&gt;\n\t&lt;/div&gt;\n&lt;/div&gt;&lt;/div&gt;","template":"&lt;p&gt;O resultado é {{response}}.&lt;/p&gt;","hint":"&lt;p&gt;Siga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{{Q3}}.&lt;/p&gt;","seed":{"parameters":[{"name":"Q1","min":3,"max":10,"step":1},{"name":"Q2","min":3,"max":10,"step":1},{"name":"Q3","min":1,"max":5,"step":1}],"calculated":[{"name":"A1","label":"{{function}}","function":" if (({{Q1}}+{{Q2}})%2 == 0) {({{Q1}}+{{Q2}})*2} else {{{Q1}}+{{Q2}}-{{Q3}}}"}],"uniques":true},"algorithm":{"name":"calculateOperation","params":{"method":"equivLiteral","keyboard":"NUMERICAL"}}}</t>
  </si>
  <si>
    <r>
      <rPr>
        <rFont val="Calibri"/>
        <sz val="12.0"/>
      </rPr>
      <t xml:space="preserve">Escribe el resultado de este diagrama de flujo.
Imagen: M6-EyP-16a-3
Poner los textos como: </t>
    </r>
    <r>
      <rPr>
        <rFont val="Calibri"/>
        <sz val="12.0"/>
        <u/>
      </rPr>
      <t>https://drive.google.com/file/d/1WsoelhHeWTldMeHKUVDQQdjOdo2HP-xE/view?usp=sharing</t>
    </r>
  </si>
  <si>
    <t>Q1 = Min = 10; Max = 20 ; Step = 1
Q2 = Min = 1; Max = 20 ; Step = 1
Q3 = Min = 1; Step = 20; Step = 1
Q4 = Min = 1; Max = 10 ; Step = 1</t>
  </si>
  <si>
    <t>A1 = if ({{Q1}}%3=0) {{{Q1}}+{{Q2}}-{{Q4}}} else {{{Q1}}+{{Q3}}-{{Q4}}}</t>
  </si>
  <si>
    <t>{"id":"M6-EyP-16a-E-3","stimulus":"&lt;p&gt;Escreve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70%;\"&gt;Não&lt;/span&gt;\n\t\t&lt;/div&gt;\n\t&lt;/div&gt;\n&lt;/div&gt;&lt;/div&gt;","template":"&lt;p&gt;O resultado é {{response}}.&lt;/p&gt;","hint":"&lt;p&gt;Siga os passos do diagrama.&lt;/p&gt;","feedback":"&lt;p&gt;Para calcular o resultado, siga os passos do diagrama.&lt;/p&gt;&lt;p&gt;Se {{Q1}} é múltiplo de 3, adicione {{Q2}}. Se não, adicione {{Q3}}.&lt;/p&gt;&lt;p&gt;Finalmente, subtraia {{Q4}} do resultado.&lt;/p&gt;","seed":{"parameters":[{"name":"Q1","min":10,"max":20,"step":1},{"name":"Q2","min":1,"max":20,"step":1},{"name":"Q3","min":1,"max":20,"step":1},{"name":"Q4","min":1,"max":10,"step":1}],"calculated":[{"name":"A1","label":"{{function}}","function":"if ({{Q1}}%3==0) {{{Q1}}+{{Q2}}-{{Q4}}} else {{{Q1}}+{{Q3}}-{{Q4}}}"}],"uniques":true},"algorithm":{"name":"calculateOperation","params":{"method":"equivLiteral","keyboard":"NUMERICAL"}}}</t>
  </si>
  <si>
    <t>Falta revisión Pablo</t>
  </si>
  <si>
    <t>M6-NyO-23b</t>
  </si>
  <si>
    <t>Representa fracciones en la recta numérica</t>
  </si>
  <si>
    <t>No hacer</t>
  </si>
  <si>
    <t>M6-NyO-49a</t>
  </si>
  <si>
    <t>Reconoce un número positivo o negativo</t>
  </si>
  <si>
    <t>M6-G-4a</t>
  </si>
  <si>
    <t>Mide ángulos usando el transportador</t>
  </si>
  <si>
    <t>M6-G-13a</t>
  </si>
  <si>
    <t>Reconoce traslaciones</t>
  </si>
  <si>
    <t>M6-G-14a</t>
  </si>
  <si>
    <t>Reconoce giros</t>
  </si>
  <si>
    <t>M6-G-6a</t>
  </si>
  <si>
    <t>Traza la bisectriz de un ángulo</t>
  </si>
  <si>
    <t>M6-G-7a</t>
  </si>
  <si>
    <t>Traza la mediatriz de un segmento</t>
  </si>
  <si>
    <t>M6-G-8a</t>
  </si>
  <si>
    <t>Traza las alturas de un triángulo</t>
  </si>
  <si>
    <t>M6-G-8b</t>
  </si>
  <si>
    <t>Traza el ortocentro de un triángulo</t>
  </si>
  <si>
    <t>M6-EyP-16b</t>
  </si>
  <si>
    <t>Elabora diagramas de flujo sencillos (EF06MA34)</t>
  </si>
  <si>
    <t>Se quiere alicatar la capilla de un pueblo y en el frente se van a colocar piedras. Si esta es la forma del frente, ¿qué área que se va a cubrir? Aproxima a las décimas.
(Imagen) M6-G-24a-7</t>
  </si>
  <si>
    <t>El área mide {{A1}} m&lt;sup&gt;2&lt;/sup&gt;.</t>
  </si>
  <si>
    <t>Se quiere refaccionar la capilla del pueblo. En el frente se van a colocar piedras. ¿Cuál es el área que se debe cubrir del frente de la capilla?</t>
  </si>
  <si>
    <t>Q1 = Min= 4; Max= 6; Step= 0.1</t>
  </si>
  <si>
    <t>T2=Lemonlib.round({{Q1}}/2,2)
A1=Lemonlib.round({{Q1}}*{{T2}}/2 + {{Q1}}*{{Q1}},1)</t>
  </si>
  <si>
    <t>&lt;p&gt;Calcula las áreas del cuadrado y el triángulo. Luego súmalas.&lt;/p&gt;</t>
  </si>
  <si>
    <t>&lt;p&gt;Calcula las áreas del cuadrado y el triángulo. Luego súmalas.&lt;/p&gt;
&lt;p&gt;Área figura = área del cuadrado + área del triángulo = {{T3}} + {{T4}} = {{T5}} cm&lt;sup&gt;2&lt;/sup&gt;</t>
  </si>
  <si>
    <t>{{T3]] = Lemonlib.round({{Q1}}*{{Q1}},1)
{{T4]] = Lemonlib.round({{T1}}*{{Q1}}/2,1)
{{T5}} = Lemonlib.round({{Q1}}*{{T1}}/2 + {{Q1}}*{{Q1}},1)</t>
  </si>
  <si>
    <t>{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</si>
  <si>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</si>
  <si>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Una marca de perfume tiene el siguiente logo. ¿Cuál es su área? Aproxima a las décimas.
(Imagen) M6-G-24a-8</t>
  </si>
  <si>
    <t>Q1 = Min= 1; Max= 2; Step= 0.1</t>
  </si>
  <si>
    <t>A1=Lemonlib.round({{T3}}*2,1)</t>
  </si>
  <si>
    <t>&lt;p&gt;Calcula el área de un triángulo y luego multiplícala por dos, ya que son iguales.&lt;/p&gt;</t>
  </si>
  <si>
    <t>&lt;p&gt;Calcula el área de un triángulo y luego multiplícala por dos, ya que son iguales.&lt;/p&gt;
&lt;p&gt;Área figura = 2 × área del triángulo = 2 × {{T3}} = {{A1}} cm&lt;sup&gt;2&lt;/sup&gt;</t>
  </si>
  <si>
    <t>{{T3]] = Lemonlib.round({{Q1}}*{{Q1}}/2,1)
{{T4]] = Lemonlib.round({{Q1}}*{{Q1}},1)</t>
  </si>
  <si>
    <t>{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</si>
  <si>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</si>
  <si>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Matemáticas</t>
  </si>
  <si>
    <t>Pendiente de revisión</t>
  </si>
  <si>
    <t>Ortografía+cast</t>
  </si>
  <si>
    <t>JSON sin imagen</t>
  </si>
  <si>
    <t>JSON con imagen</t>
  </si>
  <si>
    <t>Problema técnico</t>
  </si>
  <si>
    <t>Nombre de la imagen</t>
  </si>
  <si>
    <t>Posición (vertical/horizontal)</t>
  </si>
  <si>
    <t>Medidas</t>
  </si>
  <si>
    <t>Reutilizar de</t>
  </si>
  <si>
    <t>Descripción</t>
  </si>
  <si>
    <t>Nombre</t>
  </si>
  <si>
    <t>Observaciones</t>
  </si>
  <si>
    <t>imágenes SVG 300px ancho (o 300px de alto si es estrecha)</t>
  </si>
  <si>
    <t>Futuro: cambio color figuras</t>
  </si>
  <si>
    <t>Prismas y pirámides</t>
  </si>
  <si>
    <r>
      <rPr>
        <rFont val="Calibri"/>
        <sz val="12.0"/>
      </rPr>
      <t xml:space="preserve">Pirámide triangular recta
</t>
    </r>
    <r>
      <rPr>
        <rFont val="Calibri"/>
        <color rgb="FF1155CC"/>
        <sz val="12.0"/>
        <u/>
      </rPr>
      <t>http://drive.google.com/uc?export=view&amp;id=144r0qexR4kZwQwQb7bPkPB8l5lqQ15Oc</t>
    </r>
  </si>
  <si>
    <t>OK</t>
  </si>
  <si>
    <t>M6_G_27a_1</t>
  </si>
  <si>
    <t>https://drive.google.com/file/d/14UQ8QM2_p5m3pxxBakTQhJrxjG7omdCu/view?usp=share_link</t>
  </si>
  <si>
    <r>
      <rPr>
        <rFont val="Calibri"/>
        <sz val="12.0"/>
      </rPr>
      <t xml:space="preserve">Pirámide cuadrangular oblicua
</t>
    </r>
    <r>
      <rPr>
        <rFont val="Calibri"/>
        <color rgb="FF1155CC"/>
        <sz val="12.0"/>
        <u/>
      </rPr>
      <t>http://drive.google.com/uc?export=view&amp;id=1q2yoCOSxvjlXhvAFx0yckSXYgDDh2RWK</t>
    </r>
  </si>
  <si>
    <t>M6_G_27a_2</t>
  </si>
  <si>
    <t>https://drive.google.com/file/d/1uxbMSRpj8xoup6NtJJx86d1K8167cfoX/view</t>
  </si>
  <si>
    <r>
      <rPr>
        <rFont val="Calibri"/>
        <sz val="12.0"/>
      </rPr>
      <t xml:space="preserve">Pirámide pentagonal recta
</t>
    </r>
    <r>
      <rPr>
        <rFont val="Calibri"/>
        <color rgb="FF1155CC"/>
        <sz val="12.0"/>
        <u/>
      </rPr>
      <t>http://drive.google.com/uc?export=view&amp;id=1wochaRwO-37751Lp7eZYpjkqjsKJe01X</t>
    </r>
  </si>
  <si>
    <t>M6_G_27a_3</t>
  </si>
  <si>
    <t>https://drive.google.com/file/d/1wY_n60fP9a0foUXgDNhTSsEV1NahfxA6/view</t>
  </si>
  <si>
    <r>
      <rPr>
        <rFont val="Calibri"/>
        <sz val="12.0"/>
      </rPr>
      <t xml:space="preserve">Prisma triangular oblicuo
</t>
    </r>
    <r>
      <rPr>
        <rFont val="Calibri"/>
        <color rgb="FF1155CC"/>
        <sz val="12.0"/>
        <u/>
      </rPr>
      <t>http://drive.google.com/uc?export=view&amp;id=1Gm4zQWnrd3LbUdB-gFkucB_ZRK9y9ohV</t>
    </r>
  </si>
  <si>
    <t>M6_G_27a_4</t>
  </si>
  <si>
    <t>https://drive.google.com/file/d/1mJCUa-dRuKopXDI6oZILmOWqLw03wn1w/view</t>
  </si>
  <si>
    <r>
      <rPr>
        <rFont val="Calibri"/>
        <sz val="12.0"/>
      </rPr>
      <t xml:space="preserve">Prisma cuadrangular oblicuo
</t>
    </r>
    <r>
      <rPr>
        <rFont val="Calibri"/>
        <color rgb="FF1155CC"/>
        <sz val="12.0"/>
        <u/>
      </rPr>
      <t>http://drive.google.com/uc?export=view&amp;id=1fB6EmkmElK-Lodj5uCk7kd8kAq6pWnO-</t>
    </r>
  </si>
  <si>
    <t>M6_G_27a_5</t>
  </si>
  <si>
    <t>https://drive.google.com/file/d/1bt66iItfZJFITf6-591RRmQB-qkTxCQ1/view</t>
  </si>
  <si>
    <r>
      <rPr>
        <rFont val="Calibri"/>
        <sz val="12.0"/>
      </rPr>
      <t xml:space="preserve">Prisma pentagonal recto
</t>
    </r>
    <r>
      <rPr>
        <rFont val="Calibri"/>
        <color rgb="FF1155CC"/>
        <sz val="12.0"/>
        <u/>
      </rPr>
      <t>http://drive.google.com/uc?export=view&amp;id=12LfI1xdPa8rNi4DI6e2ws_lPt_czHDzw</t>
    </r>
  </si>
  <si>
    <t>M6_G_27a_6</t>
  </si>
  <si>
    <t>https://drive.google.com/file/d/1YKm_Kgz7xClLf19HGVHjaZWHWI2bn1xu/view</t>
  </si>
  <si>
    <t>Pirámide cuadrangular recta</t>
  </si>
  <si>
    <t>M6_G_27a_7</t>
  </si>
  <si>
    <t>https://drive.google.com/file/d/1rl578vXmEnybdIl5STiM9uS1ncOUpeU6/view</t>
  </si>
  <si>
    <t>Prisma cuadrangular recto</t>
  </si>
  <si>
    <t>M6_G_27a_8</t>
  </si>
  <si>
    <t>https://drive.google.com/file/d/1cLGcQEfvHDfk5Am_S9S6bnI-njHQzMdw/view</t>
  </si>
  <si>
    <t>Prisma triangular recto</t>
  </si>
  <si>
    <t>M6_G_27a_9</t>
  </si>
  <si>
    <t>https://drive.google.com/file/d/16x0gzdPWQ2MBzTULYd5nwd6M1W4rqeOJ/view</t>
  </si>
  <si>
    <t>Cubo, ortoedro y romboedro</t>
  </si>
  <si>
    <r>
      <rPr>
        <rFont val="Calibri"/>
        <sz val="12.0"/>
      </rPr>
      <t xml:space="preserve">Cubo
</t>
    </r>
    <r>
      <rPr>
        <rFont val="Calibri"/>
        <color rgb="FF1155CC"/>
        <sz val="12.0"/>
        <u/>
      </rPr>
      <t>https://drive.google.com/file/d/1GfmQ8xcOokUotKXkk8JY0Yh2k_ll2RLy/view?usp=sharing</t>
    </r>
  </si>
  <si>
    <t>M6_G_28a_1</t>
  </si>
  <si>
    <t>https://drive.google.com/file/d/1Wb-wOSW4vlbqUfk271TIOXXyku6jCq2X/view</t>
  </si>
  <si>
    <r>
      <rPr>
        <rFont val="Calibri"/>
        <sz val="12.0"/>
      </rPr>
      <t xml:space="preserve">Ortoedro
</t>
    </r>
    <r>
      <rPr>
        <rFont val="Calibri"/>
        <color rgb="FF1155CC"/>
        <sz val="12.0"/>
        <u/>
      </rPr>
      <t>https://drive.google.com/file/d/10ck8kRhD73gLIoVjMlxXNDEfo6c7CA_j/view?usp=sharing</t>
    </r>
  </si>
  <si>
    <t>M6_G_28a_2</t>
  </si>
  <si>
    <t>https://drive.google.com/file/d/1yrmn-2ny-rQafshoW22v9JahwgPkbsTC/view</t>
  </si>
  <si>
    <r>
      <rPr>
        <rFont val="Calibri"/>
        <sz val="12.0"/>
      </rPr>
      <t xml:space="preserve">Romboedro
</t>
    </r>
    <r>
      <rPr>
        <rFont val="Calibri"/>
        <color rgb="FF1155CC"/>
        <sz val="12.0"/>
        <u/>
      </rPr>
      <t>https://drive.google.com/file/d/1JfVVPdNb1PRLBqan5ISRzVZmo_svnmTW/view?usp=sharing</t>
    </r>
  </si>
  <si>
    <t>M6_G_28a_3</t>
  </si>
  <si>
    <t>https://drive.google.com/file/d/1MpgSIQisGnsnBMj5lBs5Z4Q1mUNvZ6Fx/view</t>
  </si>
  <si>
    <t>Cubo, ortoedro y romboedro y desarrollos planos</t>
  </si>
  <si>
    <t>Cuando se pueda, cambiar algunos colores de los dibujos de:
M6-G-28a-1
M6-G-28a-2
M6-G-28a-3</t>
  </si>
  <si>
    <r>
      <rPr>
        <rFont val="Calibri"/>
        <sz val="12.0"/>
      </rPr>
      <t xml:space="preserve">Cubo
</t>
    </r>
    <r>
      <rPr>
        <rFont val="Calibri"/>
        <color rgb="FF1155CC"/>
        <sz val="12.0"/>
        <u/>
      </rPr>
      <t>https://drive.google.com/file/d/1omM2nR_tl8sC5w8ke9sRnhA7PGtOgNEe/view?usp=sharing</t>
    </r>
    <r>
      <rPr>
        <rFont val="Calibri"/>
        <sz val="12.0"/>
      </rPr>
      <t xml:space="preserve"> </t>
    </r>
  </si>
  <si>
    <t>M6_G_28b_1</t>
  </si>
  <si>
    <t>https://drive.google.com/file/d/1NWJbDMKTmWucQjzSSdA3tYOx6D-niZFA/view</t>
  </si>
  <si>
    <r>
      <rPr>
        <rFont val="Calibri"/>
        <sz val="12.0"/>
      </rPr>
      <t xml:space="preserve">Desarrollo plano cubo
</t>
    </r>
    <r>
      <rPr>
        <rFont val="Calibri"/>
        <color rgb="FF1155CC"/>
        <sz val="12.0"/>
        <u/>
      </rPr>
      <t>https://drive.google.com/file/d/1RgwRAtKymqSYmWhbgPJa2J73dNQzjmI_/view?usp=sharing</t>
    </r>
  </si>
  <si>
    <t>M6_G_28b_2</t>
  </si>
  <si>
    <t>https://drive.google.com/file/d/1k1gKTNjjn73-O53XPXkH8627nrATHgiT/view</t>
  </si>
  <si>
    <r>
      <rPr>
        <rFont val="Calibri"/>
        <sz val="12.0"/>
      </rPr>
      <t xml:space="preserve">Ortoedro
</t>
    </r>
    <r>
      <rPr>
        <rFont val="Calibri"/>
        <color rgb="FF1155CC"/>
        <sz val="12.0"/>
        <u/>
      </rPr>
      <t xml:space="preserve">https://drive.google.com/file/d/1j9qc5_f0UPU4AIwNv6Dl0D0MuoY7oYi3/view?usp=sharing </t>
    </r>
  </si>
  <si>
    <t>M6_G_28b_3</t>
  </si>
  <si>
    <t>https://drive.google.com/file/d/1xGwBOUXj5BsxIM5OSAi6GxrXGMUKlZ7p/view</t>
  </si>
  <si>
    <r>
      <rPr>
        <rFont val="Calibri"/>
        <sz val="12.0"/>
      </rPr>
      <t xml:space="preserve">Desarrollo plano ortoedro
</t>
    </r>
    <r>
      <rPr>
        <rFont val="Calibri"/>
        <color rgb="FF1155CC"/>
        <sz val="12.0"/>
        <u/>
      </rPr>
      <t>https://drive.google.com/file/d/1zgMGJbgUhVJ-adolY-YgJ1yp1wtz2_z7/view?usp=sharing</t>
    </r>
  </si>
  <si>
    <t>M6_G_28b_4</t>
  </si>
  <si>
    <t>https://drive.google.com/file/d/1Ae4CaLAScCle2R-QwfRC-WU4Y7GhZiAb/view</t>
  </si>
  <si>
    <r>
      <rPr>
        <rFont val="Calibri"/>
        <sz val="12.0"/>
      </rPr>
      <t xml:space="preserve">Romboedro
</t>
    </r>
    <r>
      <rPr>
        <rFont val="Calibri"/>
        <color rgb="FF1155CC"/>
        <sz val="12.0"/>
        <u/>
      </rPr>
      <t xml:space="preserve">https://drive.google.com/file/d/1VTJl2_k8ATSCsC52iSgEAWV_MBG0rLZj/view?usp=sharing </t>
    </r>
  </si>
  <si>
    <t>M6_G_28b_5</t>
  </si>
  <si>
    <t>https://drive.google.com/file/d/1mjKr5vnW_iapYEhFsLMl3ZPHgGJOhXh9/view</t>
  </si>
  <si>
    <r>
      <rPr>
        <rFont val="Calibri"/>
        <sz val="12.0"/>
      </rPr>
      <t xml:space="preserve">Desarrollo plano ortoedro
</t>
    </r>
    <r>
      <rPr>
        <rFont val="Calibri"/>
        <color rgb="FF1155CC"/>
        <sz val="12.0"/>
        <u/>
      </rPr>
      <t>https://drive.google.com/file/d/1CTAnA3RgjF3Wz41gJNnPfNeUb6136LTP/view?usp=sharing</t>
    </r>
  </si>
  <si>
    <t>M6_G_28b_6</t>
  </si>
  <si>
    <t>https://drive.google.com/file/d/1e7NidCy5diehtVNyZN5khumBn45oef5X/view</t>
  </si>
  <si>
    <t>Cuerpos redondos</t>
  </si>
  <si>
    <t xml:space="preserve">Cilindro
https://drive.google.com/file/d/1g6afZGDGnV_UFpIBU3pii7pKcnKKmrzt/view?usp=sharing </t>
  </si>
  <si>
    <t>M6_G_29a_1</t>
  </si>
  <si>
    <t>https://drive.google.com/file/d/1equr5hTbFVc4yOX2sDnlc4rKmcBiZBlK/view</t>
  </si>
  <si>
    <r>
      <rPr>
        <rFont val="Calibri"/>
        <sz val="12.0"/>
      </rPr>
      <t xml:space="preserve"> Cono
</t>
    </r>
    <r>
      <rPr>
        <rFont val="Calibri"/>
        <color rgb="FF1155CC"/>
        <sz val="12.0"/>
        <u/>
      </rPr>
      <t>https://drive.google.com/file/d/1wDFfEG6GV_mDPlPXJczte4Lcb6QFJ3I-/view?usp=sharing</t>
    </r>
  </si>
  <si>
    <t>M6_G_29a_2</t>
  </si>
  <si>
    <t>https://drive.google.com/file/d/1ZQ9wAwHU022xc9wweL2Fdq7QDfAXIxRH/view</t>
  </si>
  <si>
    <r>
      <rPr>
        <rFont val="Calibri"/>
        <sz val="12.0"/>
      </rPr>
      <t xml:space="preserve">Esfera
</t>
    </r>
    <r>
      <rPr>
        <rFont val="Calibri"/>
        <color rgb="FF1155CC"/>
        <sz val="12.0"/>
        <u/>
      </rPr>
      <t>https://drive.google.com/file/d/1afKcnyHDvNyDOckkpbIKkIsyAB0eYkPt/view?usp=sharing</t>
    </r>
  </si>
  <si>
    <t>M6_G_29a_3</t>
  </si>
  <si>
    <t>https://drive.google.com/file/d/1GTUJZNvsl4oLKcDgV_yC26Dh8sfDS8vG/view</t>
  </si>
  <si>
    <t>Objetos</t>
  </si>
  <si>
    <r>
      <rPr>
        <rFont val="Calibri"/>
        <sz val="12.0"/>
      </rPr>
      <t xml:space="preserve">Canica
</t>
    </r>
    <r>
      <rPr>
        <rFont val="Calibri"/>
        <color rgb="FF1155CC"/>
        <sz val="12.0"/>
        <u/>
      </rPr>
      <t>https://drive.google.com/file/d/1qaMO6hQReRqlp27OiqiwT1k31p7HJXp9/view?usp=sharing</t>
    </r>
  </si>
  <si>
    <t>M6_G_29a_4</t>
  </si>
  <si>
    <t>https://drive.google.com/file/d/1L4lU6bHvkv6szTvcQXitJqxiYmG8djoQ/view</t>
  </si>
  <si>
    <r>
      <rPr>
        <rFont val="Calibri"/>
        <sz val="12.0"/>
      </rPr>
      <t xml:space="preserve">Cono de obra
</t>
    </r>
    <r>
      <rPr>
        <rFont val="Calibri"/>
        <color rgb="FF1155CC"/>
        <sz val="12.0"/>
        <u/>
      </rPr>
      <t>https://drive.google.com/file/d/1pr1Hc5nj8QbpE9kWdRSB4jo6rzczmaDC/view?usp=sharing</t>
    </r>
  </si>
  <si>
    <t>M6_G_29a_5</t>
  </si>
  <si>
    <t>https://drive.google.com/file/d/1flGvFRTU5umnZHtlkCnTXU8oc9B_Y36m/view</t>
  </si>
  <si>
    <r>
      <rPr>
        <rFont val="Calibri"/>
        <sz val="12.0"/>
      </rPr>
      <t xml:space="preserve">Lata
</t>
    </r>
    <r>
      <rPr>
        <rFont val="Calibri"/>
        <color rgb="FF1155CC"/>
        <sz val="12.0"/>
        <u/>
      </rPr>
      <t>https://drive.google.com/file/d/1RNhvUvaKNkbb_Sa1_hhPaODbtActTa-F/view?usp=sharing</t>
    </r>
  </si>
  <si>
    <t>M6_G_29a_6</t>
  </si>
  <si>
    <t>https://drive.google.com/file/d/1uV4hRazg6OUTxHSiKZHz8qIhHl_O6oYn/view</t>
  </si>
  <si>
    <r>
      <rPr>
        <rFont val="Calibri"/>
        <sz val="12.0"/>
      </rPr>
      <t xml:space="preserve">Pelota de tenis
</t>
    </r>
    <r>
      <rPr>
        <rFont val="Calibri"/>
        <color rgb="FF1155CC"/>
        <sz val="12.0"/>
        <u/>
      </rPr>
      <t>https://drive.google.com/file/d/1ivDa8E_-o16mVN9K5Xs95-MKSoIXqtpV/view?usp=sharing</t>
    </r>
  </si>
  <si>
    <t>M6_G_29a_7</t>
  </si>
  <si>
    <t>https://drive.google.com/file/d/1InKNUmaMVjUARh2mCwsLrMFKgiJGI_ad/view</t>
  </si>
  <si>
    <r>
      <rPr>
        <rFont val="Calibri"/>
        <sz val="12.0"/>
      </rPr>
      <t xml:space="preserve">Tarta de cumpleaños
</t>
    </r>
    <r>
      <rPr>
        <rFont val="Calibri"/>
        <color rgb="FF1155CC"/>
        <sz val="12.0"/>
        <u/>
      </rPr>
      <t>https://drive.google.com/file/d/1PYsu6O6tYQuvwOqlRYzwUwh-9xi6JRxA/view?usp=sharing</t>
    </r>
  </si>
  <si>
    <t>M6_G_29a_8</t>
  </si>
  <si>
    <t>https://drive.google.com/file/d/1lyL9OHxIYU578bU9_PmqDedNmem5nbBL/view</t>
  </si>
  <si>
    <r>
      <rPr>
        <rFont val="Calibri"/>
        <sz val="12.0"/>
      </rPr>
      <t xml:space="preserve">Tipi
</t>
    </r>
    <r>
      <rPr>
        <rFont val="Calibri"/>
        <color rgb="FF1155CC"/>
        <sz val="12.0"/>
        <u/>
      </rPr>
      <t>https://drive.google.com/file/d/1lgp4ZqEyAvPkvAxbgkD9l9Gz0WS6BCEN/view?usp=sharing</t>
    </r>
  </si>
  <si>
    <t>M6_G_29a_9</t>
  </si>
  <si>
    <t>https://drive.google.com/file/d/1RWdr6xsuvtOj49TwiV4eFhpyFYCpGUh7/view</t>
  </si>
  <si>
    <t>Desarrollos planos de cono y cilindro</t>
  </si>
  <si>
    <r>
      <rPr>
        <rFont val="Calibri"/>
        <sz val="12.0"/>
      </rPr>
      <t xml:space="preserve">Cilindro
</t>
    </r>
    <r>
      <rPr>
        <rFont val="Calibri"/>
        <color rgb="FF1155CC"/>
        <sz val="12.0"/>
        <u/>
      </rPr>
      <t>https://drive.google.com/file/d/12Wz2VDhilVW8I59ThFHMu-WELDZYmWQj/view?usp=sharing</t>
    </r>
  </si>
  <si>
    <t>M6_G_29b_1</t>
  </si>
  <si>
    <t>https://drive.google.com/file/d/1vxaZJnJli-qkfUMUMoHVsvJbTLR_Twy7/view</t>
  </si>
  <si>
    <r>
      <rPr>
        <rFont val="Calibri"/>
        <sz val="12.0"/>
      </rPr>
      <t xml:space="preserve">Cono
</t>
    </r>
    <r>
      <rPr>
        <rFont val="Calibri"/>
        <color rgb="FF1155CC"/>
        <sz val="12.0"/>
        <u/>
      </rPr>
      <t>https://drive.google.com/file/d/1bj1hBWMDSZrhOqlOcS5bF5i2-Ko2zYIO/view?usp=sharing</t>
    </r>
  </si>
  <si>
    <t>M6_G_29b_2</t>
  </si>
  <si>
    <t>https://drive.google.com/file/d/1o5bQOsjozANhFxPRWGg6t8v4eUkyivq2/view</t>
  </si>
  <si>
    <t>Prisma rectangular</t>
  </si>
  <si>
    <t>Prisma: https://drive.google.com/file/d/1NhY7QdWEEx_wh-Q2mFpEyaKZnMkyFNpb/view?usp=sharing
En lado en el que pone Q3, que sea igual o muy parecido a Q1.
El lado en el que pone Q2, que sea 3 veces Q1.</t>
  </si>
  <si>
    <t>M6_G_32a_1</t>
  </si>
  <si>
    <t>https://drive.google.com/file/d/1E4PENZMMn4O51Om2_2bB6hzh_alWICl4/view?usp=share_link</t>
  </si>
  <si>
    <t>Prisma pentagonal</t>
  </si>
  <si>
    <t>La altura es 3 veces uno de los lados de la base.
https://drive.google.com/file/d/1qc-yqC7JXQFiuG-SBghLmJWMnotI-9XC/view?usp=sharing</t>
  </si>
  <si>
    <t>M6_G_32a_2</t>
  </si>
  <si>
    <t>Necesitamos dibujar la apotema.</t>
  </si>
  <si>
    <t>https://drive.google.com/file/d/12K_l2txRlV1zrxgI4VrQj0g65HkR6b4Q/view?usp=share_link</t>
  </si>
  <si>
    <t>Prisma hexagonal</t>
  </si>
  <si>
    <t>La altura es 3 veces uno de los lados de la base
https://drive.google.com/file/d/1dzrfCOXMOWi-Ne1gHAYiVHZcLgnJtWH3/view?usp=sharing</t>
  </si>
  <si>
    <t>M6_G_32a_3</t>
  </si>
  <si>
    <t>Marcar la apotema</t>
  </si>
  <si>
    <t>https://drive.google.com/file/d/1rJmGJPDHESVfDSvYc6_S0kvOtI9rVsG_/view?usp=share_link</t>
  </si>
  <si>
    <t>Pirámide cuadrangular</t>
  </si>
  <si>
    <t>La altura es 3 veces uno de los lados de la base
https://drive.google.com/file/d/1M4ERw2JSJNjbMKcbTK9t6utA0nHuM2NA/view</t>
  </si>
  <si>
    <t>M6_G_32b_1</t>
  </si>
  <si>
    <t>Hay que poner la altura en esta pirámide.</t>
  </si>
  <si>
    <t>https://drive.google.com/file/d/10o61UVcyNxSuLcr__v4KXNmBChIl4H5d/view?usp=share_link</t>
  </si>
  <si>
    <t>Pirámide hexagonal</t>
  </si>
  <si>
    <t>La altura es 3 veces uno de los lados de la base
https://drive.google.com/file/d/1JW94RFXgCcTv-Qh1PNldz0qEF4l9eIZU/view</t>
  </si>
  <si>
    <t>M6_G_32b_2</t>
  </si>
  <si>
    <t>Dibujar la altura</t>
  </si>
  <si>
    <t>https://drive.google.com/file/d/1Z7FSDuaiSX6gukWfp3TMReM3Za0w8Js7/view?usp=share_link</t>
  </si>
  <si>
    <t>Cilindro</t>
  </si>
  <si>
    <r>
      <rPr>
        <rFont val="Calibri"/>
        <color rgb="FF000000"/>
        <sz val="12.0"/>
      </rPr>
      <t xml:space="preserve">El radio y la altura son prácticamente iguales
</t>
    </r>
    <r>
      <rPr>
        <rFont val="Calibri"/>
        <color rgb="FF1155CC"/>
        <sz val="12.0"/>
        <u/>
      </rPr>
      <t>https://drive.google.com/file/d/1Vl_pm5CYJk8BrBIAj2BNYVPqN6u4dFAt/view?usp=sharing</t>
    </r>
  </si>
  <si>
    <t>M6_G_32c_1</t>
  </si>
  <si>
    <t xml:space="preserve">La altura tiene que ser 3 veces el radio. Ya que estamos dale un poco de margen superior. </t>
  </si>
  <si>
    <t>https://drive.google.com/file/d/1tIDzealjbCz4i7KGUiOVa0Gjpk-sqGdp/view?usp=share_link</t>
  </si>
  <si>
    <r>
      <rPr>
        <rFont val="Calibri"/>
        <color rgb="FF000000"/>
        <sz val="12.0"/>
      </rPr>
      <t>Haz este cilindro. La altura es 3 veces el radio</t>
    </r>
    <r>
      <rPr>
        <rFont val="Calibri"/>
        <color rgb="FF000000"/>
        <sz val="12.0"/>
      </rPr>
      <t xml:space="preserve">
</t>
    </r>
    <r>
      <rPr>
        <rFont val="Calibri"/>
        <color rgb="FF1155CC"/>
        <sz val="12.0"/>
        <u/>
      </rPr>
      <t>https://drive.google.com/file/d/1Vl_pm5CYJk8BrBIAj2BNYVPqN6u4dFAt/view?usp=sharing</t>
    </r>
  </si>
  <si>
    <t>M6_G_32c_2</t>
  </si>
  <si>
    <t>https://drive.google.com/file/d/1wNs5xkRafr7CDAF9dzN3TAHJfU0k7r6t/view?usp=share_link</t>
  </si>
  <si>
    <t>Pirámide pentagonal</t>
  </si>
  <si>
    <t>M6-G-30c</t>
  </si>
  <si>
    <t>M6-G-31c-1</t>
  </si>
  <si>
    <t>Quita la línea del radio y cambia el color</t>
  </si>
  <si>
    <t>M6_G_30c_1</t>
  </si>
  <si>
    <t>https://drive.google.com/file/d/1MtQ1jmETE1NkHaxUZIw5FYdlPeCerwmV/view?usp=share_link</t>
  </si>
  <si>
    <t>Una pirámide recta de base cuadrandular. Tiene que estar marcada con una línea de puntos la apotema lateral.</t>
  </si>
  <si>
    <t>M6_G_30c_2</t>
  </si>
  <si>
    <t>https://drive.google.com/file/d/1_-djHdZ25PIIAE4g2AkgparVKsTiFH3h/view?usp=share_link</t>
  </si>
  <si>
    <t>M6-G-31c-3</t>
  </si>
  <si>
    <t xml:space="preserve">Quita la línea del radio y cambia el color. Quita todos los márgenes pero deja espacio para meter el valor de la arista y un lado de la base. </t>
  </si>
  <si>
    <t>M6_G_30c_3</t>
  </si>
  <si>
    <t>https://drive.google.com/file/d/1Z3Ya5fJkuMClt32G_2Zlhnz4DqnnKcef/view?usp=share_link</t>
  </si>
  <si>
    <t xml:space="preserve">M6-G-31c-4
</t>
  </si>
  <si>
    <t>Quita las líneas discontinuas del radio y cambia el color.</t>
  </si>
  <si>
    <t>M6_G_30c_4</t>
  </si>
  <si>
    <t>https://drive.google.com/file/d/1BgJlY3_Wuzb8bw6Y-XRPJrldjR2xdYwO/view?usp=share_link</t>
  </si>
  <si>
    <t>M6-G-30a</t>
  </si>
  <si>
    <r>
      <rPr>
        <rFont val="Calibri"/>
        <sz val="12.0"/>
      </rPr>
      <t xml:space="preserve">Uno de los lados de la base mide 1,5 veces lo que mide el otro. La altura es dos veces la longitud del lado pequeño.
</t>
    </r>
    <r>
      <rPr>
        <rFont val="Calibri"/>
        <color rgb="FF1155CC"/>
        <sz val="12.0"/>
        <u/>
      </rPr>
      <t>https://drive.google.com/file/d/1WekwgY9JIGG0OL0K9Vm_ApFj7wzz54sG/view?usp=sharing</t>
    </r>
  </si>
  <si>
    <t>M6_G_30a_1</t>
  </si>
  <si>
    <t>https://drive.google.com/file/d/1Iy1b8Ladg0spttoBl6lXrL_-Ddg-dfaL/view?usp=share_link</t>
  </si>
  <si>
    <r>
      <rPr>
        <rFont val="Calibri"/>
        <sz val="12.0"/>
      </rPr>
      <t xml:space="preserve">Un prisma hexagonal como este, sin las etiquetas </t>
    </r>
    <r>
      <rPr>
        <rFont val="Calibri"/>
        <color rgb="FF1155CC"/>
        <sz val="12.0"/>
        <u/>
      </rPr>
      <t>https://drive.google.com/file/d/1yI1vgE9N53XkYtILXVahHRBLPrVuxxOF/view?usp=sharing</t>
    </r>
    <r>
      <rPr>
        <rFont val="Calibri"/>
        <sz val="12.0"/>
      </rPr>
      <t xml:space="preserve">  </t>
    </r>
  </si>
  <si>
    <t>M6_G_30a_2</t>
  </si>
  <si>
    <t>https://drive.google.com/file/d/1qJAcRsL0-f0C4LDoAGzQgx-quz3CS2cr/view?usp=share_link</t>
  </si>
  <si>
    <r>
      <rPr>
        <rFont val="Calibri"/>
        <sz val="12.0"/>
      </rPr>
      <t xml:space="preserve">Un prisma rectangular tumbado, sin las etiquetas. Son importantes los colores verde y amarillo.
</t>
    </r>
    <r>
      <rPr>
        <rFont val="Calibri"/>
        <color rgb="FF1155CC"/>
        <sz val="12.0"/>
        <u/>
      </rPr>
      <t>https://drive.google.com/file/d/1gquB_RWsIvO830SigruvUYOpk5IL2y-X/view?usp=sharing</t>
    </r>
    <r>
      <rPr>
        <rFont val="Calibri"/>
        <sz val="12.0"/>
      </rPr>
      <t xml:space="preserve">   </t>
    </r>
  </si>
  <si>
    <t>M6_G_30a_3</t>
  </si>
  <si>
    <t>https://drive.google.com/file/d/1aLTwnp2BggoOnl3LxrLlZpG1JK9PFJ1b/view?usp=share_link</t>
  </si>
  <si>
    <t>Prisma triangular</t>
  </si>
  <si>
    <r>
      <rPr>
        <rFont val="Calibri"/>
        <sz val="12.0"/>
      </rPr>
      <t xml:space="preserve">Un prisma triangular, sin las etiquetas.
</t>
    </r>
    <r>
      <rPr>
        <rFont val="Calibri"/>
        <color rgb="FF1155CC"/>
        <sz val="12.0"/>
        <u/>
      </rPr>
      <t>https://drive.google.com/file/d/1v5FnHBZEjqCaIU3eqOSpeSiBmq-n0oDC/view?usp=sharing</t>
    </r>
  </si>
  <si>
    <t>M6_G_30a_4</t>
  </si>
  <si>
    <t>https://drive.google.com/file/d/1EA8eWVgrrHVhV_zE6pnIt1z7goS9JSvM/view?usp=share_link</t>
  </si>
  <si>
    <t>Desarrollo de prisma rectangular</t>
  </si>
  <si>
    <r>
      <rPr>
        <rFont val="Calibri"/>
        <sz val="12.0"/>
      </rPr>
      <t xml:space="preserve">Plano de un prisma rectangular; se mantiene A y B, se borra Q1, T2 y T3.
</t>
    </r>
    <r>
      <rPr>
        <rFont val="Calibri"/>
        <color rgb="FF1155CC"/>
        <sz val="12.0"/>
        <u/>
      </rPr>
      <t>https://drive.google.com/file/d/1KtEB4t9uNLwqOKGeVej_Zf3cYwqwLFMv/view?usp=sharing</t>
    </r>
    <r>
      <rPr>
        <rFont val="Calibri"/>
        <sz val="12.0"/>
      </rPr>
      <t xml:space="preserve"> </t>
    </r>
  </si>
  <si>
    <t>M6_G_30a_5</t>
  </si>
  <si>
    <t>https://drive.google.com/file/d/1HVsHQKrpy3ROIM2Mdv1_4NWJLWu1Amnt/view?usp=share_link</t>
  </si>
  <si>
    <t>Desarrollo de prisma rectangular (tumbado)</t>
  </si>
  <si>
    <r>
      <rPr>
        <rFont val="Calibri"/>
        <sz val="12.0"/>
      </rPr>
      <t xml:space="preserve">Plano de un prisma rectangular; se mantiene A y B, se borra Q1, T2 y T3.
</t>
    </r>
    <r>
      <rPr>
        <rFont val="Calibri"/>
        <color rgb="FF1155CC"/>
        <sz val="12.0"/>
        <u/>
      </rPr>
      <t>https://drive.google.com/file/d/1I-H0egYOAhfl3c_Hs1l6S5FeGktBlXAU/view?usp=sharing</t>
    </r>
    <r>
      <rPr>
        <rFont val="Calibri"/>
        <sz val="12.0"/>
      </rPr>
      <t xml:space="preserve">  </t>
    </r>
  </si>
  <si>
    <t>M6_G_30a_6</t>
  </si>
  <si>
    <t>https://drive.google.com/file/d/17PYWVHYM6qixmfyanKDUCsdUqIhKjxl4/view?usp=share_link</t>
  </si>
  <si>
    <t>Desarrollo de prisma triangular</t>
  </si>
  <si>
    <r>
      <rPr>
        <rFont val="Calibri"/>
        <sz val="12.0"/>
      </rPr>
      <t xml:space="preserve">Plano de un prisma triangular, sin etiquetas
</t>
    </r>
    <r>
      <rPr>
        <rFont val="Calibri"/>
        <color rgb="FF1155CC"/>
        <sz val="12.0"/>
        <u/>
      </rPr>
      <t>https://drive.google.com/file/d/1DVV3s7R2lLsqOVQxKuvmQ-JBMSJfC-xT/view?usp=sharing</t>
    </r>
    <r>
      <rPr>
        <rFont val="Calibri"/>
        <sz val="12.0"/>
      </rPr>
      <t xml:space="preserve"> </t>
    </r>
  </si>
  <si>
    <t>M6_G_30a_7</t>
  </si>
  <si>
    <t>https://drive.google.com/file/d/1M1Nkds7I0bIsohzMtZMfkgXAqXyVpPK8/view?usp=share_link</t>
  </si>
  <si>
    <t>Conversión de unidades: metros</t>
  </si>
  <si>
    <t>M5-MyM-1b-3</t>
  </si>
  <si>
    <t>Es la misma imagen que M5-MyM-1b-3</t>
  </si>
  <si>
    <t>M6_MyM_1b_1</t>
  </si>
  <si>
    <t>https://drive.google.com/file/d/1hBx6syJslYohDCGLwhkcIfxJGiVREwIv/view?usp=sharing</t>
  </si>
  <si>
    <t>Conversión de unidades: litros</t>
  </si>
  <si>
    <t>M5-MyM-3c-1</t>
  </si>
  <si>
    <t>Es la misma imagen que M5-MyM-3c-1</t>
  </si>
  <si>
    <t>M6_MyM_3b_1</t>
  </si>
  <si>
    <t>https://drive.google.com/file/d/1J_q41WAm0_t5S9eK7MYjtKNt8cFA3apu/view?usp=sharing</t>
  </si>
  <si>
    <t>M5-MyM-3c-2</t>
  </si>
  <si>
    <t>Utilizar las mismas.</t>
  </si>
  <si>
    <t>M6_MyM_3b_2</t>
  </si>
  <si>
    <t>https://drive.google.com/file/d/1ko-yhQh-WtHKQmTQQC8jYVa2SKNaIoXG/view</t>
  </si>
  <si>
    <t>M5-MyM-3c-3</t>
  </si>
  <si>
    <t>M6_MyM_3b_3</t>
  </si>
  <si>
    <t>https://drive.google.com/file/d/1dKE5LgaLcPZau0x47gKMptjt_ebaVaDn/view</t>
  </si>
  <si>
    <t>Rectas externas a una circunferencia</t>
  </si>
  <si>
    <t>Tres imágenes de una circunferencia con una recta que no le corta</t>
  </si>
  <si>
    <t>M6_G_2a_1</t>
  </si>
  <si>
    <t>https://drive.google.com/file/d/1UUYHypKNPydnBhuN1DCGnJbCrIlHWQhA/view</t>
  </si>
  <si>
    <t>M6_G_2a_2</t>
  </si>
  <si>
    <t>https://drive.google.com/file/d/16SENQchT7hlOgron2-60qPbIZ1osxNqu/view</t>
  </si>
  <si>
    <t>M6_G_2a_3</t>
  </si>
  <si>
    <t>https://drive.google.com/file/d/1rP8oppHIDX8zJEyX3kuFb0hXoxy2kg62/view</t>
  </si>
  <si>
    <t>Rectas tangentes a una circunferencia</t>
  </si>
  <si>
    <t>Tres imágenes de una circunferencia con una recta que le toca en un solo punto</t>
  </si>
  <si>
    <t>M6_G_2a_4</t>
  </si>
  <si>
    <t>https://drive.google.com/file/d/1gEuQEBsOaAjzDK-bserwDjqRa6CRto24/view</t>
  </si>
  <si>
    <t>M6_G_2a_5</t>
  </si>
  <si>
    <t>https://drive.google.com/file/d/1yFGAL8wUoCBKl412Q53xSBur1aHFDiEO/view</t>
  </si>
  <si>
    <t>M6_G_2a_6</t>
  </si>
  <si>
    <t>https://drive.google.com/file/d/11MRcfxq3l2IqPQlmPnR9VgjyiRVBnmDG/view</t>
  </si>
  <si>
    <t>Rectas secantes a una circunferencia</t>
  </si>
  <si>
    <t>Tres imágenes de una circunferencia con una recta que corta en dos puntos</t>
  </si>
  <si>
    <t>M6_G_2a_7</t>
  </si>
  <si>
    <t>https://drive.google.com/file/d/1JMHKxVpWLo1F8q0ghYqaOhZboUNqOECw/view</t>
  </si>
  <si>
    <t>M6_G_2a_8</t>
  </si>
  <si>
    <t>https://drive.google.com/file/d/1B3Exw_96aFOeNMFpg1cVWUnNdiZHyolB/view</t>
  </si>
  <si>
    <t>M6_G_2a_9</t>
  </si>
  <si>
    <t>https://drive.google.com/file/d/1NIZyeYJ154KKoXJKNNVKYhRDqURjePBh/view</t>
  </si>
  <si>
    <t>Ángulos agudos</t>
  </si>
  <si>
    <t>Tres ángulos agudos diferentes. La base tiene que ser horizontal, no me importa si luego el ángulo es positivo o negativo.</t>
  </si>
  <si>
    <t>M6_G_3a_1</t>
  </si>
  <si>
    <t>https://drive.google.com/file/d/1KNL2m0i5hrOmpB2PSe-ML-FoQ2b6dozD/view</t>
  </si>
  <si>
    <t>M6_G_3a_2</t>
  </si>
  <si>
    <t>https://drive.google.com/file/d/1XB2QBLEE_KPjZuEmUr8IYniImCd4z98c/view</t>
  </si>
  <si>
    <t>M6_G_3a_3</t>
  </si>
  <si>
    <t>https://drive.google.com/file/d/1_RickYs-j11ElwqJLZE-_B4gzR7OAAqV/view</t>
  </si>
  <si>
    <t>Ángulos rectos</t>
  </si>
  <si>
    <t>El mismo ángulo 3 veces, pero puedes cambiar el color entre los dos lados (si el color va a ser el mismo las 3 veces, sin problema, pero entonces haz solo una imagen). Igual, base horizontal, si quieres el sentido puede ser positivo o negativo.</t>
  </si>
  <si>
    <t>M6_G_3a_4</t>
  </si>
  <si>
    <t>https://drive.google.com/file/d/1V6sDV0bsk8V8p8mwWqprQmSTNrCgf-SR/view</t>
  </si>
  <si>
    <t>M6_G_3a_5</t>
  </si>
  <si>
    <t>https://drive.google.com/file/d/1fvb2K-UvO-n5mGo1FpR564PX6XqVq8JR/view</t>
  </si>
  <si>
    <t>M6_G_3a_6</t>
  </si>
  <si>
    <t>https://drive.google.com/file/d/16DHqDO-JkLKmneOCZp2Aq72btJKeHlRW/view</t>
  </si>
  <si>
    <t>Ángulos obtusos</t>
  </si>
  <si>
    <t>Tres ángulos obtusos diferentes. La base tiene que ser horizontal, no me importa si luego el ángulo es positivo o negativo.</t>
  </si>
  <si>
    <t>M6_G_3a_7</t>
  </si>
  <si>
    <t>https://drive.google.com/file/d/1J22ICrWkYL1TkMQAByppRrv0EICyqX4E/view</t>
  </si>
  <si>
    <t>M6_G_3a_8</t>
  </si>
  <si>
    <t>https://drive.google.com/file/d/1hCec_4b-D5LMQQNM0G6wYD0yi6AqCRBR/view</t>
  </si>
  <si>
    <t>M6_G_3a_9</t>
  </si>
  <si>
    <t>https://drive.google.com/file/d/1jZ2RL0HxmasHMHNzk_WYQolyzeIeFQDj/view</t>
  </si>
  <si>
    <t>Ángulos llanos</t>
  </si>
  <si>
    <t>M6_G_3a_10</t>
  </si>
  <si>
    <t>https://drive.google.com/file/d/1v3_Js5odi9ZiOhpLNTV9PYNGrRmPGMvJ/view</t>
  </si>
  <si>
    <t>M6_G_3a_11</t>
  </si>
  <si>
    <t>https://drive.google.com/file/d/1VIZjtShBA-PHfHeRdRhCWkaIL_KhOdx0/view</t>
  </si>
  <si>
    <t>M6_G_3a_12</t>
  </si>
  <si>
    <t>https://drive.google.com/file/d/11SabLfkSuAOEW7oXrAErxQeKv2mbVZgZ/view</t>
  </si>
  <si>
    <t>Ángulos consecutivos</t>
  </si>
  <si>
    <t>Dos ángulos que tiene un lado en común. No pueden formar un ángulo de 90º ni de 180º.</t>
  </si>
  <si>
    <t>M6_G_5a_1</t>
  </si>
  <si>
    <t>https://drive.google.com/file/d/1sq2IJ8UbyM1tWnzPUFbASUu1sGP4a61g/view?usp=share_link</t>
  </si>
  <si>
    <t>Ángulos opuestos por el vértice</t>
  </si>
  <si>
    <t>Dos ángulos formados por dos rectas secantes.</t>
  </si>
  <si>
    <t>M6_G_5a_2</t>
  </si>
  <si>
    <t>https://drive.google.com/file/d/1Uk-7B1Mgakdf2jDYlsZTbCma85mPEIid/view?usp=share_link</t>
  </si>
  <si>
    <t>Ángulos suplementarios</t>
  </si>
  <si>
    <t>Dos ángulos con un lado en común y que juntos suman 180º</t>
  </si>
  <si>
    <t>M6_G_5a_3</t>
  </si>
  <si>
    <t>https://drive.google.com/file/d/15yBeKkXOr3IgvoU4wQ5Ygc4q4s4dpVnt/view?usp=share_link</t>
  </si>
  <si>
    <t>Ángulos complementarios</t>
  </si>
  <si>
    <t>Dos ángulos con un lado en común y que juntos suman 90º</t>
  </si>
  <si>
    <t>M6_G_5a_4</t>
  </si>
  <si>
    <t>https://drive.google.com/file/d/1V6Nxx-4CHZTI4qWCcagJ02CeS7YyE1oD/view?usp=share_link</t>
  </si>
  <si>
    <t>Triángulo isósceles</t>
  </si>
  <si>
    <t>M6_G_15a_1</t>
  </si>
  <si>
    <t>https://drive.google.com/file/d/1T-WG5CIdTbl1AVlAcVVz3gWFlzoAiVqG/view?usp=sharing</t>
  </si>
  <si>
    <t xml:space="preserve">Trapecio </t>
  </si>
  <si>
    <t>M6_G_15a_2</t>
  </si>
  <si>
    <t>https://drive.google.com/file/d/1RbN63ESUUzj2H_4n4SYX0zvibHNHKgaW/view?usp=sharing</t>
  </si>
  <si>
    <t xml:space="preserve">Rombo </t>
  </si>
  <si>
    <t>M6_G_15a_3</t>
  </si>
  <si>
    <t>https://drive.google.com/file/d/1KStO9Xnuz-8LVzpL_5JbpztJFRzkXmCP/view?usp=sharing</t>
  </si>
  <si>
    <t>Pentágono regular</t>
  </si>
  <si>
    <t>M6_G_15a_4</t>
  </si>
  <si>
    <t>https://drive.google.com/file/d/1-eJSm4BES5zRAuxwUJVnzu-y1xmagbc2/view?usp=sharing</t>
  </si>
  <si>
    <t>Hexágono regular</t>
  </si>
  <si>
    <t>M6_G_15a_5</t>
  </si>
  <si>
    <t>https://drive.google.com/file/d/1-GDR3UB0Aun2RlU7aNXqwW9sBR9TU0XG/view?usp=sharing</t>
  </si>
  <si>
    <t>Heptágono regular</t>
  </si>
  <si>
    <t>M6_G_15a_6</t>
  </si>
  <si>
    <t>https://drive.google.com/file/d/1J_N3emIzRkGDs_BvbRDbmunHhxDU7UcW/view?usp=sharing</t>
  </si>
  <si>
    <t>Octógono regular</t>
  </si>
  <si>
    <t>M6_G_15a_7</t>
  </si>
  <si>
    <t>https://drive.google.com/file/d/1K0uJVT76wEKe-zT99RDDHGVzOQtqeeOs/view?usp=sharing</t>
  </si>
  <si>
    <t>Polígonos regulares</t>
  </si>
  <si>
    <t>M6-G-15a-4
M6-G-15a-5
M6-G-15a-6
M6-G-15a-7</t>
  </si>
  <si>
    <t>Las mismas figuras, pero con otro color</t>
  </si>
  <si>
    <t>M6_G_15b_1</t>
  </si>
  <si>
    <t>Todas las actividades de M6-G-15b tienen que tener todas el mismo lienzo</t>
  </si>
  <si>
    <t>https://drive.google.com/file/d/1jhljwJPlp9s4ne8cav6cTLzSgnyc0fQ6/view</t>
  </si>
  <si>
    <t>M6_G_15b_2</t>
  </si>
  <si>
    <t>https://drive.google.com/file/d/1FVHfsOvNrY09M7Y_7C8m0CIAhHM19C-h/view</t>
  </si>
  <si>
    <t>M6_G_15b_3</t>
  </si>
  <si>
    <t>https://drive.google.com/file/d/1LYdfXGBndXYOdDOjMhBxlWkFsJZ3RRaC/view</t>
  </si>
  <si>
    <t>M6_G_15b_4</t>
  </si>
  <si>
    <t>https://drive.google.com/file/d/1ev3JVn00vV6CYW5_AB0IEfudZza2IvZB/view</t>
  </si>
  <si>
    <t>Polígonos irregulares</t>
  </si>
  <si>
    <t>M6-G-15a-1
M6-G-15a-2</t>
  </si>
  <si>
    <t>Puedes reutilizar las dos primeras, pero con otros colores (o puedes rehacerlos con otra forma, lo que prefieras):
- Triángulo isósceles</t>
  </si>
  <si>
    <t>M6_G_15b_5</t>
  </si>
  <si>
    <t>https://drive.google.com/file/d/128yZ4yt-Hl8Tl8m32LT4kSWgoonDDo54/view</t>
  </si>
  <si>
    <t>Puedes reutilizar las dos primeras, pero con otros colores (o puedes rehacerlos con otra forma, lo que prefieras):
- Trapecio</t>
  </si>
  <si>
    <t>M6_G_15b_6</t>
  </si>
  <si>
    <t>https://drive.google.com/file/d/1rn5T49if5RzpiqvHfLhETluFNU1_ZFVZ/view</t>
  </si>
  <si>
    <r>
      <rPr>
        <rFont val="Calibri"/>
        <sz val="12.0"/>
      </rPr>
      <t xml:space="preserve">Puedes reutilizar las dos primeras, pero con otros colores (o puedes rehacerlos con otra forma, lo que prefieras):
- Pentágono irregular como este: </t>
    </r>
    <r>
      <rPr>
        <rFont val="Calibri"/>
        <color rgb="FF1155CC"/>
        <sz val="12.0"/>
        <u/>
      </rPr>
      <t>https://drive.google.com/file/d/1b9aq9UPcalk2G1pEpPMEBSClMDWHRNuX/view</t>
    </r>
  </si>
  <si>
    <t>M6_G_15b_7</t>
  </si>
  <si>
    <t>https://drive.google.com/file/d/1SL3KvW_1d9j4f99YB7v7atvZuFHJ_kl7/view</t>
  </si>
  <si>
    <r>
      <rPr>
        <rFont val="Calibri"/>
        <sz val="12.0"/>
      </rPr>
      <t xml:space="preserve">Puedes reutilizar las dos primeras, pero con otros colores (o puedes rehacerlos con otra forma, lo que prefieras):
- Hexágono irregular como este: </t>
    </r>
    <r>
      <rPr>
        <rFont val="Calibri"/>
        <color rgb="FF1155CC"/>
        <sz val="12.0"/>
        <u/>
      </rPr>
      <t>https://drive.google.com/file/d/1xfgr_4ajlsfOF0dymLAKMusIzUdoirVT/view</t>
    </r>
  </si>
  <si>
    <t>M6_G_15b_8</t>
  </si>
  <si>
    <t>https://drive.google.com/file/d/1mr3T59YTzwNDM1dKFClr0iTOarSGqWIT/view</t>
  </si>
  <si>
    <t>Triángulo equilátero</t>
  </si>
  <si>
    <t>M6_G_16a_1</t>
  </si>
  <si>
    <t>https://drive.google.com/file/d/1xBcciL6OfCYKFpORcDgqA59qPZrj5jnB/view?usp=sharing</t>
  </si>
  <si>
    <t>M6_G_16a_2</t>
  </si>
  <si>
    <t>https://drive.google.com/file/d/1KuVC4rclU0mroKngrMAfPdUBTJ1dFCY4/view?usp=sharing</t>
  </si>
  <si>
    <t>Triángulo escaleno</t>
  </si>
  <si>
    <t>M6_G_16a_3</t>
  </si>
  <si>
    <t>https://drive.google.com/file/d/1RiIP7614CS9d6T84Up1or7RPhFeIwMF8/view?usp=sharing</t>
  </si>
  <si>
    <t>Triángulo acutángulo</t>
  </si>
  <si>
    <t>M6_G_16b_1</t>
  </si>
  <si>
    <t>https://drive.google.com/file/d/10vY_-Vxo3KFUcK5qdzRzh0wWZ0IOYHSW/view?usp=sharing</t>
  </si>
  <si>
    <t>Triángulo rectángulo</t>
  </si>
  <si>
    <t>M6_G_16b_2</t>
  </si>
  <si>
    <t>https://drive.google.com/file/d/1L5MhFqbgz2gKv0jGacEfXjFHbwYHlEw5/view?usp=sharing</t>
  </si>
  <si>
    <t>Triángulo obtusángulo</t>
  </si>
  <si>
    <t>M6_G_16b_3</t>
  </si>
  <si>
    <t>https://drive.google.com/file/d/1exdISjWhjDE1PJZH7R12OtjbR2OKnf6-/view?usp=sharing</t>
  </si>
  <si>
    <t>Triángulo</t>
  </si>
  <si>
    <r>
      <rPr>
        <rFont val="Calibri"/>
        <sz val="12.0"/>
      </rPr>
      <t xml:space="preserve">De este estilo. La base mide 1.5 veces la altura. La altura se tiene que dibujar con línea de puntos, pero las letras y números no.
</t>
    </r>
    <r>
      <rPr>
        <rFont val="Calibri"/>
        <color rgb="FF1155CC"/>
        <sz val="12.0"/>
        <u/>
      </rPr>
      <t>https://drive.google.com/file/d/1igtLrMRyei1kMys64QpK0IkX5Nrdk72q/view?usp=sharing</t>
    </r>
  </si>
  <si>
    <t>M6_G_19a_1</t>
  </si>
  <si>
    <t>https://drive.google.com/file/d/1PJpg0UPonKHDpBdyOzi3cWKD1PQtVY8a/view?usp=sharing</t>
  </si>
  <si>
    <r>
      <rPr>
        <rFont val="Calibri"/>
        <sz val="12.0"/>
      </rPr>
      <t xml:space="preserve">De este estilo. La base mide 1.5 veces la altura. La altura se tiene que dibujar con línea de puntos, pero las letras y números no.
</t>
    </r>
    <r>
      <rPr>
        <rFont val="Calibri"/>
        <color rgb="FF1155CC"/>
        <sz val="12.0"/>
        <u/>
      </rPr>
      <t>https://drive.google.com/file/d/1n5Ue0KQXACBnN_ZlGoI18l08L8eXqwrR/view?usp=sharing</t>
    </r>
  </si>
  <si>
    <t>M6_G_19a_2</t>
  </si>
  <si>
    <t>https://drive.google.com/file/d/1w_3lgnwPTTfeLb8lDdKGchRiwef8gDUm/view?usp=sharing</t>
  </si>
  <si>
    <t>Poliedros regulares</t>
  </si>
  <si>
    <t>M5-G-13d-1</t>
  </si>
  <si>
    <t>DIbujar con colores distintos:
- Icosaedro</t>
  </si>
  <si>
    <t>M6_G_25a_1</t>
  </si>
  <si>
    <t>https://drive.google.com/file/d/10RbGKFLXkVToL6112OmXJ3a7lV6SOKxl/view</t>
  </si>
  <si>
    <t>M5-G-13d-2</t>
  </si>
  <si>
    <t>DIbujar con colores distintos:
- Tetraedro</t>
  </si>
  <si>
    <t>M6_G_25a_2</t>
  </si>
  <si>
    <t>https://drive.google.com/file/d/156VFsod7kreyAv67GnHHAfb77-i6L3Er/view</t>
  </si>
  <si>
    <t>M5-G-13d-3</t>
  </si>
  <si>
    <t>DIbujar con colores distintos:
- Octaedro</t>
  </si>
  <si>
    <t>M6_G_25a_3</t>
  </si>
  <si>
    <t>https://drive.google.com/file/d/1DRoJgciP35yEosl6MEhmftLKVgI6ciqI/view</t>
  </si>
  <si>
    <t>M5-G-13d-4</t>
  </si>
  <si>
    <t>DIbujar con colores distintos:
- Hexaedro</t>
  </si>
  <si>
    <t>M6_G_25a_4</t>
  </si>
  <si>
    <t>https://drive.google.com/file/d/11l8y8exu9QJWnX1BL9Migj4gN6lbLxeY/view</t>
  </si>
  <si>
    <t>M5-G-13d-5</t>
  </si>
  <si>
    <t>DIbujar con colores distintos:
- Dodecaedro</t>
  </si>
  <si>
    <t>M6_G_25a_5</t>
  </si>
  <si>
    <t>https://drive.google.com/file/d/1NLix8nul8uuYJn_sGvc5HtiHYePBXl-E/view</t>
  </si>
  <si>
    <t>Desarrollo plano de poliedros regulares</t>
  </si>
  <si>
    <t>M6_G_25c_1</t>
  </si>
  <si>
    <t>Todos tienen que tener el mismo lienzo. La que da la sensación de tener lienzo distinto es la del tetraedro.</t>
  </si>
  <si>
    <t>https://drive.google.com/file/d/1KbZ7MN5Llemxfz8OgXOJksN0b0RBw2Gs/view</t>
  </si>
  <si>
    <t>M6_G_25c_2</t>
  </si>
  <si>
    <t>https://drive.google.com/file/d/1f9kM3iUFZaOpOwaTtC0KilHL_S1HxykE/view</t>
  </si>
  <si>
    <t>M6_G_25c_3</t>
  </si>
  <si>
    <t>https://drive.google.com/file/d/1B_aOGsvKAYOwfiAb43TYWSSQJC1ClQdu/view</t>
  </si>
  <si>
    <t>M6_G_25c_4</t>
  </si>
  <si>
    <t>https://drive.google.com/file/d/1P-n5O6v4aN8At-jfK8nVz4Dm2nsqb0AM/view</t>
  </si>
  <si>
    <t>M6_G_25c_5</t>
  </si>
  <si>
    <t>https://drive.google.com/file/d/1yzTMzK3SeQgDman1_51CzKM7kY0PfJEh/view</t>
  </si>
  <si>
    <t>Rectas paralelas</t>
  </si>
  <si>
    <t>M6_G_1a_1</t>
  </si>
  <si>
    <t>https://drive.google.com/file/d/162-mPxuQDOq139FHqMD6y_E2DDLDn0-6/view?usp=sharing</t>
  </si>
  <si>
    <t>Rectas perpendiculares</t>
  </si>
  <si>
    <t>M6_G_1a_2</t>
  </si>
  <si>
    <t>https://drive.google.com/file/d/1tZ3k-Y9Pjq3dyJgix280hUYCYbSOfTq0/view?usp=sharing</t>
  </si>
  <si>
    <t>Rectas oblícuas</t>
  </si>
  <si>
    <t>M6_G_1a_3</t>
  </si>
  <si>
    <t>https://drive.google.com/file/d/1yQZiXOCQaqpHWuOJdX1PJdK66P1IP1oI/view?usp=sharing</t>
  </si>
  <si>
    <t>Conjunto de rectas</t>
  </si>
  <si>
    <r>
      <rPr>
        <rFont val="Calibri"/>
        <sz val="12.0"/>
      </rPr>
      <t xml:space="preserve">Conjunto de rectas como este: </t>
    </r>
    <r>
      <rPr>
        <rFont val="Calibri"/>
        <color rgb="FF1155CC"/>
        <sz val="12.0"/>
        <u/>
      </rPr>
      <t>https://drive.google.com/file/d/1UAUP593L1BW7KBy9gdm9sojuEsMTuAY1/view?usp=sharing</t>
    </r>
    <r>
      <rPr>
        <rFont val="Calibri"/>
        <sz val="12.0"/>
      </rPr>
      <t xml:space="preserve">
¡Pero sin letras!</t>
    </r>
  </si>
  <si>
    <t>M6_G_1a_4</t>
  </si>
  <si>
    <t>https://drive.google.com/file/d/1WMd69geAksc2SVP5vh4ukm4-o-IbWnt1/view?usp=sharing</t>
  </si>
  <si>
    <r>
      <rPr>
        <rFont val="Calibri"/>
        <sz val="12.0"/>
      </rPr>
      <t xml:space="preserve">Conjunto de rectas como este: </t>
    </r>
    <r>
      <rPr>
        <rFont val="Calibri"/>
        <color rgb="FF1155CC"/>
        <sz val="12.0"/>
        <u/>
      </rPr>
      <t>https://drive.google.com/file/d/1t6rmVGMRFxYykf-ZbtzpZjsWI3Xh_iSk/view?usp=sharing</t>
    </r>
    <r>
      <rPr>
        <rFont val="Calibri"/>
        <sz val="12.0"/>
      </rPr>
      <t xml:space="preserve">
¡Pero sin letras!</t>
    </r>
  </si>
  <si>
    <t>M6_G_1a_5</t>
  </si>
  <si>
    <t>https://drive.google.com/file/d/1yhokJR7op5rJV4sj80zWJ6TIPMRLdN5P/view?usp=sharing</t>
  </si>
  <si>
    <t>Líneas</t>
  </si>
  <si>
    <t>- Recta</t>
  </si>
  <si>
    <t>M6_G_33a_1</t>
  </si>
  <si>
    <t>https://drive.google.com/file/d/1-bY_xidkyWFuTkHM-VkC8q5FwBAyUAVl/view</t>
  </si>
  <si>
    <t>- Semirrecta</t>
  </si>
  <si>
    <t>M6_G_33a_2</t>
  </si>
  <si>
    <t>https://drive.google.com/file/d/1YtkX7JkfkpOvryWlwtougJoYqkyC4il6/view</t>
  </si>
  <si>
    <t>- Segmento</t>
  </si>
  <si>
    <t>M6_G_33a_3</t>
  </si>
  <si>
    <t>https://drive.google.com/file/d/1JK6PPvObmXgOxkkxUSaanYx0qIvemGA3/view</t>
  </si>
  <si>
    <t>Relojes analógicos y digitales</t>
  </si>
  <si>
    <t>1:12 analógico</t>
  </si>
  <si>
    <t>M6_MyM_7a_1</t>
  </si>
  <si>
    <t>https://drive.google.com/file/d/1DBU2OF7WZ_kHZXBDVozoGuD0UfY_Y8t4/view</t>
  </si>
  <si>
    <t>1:12 digital</t>
  </si>
  <si>
    <t>M6_MyM_7a_2</t>
  </si>
  <si>
    <t>https://drive.google.com/file/d/1Dihw8uqtCNnlQanlwX73xbyK9sooyx65/view</t>
  </si>
  <si>
    <t>8:20 analógico</t>
  </si>
  <si>
    <t>M6_MyM_7a_3</t>
  </si>
  <si>
    <t>https://drive.google.com/file/d/18_LO_CMXquSoaG43DJXM75U8FreL0jZU/view</t>
  </si>
  <si>
    <t>8:20 digital</t>
  </si>
  <si>
    <t>MyM_7a_4</t>
  </si>
  <si>
    <t>https://drive.google.com/file/d/1DcMYxYd3HlY354ITgiUDKW1YhLbxB0y_/view</t>
  </si>
  <si>
    <t>9:45 analógico</t>
  </si>
  <si>
    <t>M6_MyM_7a_5</t>
  </si>
  <si>
    <t>https://drive.google.com/file/d/1nhpa9l4Qxs1l18ozlSlfQCT5m5FMsB4B/view</t>
  </si>
  <si>
    <t>9:45 digital</t>
  </si>
  <si>
    <t>M6_MyM_7a_6</t>
  </si>
  <si>
    <t>https://drive.google.com/file/d/19LeGy25eLNtmtt-cKkSNU-dc-_ecun0C/view</t>
  </si>
  <si>
    <t>10:25 analógico</t>
  </si>
  <si>
    <t>M6_MyM_7a_7</t>
  </si>
  <si>
    <t>https://drive.google.com/file/d/1MkUptadMBmSoErsjwNPh8GTVPKhAO8r-/view</t>
  </si>
  <si>
    <t>10:25 digital</t>
  </si>
  <si>
    <t>M6_MyM_7a_8</t>
  </si>
  <si>
    <t>https://drive.google.com/file/d/17ySniKJYXAmiqR4S2N3ItyAzlCqqUTuT/view</t>
  </si>
  <si>
    <r>
      <rPr>
        <rFont val="Calibri"/>
        <strike/>
        <color theme="1"/>
        <sz val="12.0"/>
      </rPr>
      <t>10:25 analógico</t>
    </r>
    <r>
      <rPr>
        <rFont val="Calibri"/>
        <color theme="1"/>
        <sz val="12.0"/>
      </rPr>
      <t xml:space="preserve">
</t>
    </r>
  </si>
  <si>
    <t>M6_MyM_7a_9</t>
  </si>
  <si>
    <t>https://drive.google.com/file/d/1I7bpfqAuZmQjbyB0mGO81yZsBjWZkY1V/view</t>
  </si>
  <si>
    <r>
      <rPr>
        <rFont val="Calibri"/>
        <strike/>
        <color theme="1"/>
        <sz val="12.0"/>
      </rPr>
      <t xml:space="preserve">
9:45 analógico</t>
    </r>
    <r>
      <rPr>
        <rFont val="Calibri"/>
        <color theme="1"/>
        <sz val="12.0"/>
      </rPr>
      <t xml:space="preserve">
</t>
    </r>
  </si>
  <si>
    <t>M6_MyM_7a_10</t>
  </si>
  <si>
    <t>https://drive.google.com/file/d/1DryTcrGcKQ7vXShU2xUicIt4s1fsk5PR/view</t>
  </si>
  <si>
    <t xml:space="preserve">
12:37 analógico
</t>
  </si>
  <si>
    <t>M6_MyM_7a_11</t>
  </si>
  <si>
    <t>https://drive.google.com/file/d/1OGCgcEeyQFSh80L5YSE45iy3bu-0CW88/view</t>
  </si>
  <si>
    <r>
      <rPr>
        <rFont val="Calibri"/>
        <color theme="1"/>
        <sz val="12.0"/>
      </rPr>
      <t xml:space="preserve">
</t>
    </r>
    <r>
      <rPr>
        <rFont val="Calibri"/>
        <strike/>
        <color theme="1"/>
        <sz val="12.0"/>
      </rPr>
      <t>8:20 analógico</t>
    </r>
  </si>
  <si>
    <t>M6_MyM_7a_12</t>
  </si>
  <si>
    <t>https://drive.google.com/file/d/1XhLE5JRmiZBc5BaM_pMEgDzj_2OAXDha/view</t>
  </si>
  <si>
    <r>
      <rPr>
        <rFont val="Calibri"/>
        <strike/>
        <color theme="1"/>
        <sz val="12.0"/>
      </rPr>
      <t xml:space="preserve">
</t>
    </r>
    <r>
      <rPr>
        <rFont val="Calibri"/>
        <color theme="1"/>
        <sz val="12.0"/>
      </rPr>
      <t xml:space="preserve">3:59 digital
</t>
    </r>
  </si>
  <si>
    <t>M6_MyM_7a_13</t>
  </si>
  <si>
    <t>https://drive.google.com/file/d/1g7GUc4FsQtKTfGcu_OJTZvmyqoApI2va/view</t>
  </si>
  <si>
    <t xml:space="preserve">4:30 digital
</t>
  </si>
  <si>
    <t>M6_MyM_7a_14</t>
  </si>
  <si>
    <t>https://drive.google.com/file/d/1hRCWfBxyjDPniMNgzqI-HpfietY1wKLg/view</t>
  </si>
  <si>
    <t xml:space="preserve">10:05 digital
</t>
  </si>
  <si>
    <t>M6_MyM_7a_15</t>
  </si>
  <si>
    <t>https://drive.google.com/file/d/1gSuGVGN8LvblREW2pzKh26vI_-8GhizE/view</t>
  </si>
  <si>
    <t xml:space="preserve">
8:50 digital
</t>
  </si>
  <si>
    <t>M6_MyM_7a_16</t>
  </si>
  <si>
    <t>https://drive.google.com/file/d/1My2IZjT2KL9mhHKiB2-qwPa9-Qv4OzfP/view</t>
  </si>
  <si>
    <t>Objetos con forma de circunferencia y de círculo</t>
  </si>
  <si>
    <t>anillo</t>
  </si>
  <si>
    <t>M6_G_34a_1</t>
  </si>
  <si>
    <t>https://drive.google.com/file/d/19Uo6cUI0Aele4BILzeFpFWoi0_AmeRvG/view</t>
  </si>
  <si>
    <t>aro de hula hoop</t>
  </si>
  <si>
    <t>M6_G_34a_2</t>
  </si>
  <si>
    <t>https://drive.google.com/file/d/14ceWEwVboOAx67OA3yAE-YaUdVEUA1yp/view</t>
  </si>
  <si>
    <t>rueda de bicicleta</t>
  </si>
  <si>
    <t>M6_G_34a_3</t>
  </si>
  <si>
    <t>https://drive.google.com/file/d/1LtiReOiBSh3j99KfV9TDvYNcoG7xulzW/view</t>
  </si>
  <si>
    <t>Bola de Navidad</t>
  </si>
  <si>
    <t>M6_G_34a_4</t>
  </si>
  <si>
    <t>https://drive.google.com/file/d/1yjoIE_YK5m3UNeoEHB6jOaKd0lqpw8fP/view</t>
  </si>
  <si>
    <t>pizza</t>
  </si>
  <si>
    <t>M6_G_34a_5</t>
  </si>
  <si>
    <t>https://drive.google.com/file/d/1BaYA-6fNbjqQvEzcIVqBphlIbmCYJ4Wo/view</t>
  </si>
  <si>
    <t>diana de juego de dardos</t>
  </si>
  <si>
    <t>M6_G_34a_6</t>
  </si>
  <si>
    <t>https://drive.google.com/file/d/1KcfnByWzuGVYqv_WaDzQyxEqwaamKiJB/view</t>
  </si>
  <si>
    <t>Círculo y circunferencia</t>
  </si>
  <si>
    <t xml:space="preserve">La primera que sea un círculo </t>
  </si>
  <si>
    <t>M6_G_34a_7</t>
  </si>
  <si>
    <t>Necesitamos que el tamaño del lienzo de estas 2 imágenes sea el mismo que el de las imágenes:
M6-G-15a-1
M6-G-15a-2
M6-G-15a-3
M6-G-15a-4
M6-G-15a-5</t>
  </si>
  <si>
    <t>https://drive.google.com/file/d/1ov7Ty3v78yeNSCMx7Y2fFqwzWVoFmGMn/view</t>
  </si>
  <si>
    <t>La segunda una circunferencia</t>
  </si>
  <si>
    <t>M6_G_34a_8</t>
  </si>
  <si>
    <t>https://drive.google.com/file/d/1gqxssQmVJ5Y7MYZfTKRLI6o6SnS8jvSu/view</t>
  </si>
  <si>
    <t>Desarrollos planos de prismas y pirámides</t>
  </si>
  <si>
    <t>Desarrollo plano de prisma triangular</t>
  </si>
  <si>
    <t>M6_G_27b_1</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</si>
  <si>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</si>
  <si>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https://drive.google.com/file/d/10Rokk8mpk6ASS7lYX0uQKRy01LP77goC/view</t>
  </si>
  <si>
    <t>Desarrollo plano de prisma cuadrangular</t>
  </si>
  <si>
    <t>M6_G_27b_</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</si>
  <si>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</si>
  <si>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https://drive.google.com/file/d/17yXTa3jUduwHewm7zf24bRyVko9ZySz7/view</t>
  </si>
  <si>
    <t>Desarrollo plano de prisma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</si>
  <si>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</si>
  <si>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https://drive.google.com/file/d/1Ataz-nk6peJ-8UIZjq2Q341PE993jq5f/view</t>
  </si>
  <si>
    <t>Desarrollo plano de pirámide cuadrangular</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</si>
  <si>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</si>
  <si>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https://drive.google.com/file/d/1GyMtLa2yiHCSNumQgkxvJTtq9SijO02h/view</t>
  </si>
  <si>
    <t>Desarrollo plano de pirámide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</si>
  <si>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</si>
  <si>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https://drive.google.com/file/d/126IepS3MODS0h-CoGH9-Xe81FVmUBqLY/view</t>
  </si>
  <si>
    <t>Conversión de unidades, grados</t>
  </si>
  <si>
    <t>M5-MyM-10c-1</t>
  </si>
  <si>
    <t>Exactamente las mismas, como si coges simplemente el enlace y lo copias y lo pegas</t>
  </si>
  <si>
    <t>M6_MyM_17a_1</t>
  </si>
  <si>
    <t>https://drive.google.com/file/d/1_vZB_jzMiWQ6LLSceyTMrSz6hD99M9gj/view</t>
  </si>
  <si>
    <t>M5-MyM-10c-2</t>
  </si>
  <si>
    <t>M6_MyM_17a_2</t>
  </si>
  <si>
    <t>https://drive.google.com/file/d/1D5xvprIV1Zcx0sdsZXAl6j8U6rqRA8JF/view</t>
  </si>
  <si>
    <t>M5-MyM-10c-3</t>
  </si>
  <si>
    <t>M6_MyM_17a_3</t>
  </si>
  <si>
    <t>https://drive.google.com/file/d/1p8C55GdNar_7z-HDuS7qSJtfXW2xZXYh/view</t>
  </si>
  <si>
    <t>M6-MyM-17a-1</t>
  </si>
  <si>
    <t>Traducir grados por graus</t>
  </si>
  <si>
    <t>M6_MyM_17a_4a</t>
  </si>
  <si>
    <t>https://drive.google.com/file/d/19_KkM5Y_aK7H6_QsBRob9yjodWPYMsgG/view</t>
  </si>
  <si>
    <t>M6-MyM-17a-2</t>
  </si>
  <si>
    <t>M6_MyM_17a_5</t>
  </si>
  <si>
    <t>https://drive.google.com/file/d/1qXpdz1K5F0OMdFPTJOuP3WdArQvJh8ce/view</t>
  </si>
  <si>
    <t>M6-MyM-17a-3</t>
  </si>
  <si>
    <t>M6_MyM_17a_6</t>
  </si>
  <si>
    <t>https://drive.google.com/file/d/1pw5qtP3RZJJIpcOAYQdb1vYeJlXNYgP9/view</t>
  </si>
  <si>
    <t>M5-NyO-19c-1</t>
  </si>
  <si>
    <t>Las mismas que en 5º</t>
  </si>
  <si>
    <t>M6_NyO_23a_1</t>
  </si>
  <si>
    <t>Jorge, estas imágenes dirigen a 5º, ¿está hecho el enlace a 6º?</t>
  </si>
  <si>
    <t>https://drive.google.com/file/d/1LG3wEUsaYIMso6i8Vy7v-pTlV33eWy8B/view</t>
  </si>
  <si>
    <t>M5-NyO-19c-2</t>
  </si>
  <si>
    <t>M6_NyO_23a_2</t>
  </si>
  <si>
    <t>https://drive.google.com/file/d/1FMLliDl5gr9r_y9Zv9_Z1TF3ZCCfucFA/view</t>
  </si>
  <si>
    <t>M5-NyO-19c-3</t>
  </si>
  <si>
    <t>M6_NyO_23a_3</t>
  </si>
  <si>
    <t>https://drive.google.com/file/d/1DlIY548OftTpQ35o7OgH5FC5tU-4SWge/view</t>
  </si>
  <si>
    <t>M5-NyO-19c-4</t>
  </si>
  <si>
    <t>M6_NyO_23a_4</t>
  </si>
  <si>
    <t>https://drive.google.com/file/d/1hBiK_-uPbDfU2xb4GTtsIl715D4LY5eZ/view</t>
  </si>
  <si>
    <t>M5-NyO-19c-5</t>
  </si>
  <si>
    <t>M6_NyO_23a_5</t>
  </si>
  <si>
    <t>https://drive.google.com/file/d/15pAmXHaV9bFhN6hYFOt4qoJNIV5yH3iu/view</t>
  </si>
  <si>
    <t>M5-NyO-19c-6</t>
  </si>
  <si>
    <t>M6_NyO_23a_6</t>
  </si>
  <si>
    <t>https://drive.google.com/file/d/1Z_IVSwO3KiBJgj2LxRadV5_MhkhxjYH9/view</t>
  </si>
  <si>
    <t>M5-NyO-19c-7</t>
  </si>
  <si>
    <t>M6_NyO_23a_7</t>
  </si>
  <si>
    <t>https://drive.google.com/file/d/1W0gvxDws8XEuH4tG_-yL3S4pGihmJjtk/view?usp=share_link</t>
  </si>
  <si>
    <t>M5-NyO-19c-8</t>
  </si>
  <si>
    <t>M6_NyO_23a_8</t>
  </si>
  <si>
    <t>https://drive.google.com/file/d/1X08FRak0m3eikr_XtTtVqXpzCZGdJgrO/view?usp=share_link</t>
  </si>
  <si>
    <t>M5-NyO-19c-9</t>
  </si>
  <si>
    <t>M6_NyO_23a_9</t>
  </si>
  <si>
    <t>https://drive.google.com/file/d/1rnAaJERYHjsAfsihZ9swGA22Pr-H9BSu/view?usp=share_link</t>
  </si>
  <si>
    <t>M5-NyO-19c-10</t>
  </si>
  <si>
    <t>M6_NyO_23a_10</t>
  </si>
  <si>
    <t>https://drive.google.com/file/d/1qGh34IsUuGN1DyJXuvd8prYeMJ7U3STe/view?usp=share_link</t>
  </si>
  <si>
    <t>https://drive.google.com/file/d/1rl578vXmEnybdIl5STiM9uS1ncOUpeU6/view?usp=share_link</t>
  </si>
  <si>
    <t>Prisma cuadrangular</t>
  </si>
  <si>
    <t>https://drive.google.com/file/d/1cLGcQEfvHDfk5Am_S9S6bnI-njHQzMdw/view?usp=share_link</t>
  </si>
  <si>
    <t>https://drive.google.com/file/d/16x0gzdPWQ2MBzTULYd5nwd6M1W4rqeOJ/view?usp=share_link</t>
  </si>
  <si>
    <t>Cuadriláteros</t>
  </si>
  <si>
    <t>De otros libros</t>
  </si>
  <si>
    <t>- Cuadrado</t>
  </si>
  <si>
    <t>M6_G_17a_1</t>
  </si>
  <si>
    <t>https://drive.google.com/file/d/14wuhmYF9hxtVZCfHRAu18yTYmF1BLzVp/view</t>
  </si>
  <si>
    <t>- Rectángulo</t>
  </si>
  <si>
    <t>M6_G_17a_2</t>
  </si>
  <si>
    <t>https://drive.google.com/file/d/1hobwVmYRKPPRgApeFNttZ00aVYifCwVW/view</t>
  </si>
  <si>
    <t>- Trapecio</t>
  </si>
  <si>
    <t>M6_G_17a_3</t>
  </si>
  <si>
    <t>https://drive.google.com/file/d/1RFl33kb1wYEEEJXpLrZAj-BUdAVkRRiO/view</t>
  </si>
  <si>
    <t>- Rombo</t>
  </si>
  <si>
    <t>M6_G_17a_4</t>
  </si>
  <si>
    <t>https://drive.google.com/file/d/1znNbgqkufuLK0LKjlecbN-18_Rfq8E7U/view</t>
  </si>
  <si>
    <t>- Romboide</t>
  </si>
  <si>
    <t>M6_G_17a_5</t>
  </si>
  <si>
    <t>https://drive.google.com/file/d/1KS3SDk4rAyXP6MNizM1I_gPpUSKezOtS/view</t>
  </si>
  <si>
    <t>Octógono</t>
  </si>
  <si>
    <r>
      <rPr>
        <rFont val="Calibri"/>
        <color rgb="FF000000"/>
        <sz val="12.0"/>
      </rPr>
      <t xml:space="preserve">Un octógono. Sin la etiqueta negra.
</t>
    </r>
    <r>
      <rPr>
        <rFont val="Calibri"/>
        <color rgb="FF1155CC"/>
        <sz val="12.0"/>
        <u/>
      </rPr>
      <t>https://drive.google.com/file/d/13gK4f79ekv4dZF4JvHNO8qVOLO3CXmm-/view?usp=sharing</t>
    </r>
  </si>
  <si>
    <t>M6_G_21b_1</t>
  </si>
  <si>
    <t>https://drive.google.com/file/d/1xGl4bRBhcreQA-gsnhYp4U2lfNJHM8IF/view?usp=share_link</t>
  </si>
  <si>
    <t>Polígono irregular</t>
  </si>
  <si>
    <t>M5-G-9e-1</t>
  </si>
  <si>
    <r>
      <rPr>
        <rFont val="Calibri"/>
        <sz val="12.0"/>
      </rPr>
      <t xml:space="preserve">Pentágono irregular
</t>
    </r>
    <r>
      <rPr>
        <rFont val="Calibri"/>
        <color rgb="FF1155CC"/>
        <sz val="12.0"/>
        <u/>
      </rPr>
      <t>https://drive.google.com/file/d/17DWTy0ta5jCnOXKbCWHO6MrAwaxQxKAE/view?usp=sharing</t>
    </r>
  </si>
  <si>
    <t>M6_G_21b_2</t>
  </si>
  <si>
    <t>Vamos a crear enlaces por curso aunque la imagen sea la misma. Como hablamos, debería haber diferencias (color en estos casos) por curso, pero vamos a intentar primero tener todo y luego cambiamos color.</t>
  </si>
  <si>
    <t>https://drive.google.com/file/d/1Lus0_TnQ53AFNYZFU01fWyFkIAaScQj7/view?usp=sharing</t>
  </si>
  <si>
    <r>
      <rPr>
        <rFont val="Calibri"/>
        <sz val="12.0"/>
      </rPr>
      <t xml:space="preserve">Triángulo isósceles, pero tumbado. Las propoporciones:
</t>
    </r>
    <r>
      <rPr>
        <rFont val="Calibri"/>
        <color rgb="FF1155CC"/>
        <sz val="12.0"/>
        <u/>
      </rPr>
      <t>https://drive.google.com/file/d/1IIPzdpE_kEP90P6LslfClAIOLcgfE7yS/view?usp=sharing</t>
    </r>
  </si>
  <si>
    <t>M6_G_21b_3</t>
  </si>
  <si>
    <t>https://drive.google.com/file/d/1j2icnNp4mOL1wwu188GWPspDbTYMbkpY/view?usp=share_link</t>
  </si>
  <si>
    <t>Trapecio isósceles</t>
  </si>
  <si>
    <t>Trapecio isósceles: https://drive.google.com/file/d/1dFatpvYcDM0IkokH4RhDz6lSaHoJUh3s/view?usp=sharing
Por simplificar:
- Base mayor = 4
- Base menor = 2
- Altura = 2
- Lado oblicuo = 2.24 (aprox)</t>
  </si>
  <si>
    <t>M6_G_21b_4</t>
  </si>
  <si>
    <t>https://drive.google.com/file/d/1EqctA1fagFH6nPeNdQh1VDUfiokUR_wL/view?usp=share_link</t>
  </si>
  <si>
    <t>M5-G-9e-3</t>
  </si>
  <si>
    <r>
      <rPr>
        <rFont val="Calibri"/>
        <sz val="12.0"/>
      </rPr>
      <t xml:space="preserve">Hexágono irregular </t>
    </r>
    <r>
      <rPr>
        <rFont val="Calibri"/>
        <color rgb="FF1155CC"/>
        <sz val="12.0"/>
        <u/>
      </rPr>
      <t>https://drive.google.com/file/d/1GJbtGo48AZliEWtRXDGM-KYGVtW2srS7/view?usp=sharing</t>
    </r>
  </si>
  <si>
    <t>M6_G_21b_5</t>
  </si>
  <si>
    <t>Crear enlace para 6º.</t>
  </si>
  <si>
    <t>https://drive.google.com/file/d/1nXpaZczrM1Z_zkGHjXejs5kA8wczEZhL/view?usp=sharing</t>
  </si>
  <si>
    <t>Pentágono</t>
  </si>
  <si>
    <t>de cualquier libro</t>
  </si>
  <si>
    <t>M6_G_21b_6</t>
  </si>
  <si>
    <t>https://drive.google.com/file/d/1MyueF4UAWd4hjf9Ym2xz9Ac0Ax9xJU7G/view?usp=share_link</t>
  </si>
  <si>
    <t>Cuadrado</t>
  </si>
  <si>
    <t>El mismo cuadrado, pero con 2 colores.</t>
  </si>
  <si>
    <t>M6_G_20a_1</t>
  </si>
  <si>
    <t>https://drive.google.com/file/d/1cqEfqGaMGWLsdr13bfYdIpPU0yHSb4Md/view</t>
  </si>
  <si>
    <t>M6_G_20a_2</t>
  </si>
  <si>
    <t>https://drive.google.com/file/d/1wX3qar1NRHGrmULxEG6QdnCnH1luEUBZ/view</t>
  </si>
  <si>
    <t>Rectángulo</t>
  </si>
  <si>
    <t>Imagino que ya se ha hecho para otro libro...</t>
  </si>
  <si>
    <t>Un rectángulo cuya base es 2 y la altura, 1.</t>
  </si>
  <si>
    <t>M6_G_20b_1</t>
  </si>
  <si>
    <t>https://drive.google.com/file/d/1fmlAeGoHaZR7F0dIGw502EQeAiC4suR6/view?usp=share_link</t>
  </si>
  <si>
    <t>Un rectángulo cuya base es 3 y la altura, 1.</t>
  </si>
  <si>
    <t>M6_G_20b_2</t>
  </si>
  <si>
    <t>https://drive.google.com/file/d/169ZKU-eP-spJovlgHwbfNq72PSwhYpWV/view?usp=share_link</t>
  </si>
  <si>
    <t>Un rectángulo cuya base es 3 y la altura, 2.</t>
  </si>
  <si>
    <t>M6_G_20b_3</t>
  </si>
  <si>
    <t>https://drive.google.com/file/d/1-75YgZ_vWpwaGPubpGKqb7En-MtCvYtF/view?usp=share_link</t>
  </si>
  <si>
    <t>Pentágono con apotema</t>
  </si>
  <si>
    <t>M6_G_22a_1</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</si>
  <si>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</si>
  <si>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https://drive.google.com/file/d/1b4SmzfW2SuGrv4C5NhfMDyYTesa-7yfg/view?usp=share_link</t>
  </si>
  <si>
    <t>Hexágono con apotema</t>
  </si>
  <si>
    <t>M6_G_22a_2</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</si>
  <si>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</si>
  <si>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https://drive.google.com/file/d/15zvePdg3OILvM-KJQajORE66jiAen3Wy/view?usp=share_link</t>
  </si>
  <si>
    <t>Octógono con apotema</t>
  </si>
  <si>
    <t>M6_G_22a_3</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</si>
  <si>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</si>
  <si>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https://drive.google.com/file/d/1GKFr3PmDcp8l4Uzd5G2UmlZ8QTYc0lUU/view?usp=share_link</t>
  </si>
  <si>
    <t>Romboide</t>
  </si>
  <si>
    <t>La base mide 1.5 veces la altura (por ejemplo: base 6, altura 4)
https://drive.google.com/file/d/14PtjYvqA3OnXozeRF1eOwrqcThKVON3D/view?usp=sharing</t>
  </si>
  <si>
    <t>M6_G_20c_1</t>
  </si>
  <si>
    <t xml:space="preserve">Marca con líneas discontinua la altura </t>
  </si>
  <si>
    <t>https://drive.google.com/file/d/17_FiB3qX0r2C_WNRZ_UaTgtH9M8XwC12/view?usp=share_link</t>
  </si>
  <si>
    <t>La base mide 2 veces la altura (por ejemplo: base 6, altura 3)
https://drive.google.com/file/d/14PtjYvqA3OnXozeRF1eOwrqcThKVON3D/view?usp=sharing</t>
  </si>
  <si>
    <t>M6_G_20c_2</t>
  </si>
  <si>
    <t>https://drive.google.com/file/d/169WgnPUT3Sdxj-0zIArqoCnwQnxjG6mz/view?usp=share_link</t>
  </si>
  <si>
    <t>La base mide lo mismo que la altura (por ejemplo: base 4, altura 4)
https://drive.google.com/file/d/14PtjYvqA3OnXozeRF1eOwrqcThKVON3D/view?usp=sharing</t>
  </si>
  <si>
    <t>M6_G_20c_3</t>
  </si>
  <si>
    <t>https://drive.google.com/file/d/1hDhzgzv15zDPBsuxX529rEFsuhtRhJ2L/view?usp=share_link</t>
  </si>
  <si>
    <t>Rombo</t>
  </si>
  <si>
    <r>
      <rPr>
        <rFont val="Calibri"/>
        <color rgb="FF000000"/>
        <sz val="12.0"/>
      </rPr>
      <t>La diagonal vertical mide 3, la horizontal mide 2.</t>
    </r>
    <r>
      <rPr>
        <rFont val="Calibri"/>
        <color rgb="FF1155CC"/>
        <sz val="12.0"/>
        <u/>
      </rPr>
      <t xml:space="preserve">
https://drive.google.com/file/d/1Uq3gKJ91oxFLggXFECpdCsA0sVcDTK1l/view</t>
    </r>
  </si>
  <si>
    <t>M6_G_20d_1</t>
  </si>
  <si>
    <r>
      <rPr>
        <rFont val="Calibri"/>
        <sz val="12.0"/>
      </rPr>
      <t xml:space="preserve">¿Puedes sacar una de las diagonales fuera o las 2 como aquí </t>
    </r>
    <r>
      <rPr>
        <rFont val="Calibri"/>
        <color rgb="FF1155CC"/>
        <sz val="12.0"/>
        <u/>
      </rPr>
      <t>https://gyazo.com/3152c0ef780963cbbabae02bacd5a221</t>
    </r>
    <r>
      <rPr>
        <rFont val="Calibri"/>
        <sz val="12.0"/>
      </rPr>
      <t xml:space="preserve"> ? Según lo que veas mejor. Ahora mismo queda raro: </t>
    </r>
    <r>
      <rPr>
        <rFont val="Calibri"/>
        <color rgb="FF1155CC"/>
        <sz val="12.0"/>
        <u/>
      </rPr>
      <t>https://gyazo.com/be22a0c03603da7ebd5cfdaf61a13910</t>
    </r>
    <r>
      <rPr>
        <rFont val="Calibri"/>
        <sz val="12.0"/>
      </rPr>
      <t xml:space="preserve"> 
</t>
    </r>
  </si>
  <si>
    <t>https://drive.google.com/file/d/1pcifTU3ku37TdlFej8uRu6-rZVjheCAW/view?usp=share_link</t>
  </si>
  <si>
    <r>
      <rPr>
        <rFont val="Calibri"/>
        <sz val="12.0"/>
      </rPr>
      <t>Igual que el anterior, pero tumbado.</t>
    </r>
    <r>
      <rPr>
        <rFont val="Calibri"/>
        <color rgb="FF1155CC"/>
        <sz val="12.0"/>
        <u/>
      </rPr>
      <t xml:space="preserve">
https://drive.google.com/file/d/1Uq3gKJ91oxFLggXFECpdCsA0sVcDTK1l/view</t>
    </r>
  </si>
  <si>
    <t>M6_G_20d_2</t>
  </si>
  <si>
    <t>Da un poco de margen a la drecha plis</t>
  </si>
  <si>
    <t>https://drive.google.com/file/d/1c6AmDt-Ww26TQRfUVN5remm54XyEmMQk/view?usp=share_link</t>
  </si>
  <si>
    <r>
      <rPr>
        <rFont val="Calibri"/>
        <sz val="12.0"/>
      </rPr>
      <t>La diagonal vertical mide 2, la horizontal mide 1.</t>
    </r>
    <r>
      <rPr>
        <rFont val="Calibri"/>
        <color rgb="FF1155CC"/>
        <sz val="12.0"/>
        <u/>
      </rPr>
      <t xml:space="preserve">
https://drive.google.com/file/d/1Uq3gKJ91oxFLggXFECpdCsA0sVcDTK1l/view</t>
    </r>
  </si>
  <si>
    <t>M6_G_20d_3</t>
  </si>
  <si>
    <t>Hacer igual que el comentario arriba</t>
  </si>
  <si>
    <t>https://drive.google.com/file/d/135H_8ApktPTj9c0hec-M8PnkxJ6e1ngR/view?usp=share_link</t>
  </si>
  <si>
    <r>
      <rPr>
        <rFont val="Calibri"/>
        <color rgb="FF000000"/>
        <sz val="12.0"/>
      </rPr>
      <t xml:space="preserve">Las medidas serían de esta manera:
- Base menor = 1
- Altura = 2
- base mayor = 2
</t>
    </r>
    <r>
      <rPr>
        <rFont val="Calibri"/>
        <color rgb="FF1155CC"/>
        <sz val="12.0"/>
        <u/>
      </rPr>
      <t>https://drive.google.com/file/d/1_n8FcLMachdfCajEuz1A801QXxVG2cKX/view</t>
    </r>
  </si>
  <si>
    <t>M6_G_20e_1</t>
  </si>
  <si>
    <t>Marca con líneas discontinuas la altura.</t>
  </si>
  <si>
    <t>https://drive.google.com/file/d/1oKwMH3eID6uN5qyPhaUVrAdarTWEn43l/view?usp=share_link</t>
  </si>
  <si>
    <t>Trapecio rectángulo</t>
  </si>
  <si>
    <r>
      <rPr>
        <rFont val="Calibri"/>
        <sz val="12.0"/>
      </rPr>
      <t xml:space="preserve">Base menor = 3
Altura = 3
Base mayor = 4
</t>
    </r>
    <r>
      <rPr>
        <rFont val="Calibri"/>
        <color rgb="FF1155CC"/>
        <sz val="12.0"/>
        <u/>
      </rPr>
      <t>https://drive.google.com/file/d/1EdF6gbsl9dpk-4L4r70hUkJ0yDi441tZ/view</t>
    </r>
  </si>
  <si>
    <t>M6_G_20e_2</t>
  </si>
  <si>
    <t>https://drive.google.com/file/d/1EYGwrUXrA-flcyJyaRnuYWH6zJPj7ZZ2/view?usp=share_link</t>
  </si>
  <si>
    <r>
      <rPr>
        <rFont val="Calibri"/>
        <sz val="12.0"/>
      </rPr>
      <t xml:space="preserve">Altura 1
base menor 1.5
base mayor 2
</t>
    </r>
    <r>
      <rPr>
        <rFont val="Calibri"/>
        <color rgb="FF1155CC"/>
        <sz val="12.0"/>
        <u/>
      </rPr>
      <t>https://drive.google.com/file/d/1QzBWZ6UEdVhhA_XjejiDJOF5-KDHGcxe/view</t>
    </r>
  </si>
  <si>
    <t>M6_G_20e_3</t>
  </si>
  <si>
    <t>https://drive.google.com/file/d/1GSJmdrsuELNs6T7y_ZC82rQAk1KaQhot/view?usp=share_link</t>
  </si>
  <si>
    <t>Diagrama de flujo</t>
  </si>
  <si>
    <r>
      <rPr>
        <rFont val="Calibri"/>
        <sz val="12.0"/>
      </rPr>
      <t xml:space="preserve">Algo parecido a este diagrama, pero habría que cambiar la estética para que sea más profesional: </t>
    </r>
    <r>
      <rPr>
        <rFont val="Calibri"/>
        <color rgb="FF1155CC"/>
        <sz val="12.0"/>
        <u/>
      </rPr>
      <t>https://drive.google.com/file/d/1btldaVXPuOa5bNSIlbr9fZr_KbkoaIal/view</t>
    </r>
    <r>
      <rPr>
        <rFont val="Calibri"/>
        <sz val="12.0"/>
      </rPr>
      <t xml:space="preserve">
Sin textos. Los pondremos nosotros de color negro. Que el color del diagrama no sea oscuro.</t>
    </r>
  </si>
  <si>
    <t>M6_EyP_16a_1</t>
  </si>
  <si>
    <t>https://drive.google.com/file/d/1rHOeoYAN3kFu1zEJ-UAOCJrU_5YS7euj/view?usp=share_link</t>
  </si>
  <si>
    <r>
      <rPr>
        <rFont val="Calibri"/>
        <sz val="12.0"/>
      </rPr>
      <t xml:space="preserve">Algo parecido a este diagrama, pero habría que cambiar la estética para que sea más profesional: </t>
    </r>
    <r>
      <rPr>
        <rFont val="Calibri"/>
        <color rgb="FF1155CC"/>
        <sz val="12.0"/>
        <u/>
      </rPr>
      <t>https://drive.google.com/file/d/1nFpmxhV8pDqxsFJoMtSBXMb4e1OpGfcq/view</t>
    </r>
    <r>
      <rPr>
        <rFont val="Calibri"/>
        <sz val="12.0"/>
      </rPr>
      <t xml:space="preserve">
Sin textos. Los pondremos nosotros de color negro. Que el color del diagrama no sea oscuro.</t>
    </r>
  </si>
  <si>
    <t>M6_EyP_16a_2</t>
  </si>
  <si>
    <t>https://drive.google.com/file/d/1Knrlnf-jHH3KG9dPsmDtC_a2u50ucYnh/view?usp=share_link</t>
  </si>
  <si>
    <t>Conversión de unidades: gramos</t>
  </si>
  <si>
    <t>M5-MyM-2b-1</t>
  </si>
  <si>
    <t>Igual</t>
  </si>
  <si>
    <t>M6_MyM_5b_1</t>
  </si>
  <si>
    <t>https://drive.google.com/file/d/13kKX-S27i3QOAlvd-nSDibC4VW3v-JQ-/view?usp=share_link</t>
  </si>
  <si>
    <t>Conversión de unidades: gramos ERRONEA</t>
  </si>
  <si>
    <t>M5-MyM-2b-2</t>
  </si>
  <si>
    <t>M6_MyM_5b_2</t>
  </si>
  <si>
    <t>https://drive.google.com/file/d/1Y4R2bkYdafbMOAvb1b6YjsLdQrmF7PEn/view?usp=share_link</t>
  </si>
  <si>
    <t>M5-MyM-2b-3</t>
  </si>
  <si>
    <t>M6_MyM_5b_3</t>
  </si>
  <si>
    <t>https://drive.google.com/file/d/1ReL2RLT13PlYaWZw88XvBil9IYW5eKxJ/view?usp=share_link</t>
  </si>
  <si>
    <t>Imágenes semejantes</t>
  </si>
  <si>
    <t>Un cuadrado a la izq y otro a la dcha.
El de la dcha es el doble de grande que el otro.</t>
  </si>
  <si>
    <t>M6_G_12b_1</t>
  </si>
  <si>
    <t>https://drive.google.com/file/d/1EmuoLtqvRGSKEGUumUBONVptgrw2GsZC/view?usp=share_link</t>
  </si>
  <si>
    <t>Un triángulo equilátero a la izq y otro a la dcha.
El de la izqda es más grande que el otro.
Un lado del de la izqda = 3
Un lado del de la dcha = 2</t>
  </si>
  <si>
    <t>M6_G_12b_2</t>
  </si>
  <si>
    <t>https://drive.google.com/file/d/1TUChfe210-geDRtNJ9k9i3y08TqivY3T/view?usp=share_link</t>
  </si>
  <si>
    <t>Un rectábngulo a la izq y otro a la dcha.
El de la dcha es 4 veces el otro.</t>
  </si>
  <si>
    <t>M6_G_12b_3</t>
  </si>
  <si>
    <t>https://drive.google.com/file/d/1a4qMJL17KnfdJj8lsiMV3zwaLRZ_1ZU4/view?usp=share_link</t>
  </si>
  <si>
    <t>Un cuadrado a la izq y otro a la dcha.
El de la izq es 3 veces más grande que el otro.</t>
  </si>
  <si>
    <t>M6_G_12b_4</t>
  </si>
  <si>
    <t>https://drive.google.com/file/d/1kStK12QfZrOAZt1u0Sb_BTsCTeYoFedS/view?usp=share_link</t>
  </si>
  <si>
    <t>Un triángulo a la izq y otro a la dcha.
El de la dcha es el doble de grande que el otro.</t>
  </si>
  <si>
    <t>M6_G_12b_5</t>
  </si>
  <si>
    <t>https://drive.google.com/file/d/12BHfosYQKOS19PGj73d2zQi4nWMGtp60/view?usp=share_link</t>
  </si>
  <si>
    <t>Un rectángulo a la izq y otro a la dcha.
El de la dcha es más grande que el otro.
Un lado del de la izqda = 2
Un lado del de la dcha = 5</t>
  </si>
  <si>
    <t>M6_G_12b_6</t>
  </si>
  <si>
    <t>https://drive.google.com/file/d/1i8E1-CvBxYVOzwFng6JT5WzwCONOsdNG/view?usp=share_link</t>
  </si>
  <si>
    <t>Figuras en cuadrícula</t>
  </si>
  <si>
    <t>M6-G-12a
Identificar 1</t>
  </si>
  <si>
    <t>M5-G-3c-3</t>
  </si>
  <si>
    <t>Imágenes sobre cuadrícula para que se vea la ampliación o reducción:
(Las cuadrículas de todas estas imágenes son una guía, hacerlas según se considere que se entiene bien, ni muy pequeñas ni muy grandes)
Una imagen con la figura reducida, sin la marca de los ángulos.
Una imagen con la figura ampliada, sin la marca de los ángulos.</t>
  </si>
  <si>
    <t>M6_G_12a_1</t>
  </si>
  <si>
    <t>https://drive.google.com/file/d/1vr3OFjek_ijv8zdiUfiA9A5NvPtYQa15/view</t>
  </si>
  <si>
    <t>Imágenes sobre cuadrícula para que se vea la ampliación o reducción:
(Las cuadrículas de todas estas imágenes son una guía, hacerlas según se considere que se entiene bien, ni muy pequeñas ni muy grandes)
Una imagen con la figura ampliada, sin la marca de los ángulos.</t>
  </si>
  <si>
    <t xml:space="preserve">M6_G_12a_2
</t>
  </si>
  <si>
    <t>https://drive.google.com/file/d/1-z3q0AXZ0xuprx9647PbTbm5Enp_-y8K/view</t>
  </si>
  <si>
    <r>
      <rPr>
        <rFont val="Calibri"/>
        <sz val="12.0"/>
      </rPr>
      <t xml:space="preserve">Imágenes sobre cuadrícula para que se vea la ampliación o reducción:
(Las cuadrículas de todas estas imágenes son una guía, hacerlas según se considere que se entiene bien, ni muy pequeñas ni muy grandes)
Una imagen con la esta figura, que es parecida pero tiene otras dimensiones: </t>
    </r>
    <r>
      <rPr>
        <rFont val="Calibri"/>
        <color rgb="FF1155CC"/>
        <sz val="12.0"/>
        <u/>
      </rPr>
      <t>https://gyazo.com/8ef7cd01537cbb800a030de6d93b3310</t>
    </r>
  </si>
  <si>
    <t>M6_G_12a_3</t>
  </si>
  <si>
    <t>https://drive.google.com/file/d/1-K6_9WjKCBOMitxxlSMy8F1qyNGzUWXJ/view</t>
  </si>
  <si>
    <t>M6-G-12a
Identificar 2</t>
  </si>
  <si>
    <t>Imágenes sobre cuadrícula para que se vea la ampliación o reducción:
Una imagen con la figura grande.</t>
  </si>
  <si>
    <t>M6_G_12a_4</t>
  </si>
  <si>
    <t>https://drive.google.com/file/d/1iHL6C9tsY5yhdI-Sdf3RLUs2LllOy8kY/view</t>
  </si>
  <si>
    <t>Imágenes sobre cuadrícula para que se vea la ampliación o reducción:
Una imagen con la misma figura reducida.</t>
  </si>
  <si>
    <t>M6_G_12a_5</t>
  </si>
  <si>
    <t>https://drive.google.com/file/d/1QKOkVKgPL12nKUoILXdnoMMOPhqY6sk7/view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</si>
  <si>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</si>
  <si>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M6_G_12a_6</t>
  </si>
  <si>
    <t>https://drive.google.com/file/d/1sxy7hkhvNjpcfULfucYfwNHxMpsydBFj/view</t>
  </si>
  <si>
    <t>M6-G-12a
Identificar 3</t>
  </si>
  <si>
    <t>M6_G_12a_7</t>
  </si>
  <si>
    <t>https://drive.google.com/file/d/1Au05wBrv06Ckic0JwVRUhIzuecLiXkah/view</t>
  </si>
  <si>
    <t>M6_G_12a_8</t>
  </si>
  <si>
    <t>https://drive.google.com/file/d/1lIW3VikU-L-Fcg7v00AtijzsM2LPmSPQ/view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</si>
  <si>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</si>
  <si>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M6_G_12a_9</t>
  </si>
  <si>
    <t>https://drive.google.com/file/d/1aH1M5YG9OHPBnyEbgyGZTmWRA_ayXUm1/view</t>
  </si>
  <si>
    <t>M6-G-12a
Identificar 4</t>
  </si>
  <si>
    <t>Imágenes sobre cuadrícula para que se vea la ampliación o reducción:
Una imagen con la figura 1.</t>
  </si>
  <si>
    <t>M6_G_12a_10</t>
  </si>
  <si>
    <t>https://drive.google.com/file/d/1SUmgl9DlaOGz8pmUTYElrSFs-UQUsgOJ/view</t>
  </si>
  <si>
    <t>M6_G_12a_11</t>
  </si>
  <si>
    <t>https://drive.google.com/file/d/1R0WM__w14A65qASR4wygNzWmY0ygSmEA/view</t>
  </si>
  <si>
    <r>
      <rPr>
        <rFont val="Calibri"/>
        <sz val="12.0"/>
      </rPr>
      <t xml:space="preserve">Imágenes sobre cuadrícula para que se vea la ampliación o reducción:
Una imagen con la figura 2 reducida, que es parecida pero tiene otras dimensiones.
</t>
    </r>
    <r>
      <rPr>
        <rFont val="Calibri"/>
        <color rgb="FF1155CC"/>
        <sz val="12.0"/>
        <u/>
      </rPr>
      <t>https://gyazo.com/759bb49c9dc69137f09f811154716e19</t>
    </r>
  </si>
  <si>
    <t>M6_G_12a_12</t>
  </si>
  <si>
    <t>https://drive.google.com/file/d/1FJvRh80BM11DIIujVUppUXISV-3RSv6C/view</t>
  </si>
  <si>
    <t>M6-G-12a
Evocar 1</t>
  </si>
  <si>
    <t>Un pentágono a la izq y otro a la dcha.
El de la dcha es el doble de grande que el otro.</t>
  </si>
  <si>
    <t>M6_G_12a_13</t>
  </si>
  <si>
    <t>https://drive.google.com/file/d/1C5lPX0eSuk4Igl8ep2CnMj3yNm8-XZgl/view?usp=share_link</t>
  </si>
  <si>
    <t>M6-G-12a
Evocar 2</t>
  </si>
  <si>
    <t>Un rombo a la izq y otro a la dcha.
El de la dcha es x veces más de grande que el otro.</t>
  </si>
  <si>
    <t>M6_G_12a_14</t>
  </si>
  <si>
    <t>https://drive.google.com/file/d/1yEKdFXe-uXpmhKBliN-X2nZIwSizZlqi/view?usp=share_link</t>
  </si>
  <si>
    <t>M6-G-12a
Evocar 3</t>
  </si>
  <si>
    <r>
      <rPr>
        <rFont val="Calibri"/>
        <sz val="12.0"/>
      </rPr>
      <t xml:space="preserve">Una figura como esta a la izq y otro a la dcha.
La de la dcha es la mitad de grande que la otra.
</t>
    </r>
    <r>
      <rPr>
        <rFont val="Calibri"/>
        <color rgb="FF1155CC"/>
        <sz val="12.0"/>
        <u/>
      </rPr>
      <t>https://gyazo.com/116cc195f80284e4b0582ce3e58e65bc</t>
    </r>
  </si>
  <si>
    <t>M6_G_12a_15</t>
  </si>
  <si>
    <t>https://drive.google.com/file/d/1vea4L1-QJEIdFdmi_888Zyxx5b8V_vul/view?usp=share_link</t>
  </si>
  <si>
    <t>M6-G-12a
Evocar 4</t>
  </si>
  <si>
    <t>M6-G-12a-14</t>
  </si>
  <si>
    <t>Un rombo a la izq y otro a la dcha.
El de la dcha es x veces más pequeño que el otro.</t>
  </si>
  <si>
    <t>M6_G_12a_16</t>
  </si>
  <si>
    <t>https://drive.google.com/file/d/1pXkaXA8uRyvFTz2XlqCzEWLHqsTo9ooN/view?usp=share_link</t>
  </si>
  <si>
    <r>
      <rPr>
        <rFont val="Calibri"/>
        <sz val="12.0"/>
      </rPr>
      <t xml:space="preserve">De este rollo: </t>
    </r>
    <r>
      <rPr>
        <rFont val="Calibri"/>
        <color rgb="FF1155CC"/>
        <sz val="12.0"/>
        <u/>
      </rPr>
      <t>https://drive.google.com/file/d/17xEfR3anm4npokv17bEgSzVI4spq9pf0/view?usp=sharing</t>
    </r>
  </si>
  <si>
    <t>M6_G_19a_3</t>
  </si>
  <si>
    <t>https://drive.google.com/file/d/1W83K1HwotfPdlYD2032a_6W_fTcATkuJ/view?usp=share_link</t>
  </si>
  <si>
    <t>Triángulo isósceles. Su altura mide el doble que la base. Altura con puntitos/rayitas.</t>
  </si>
  <si>
    <t>M6_G_19a_4</t>
  </si>
  <si>
    <t>https://drive.google.com/file/d/1oiuIYM1nsIO438kwTGdx95muJHdGTILe/view?usp=share_link</t>
  </si>
  <si>
    <t>Triángulo isósceles. La altura y la base tienen la misma longitud.</t>
  </si>
  <si>
    <t>M6_G_19a_5</t>
  </si>
  <si>
    <t>https://drive.google.com/file/d/1OyAUR4pYLUkFzLTsItxt_7azN4_Vcmgv/view?usp=share_link</t>
  </si>
  <si>
    <t>Unidades de volumen</t>
  </si>
  <si>
    <t>Crear la tabla  de unidades de volumen como la de M6-MyM-1b-1 pero con estas unidades: km3, hm3, dam3, m3, dm3, cm3, mm3</t>
  </si>
  <si>
    <t>M6_MyM_14b_1</t>
  </si>
  <si>
    <t>https://drive.google.com/file/d/1xgmxxL9bHqmzJgah8hCDdC5fV1fMzSSq/view?usp=share_link</t>
  </si>
  <si>
    <t>Conversión de unidades: metros cuadrados</t>
  </si>
  <si>
    <t>M5-MyM-12b-1</t>
  </si>
  <si>
    <t>M6_MyM_12b_1</t>
  </si>
  <si>
    <t>https://drive.google.com/file/d/1Bn_42kAqwVPfzf7vtfU8ZBzfrq0Sehry/view?usp=share_link</t>
  </si>
  <si>
    <t>Escalera apoyada en una pared</t>
  </si>
  <si>
    <t>Algo así. Una escalera apoyada sobre una pared haciendo un ángulo con el suelo de 60º. Con un hueco para que podamos etiquetar el ángulo que hace la escalera en el suelo.
https://drive.google.com/file/d/19LhnZIgwSy1PhlBpNpbKBIxQGbe_lqbe/view?usp=share_link</t>
  </si>
  <si>
    <t>M6_MyM_17a_4</t>
  </si>
  <si>
    <t>https://drive.google.com/file/d/1sOF_G_D3GHyX3E8TsUo4o_H7dMseihzI/view?usp=share_link</t>
  </si>
  <si>
    <t>Plano casa</t>
  </si>
  <si>
    <r>
      <rPr>
        <rFont val="Calibri"/>
        <sz val="12.0"/>
      </rPr>
      <t>Otros colores para que los textos sobre el color sean más legibles. Borra valores y líneas de 7,5 y 10,5</t>
    </r>
    <r>
      <rPr>
        <rFont val="Calibri"/>
        <color rgb="FF000000"/>
        <sz val="12.0"/>
      </rPr>
      <t xml:space="preserve">
</t>
    </r>
    <r>
      <rPr>
        <rFont val="Calibri"/>
        <color rgb="FF1155CC"/>
        <sz val="12.0"/>
        <u/>
      </rPr>
      <t>https://gyazo.com/7415bf86e10893982cafb9626e43b0f3</t>
    </r>
  </si>
  <si>
    <t>M6_G_11a_1</t>
  </si>
  <si>
    <t>Propuesta: hacer paredes, puertas, ventanas, como el plano de un piso. Los únicos colores sean los del interior del piso y el del jardín para ver la zona interiror de la exterior.</t>
  </si>
  <si>
    <t>https://drive.google.com/file/d/1N0HAEetK9opWAX2_C2Ujr_PpH_PCAOHE/view?usp=share_link</t>
  </si>
  <si>
    <t>Fondo y punto</t>
  </si>
  <si>
    <r>
      <rPr>
        <rFont val="Calibri"/>
        <sz val="12.0"/>
      </rPr>
      <t xml:space="preserve">1: Imagen de cuadrícula de 350x350 px.
Solo con la cuadrícula.
</t>
    </r>
    <r>
      <rPr>
        <rFont val="Calibri"/>
        <color rgb="FF1155CC"/>
        <sz val="12.0"/>
        <u/>
      </rPr>
      <t>https://drive.google.com/file/d/17lJcx8aVxIKkmqLi28LSFXba8m7UXIkk/view?usp=share_link</t>
    </r>
    <r>
      <rPr>
        <rFont val="Calibri"/>
        <sz val="12.0"/>
      </rPr>
      <t xml:space="preserve">
</t>
    </r>
  </si>
  <si>
    <t>M6_G_9a_1</t>
  </si>
  <si>
    <t>https://drive.google.com/file/d/175JaIzzD4xBEpXBFtA6KMamYvP7UqHJA/view</t>
  </si>
  <si>
    <r>
      <rPr>
        <rFont val="Calibri"/>
        <sz val="12.0"/>
      </rPr>
      <t xml:space="preserve">2: Dos ejes, x e y de longitud de 300 px, perfectamente centrados. Acaban en flechas.
Solo con los ejes
</t>
    </r>
    <r>
      <rPr>
        <rFont val="Calibri"/>
        <color rgb="FF1155CC"/>
        <sz val="12.0"/>
        <u/>
      </rPr>
      <t>https://drive.google.com/file/d/17lJcx8aVxIKkmqLi28LSFXba8m7UXIkk/view?usp=share_link</t>
    </r>
  </si>
  <si>
    <t>M6_G_9a_2</t>
  </si>
  <si>
    <t>https://drive.google.com/file/d/1IjXBIyzmE8gGKUJM9lr3BjytxPn7jkjt/view</t>
  </si>
  <si>
    <t>3: Punto redondo, 7x7 px, png. Negro y fondo transparente.</t>
  </si>
  <si>
    <t>M6_G_9a_3</t>
  </si>
  <si>
    <t>https://drive.google.com/file/d/1YUFXKiQ7v2vWOe8IinLcT-Y950In7KL3/view</t>
  </si>
  <si>
    <t>Ejes de coordenadas y figura</t>
  </si>
  <si>
    <t>Aprovechando la imagen de los ejes y el punto, habría que dibujar un triángulo formado por estos puntos:
(-4, 2)
(-2, -4)
(4, -2)
Que el relleno esté coloreado.</t>
  </si>
  <si>
    <t>M6_G_9a_4</t>
  </si>
  <si>
    <t>https://drive.google.com/file/d/1xgTeUgxNhMnI8Uoxss5A6MquBIMIu0_a/view?usp=share_link</t>
  </si>
  <si>
    <t>Aprovechando la imagen de los ejes y el punto, habría que dibujar un trapecio formado por estos puntos:
(2, 2)
(-1, 4)
(-1, -2)
(2, -2)
Que el relleno esté coloreado.</t>
  </si>
  <si>
    <t>M6_G_9a_5</t>
  </si>
  <si>
    <t>https://drive.google.com/file/d/1TZNUbwzcQDFO20vXob-wGogu-m0aQEoK/view?usp=share_link</t>
  </si>
  <si>
    <t>Aprovechando la imagen de los ejes y el punto, habría que dibujar un triángulo formado por estos puntos:
(-1, 1)
(1, 1)
(1, -3)
Que el relleno esté coloreado.</t>
  </si>
  <si>
    <t>M6_G_9a_6</t>
  </si>
  <si>
    <t>https://drive.google.com/file/d/1rbCzjZvaMw2rfop72fGb9SUE3l9lA9a5/view?usp=share_link</t>
  </si>
  <si>
    <t>Aprovechando la imagen de los ejes y el punto, habría que dibujar un romboide formado por estos puntos:
(-2, 4)
(-2, 0)
(1, 3)
(1, -1)
Que el relleno esté coloreado.</t>
  </si>
  <si>
    <t>M6_G_9a_7</t>
  </si>
  <si>
    <t>https://drive.google.com/file/d/10WoG0PrSUEH6koNXV5mUAyD5Q3R1CCUV/view?usp=share_link</t>
  </si>
  <si>
    <t>Cono</t>
  </si>
  <si>
    <t>Cono, la altura es 4 veces la base. Tiene que estar marcado el radio y la altura.</t>
  </si>
  <si>
    <t>M6_G_32d_1</t>
  </si>
  <si>
    <t>https://drive.google.com/file/d/1zNgMiC-TzBN6plZ5-3twyKrznBBTfkIM/view?usp=share_link</t>
  </si>
  <si>
    <t>Cono, la altura es 3 veces la base. Tiene que estar marcado el radio y la altura.</t>
  </si>
  <si>
    <t>M6_G_32d_2</t>
  </si>
  <si>
    <t>https://drive.google.com/file/d/15xLJBVFaORWRPR4BIccly0khEy5T1tEc/view?usp=share_link</t>
  </si>
  <si>
    <t>Figura</t>
  </si>
  <si>
    <t>M6-G-24a
Identificar 1</t>
  </si>
  <si>
    <r>
      <rPr>
        <rFont val="Calibri"/>
        <sz val="12.0"/>
      </rPr>
      <t xml:space="preserve">Figura compuesta por un cuadrado y un triángulo: </t>
    </r>
    <r>
      <rPr>
        <rFont val="Calibri"/>
        <color rgb="FF000000"/>
        <sz val="12.0"/>
      </rPr>
      <t xml:space="preserve">
</t>
    </r>
    <r>
      <rPr>
        <rFont val="Calibri"/>
        <color rgb="FF1155CC"/>
        <sz val="12.0"/>
        <u/>
      </rPr>
      <t>https://drive.google.com/file/d/1_stqORO5Oja-2jGkFjbKSSzM_dXoRiVZ/view</t>
    </r>
  </si>
  <si>
    <t>M6_G_24a_1</t>
  </si>
  <si>
    <t>Marca la altura del triángulo.</t>
  </si>
  <si>
    <t>https://drive.google.com/file/d/1H5RJc7mcbVXDiPkKlYK37MTeEWZW7WIp/view?usp=share_link</t>
  </si>
  <si>
    <t>M6-G-24a
Identificar 2</t>
  </si>
  <si>
    <r>
      <rPr>
        <rFont val="Calibri"/>
        <sz val="12.0"/>
      </rPr>
      <t xml:space="preserve">Figura compuesta por un rectángulo y un triángulo: </t>
    </r>
    <r>
      <rPr>
        <rFont val="Calibri"/>
        <color rgb="FF1155CC"/>
        <sz val="12.0"/>
        <u/>
      </rPr>
      <t>https://drive.google.com/file/d/1MQ4AZEeoMq2J19tUcwy-Su_21A-aaPT5/view</t>
    </r>
  </si>
  <si>
    <t>M6_G_24a_2</t>
  </si>
  <si>
    <t>https://drive.google.com/file/d/1a7V4HZd6o8qJYxaROYd8EWa7eKZA0-2N/view?usp=share_link</t>
  </si>
  <si>
    <t>M6-G-24a
Identificar 3</t>
  </si>
  <si>
    <r>
      <rPr>
        <rFont val="Calibri"/>
        <sz val="12.0"/>
      </rPr>
      <t xml:space="preserve">Figura compuesta por un pentágono y un cuadrado: </t>
    </r>
    <r>
      <rPr>
        <rFont val="Calibri"/>
        <color rgb="FF1155CC"/>
        <sz val="12.0"/>
        <u/>
      </rPr>
      <t>https://gyazo.com/657acd3991343b0b6bf2049512c1bbd2</t>
    </r>
  </si>
  <si>
    <t>M6_G_24a_3</t>
  </si>
  <si>
    <t>https://drive.google.com/file/d/1lXcZ8xVZOiy9HoahV-xNFroGVOUtYRRV/view?usp=share_link</t>
  </si>
  <si>
    <t>M6-G-24a
Evocar 1</t>
  </si>
  <si>
    <r>
      <rPr>
        <rFont val="Calibri"/>
        <sz val="12.0"/>
      </rPr>
      <t xml:space="preserve">Figura compuesta por un cuadrado y dos triángulos iguales: </t>
    </r>
    <r>
      <rPr>
        <rFont val="Calibri"/>
        <color rgb="FF000000"/>
        <sz val="12.0"/>
      </rPr>
      <t xml:space="preserve">
</t>
    </r>
    <r>
      <rPr>
        <rFont val="Calibri"/>
        <color rgb="FF1155CC"/>
        <sz val="12.0"/>
        <u/>
      </rPr>
      <t>https://drive.google.com/file/d/1FiucVPNjq31EyI3zDygtDbDClG_MuD7G/view</t>
    </r>
  </si>
  <si>
    <t>M6_G_24a_4</t>
  </si>
  <si>
    <t>Marca la altura de los triángulos.</t>
  </si>
  <si>
    <t>https://drive.google.com/file/d/1fwSPUzMNhN4XFOcdC61Xy5BQxaOVnUu3/view?usp=share_link</t>
  </si>
  <si>
    <t>M6-G-24a
Evocar 2</t>
  </si>
  <si>
    <r>
      <rPr>
        <rFont val="Calibri"/>
        <sz val="12.0"/>
      </rPr>
      <t xml:space="preserve">Figura compuesta por dos cuadrados, uno el doble de gran que el otro.
</t>
    </r>
    <r>
      <rPr>
        <rFont val="Calibri"/>
        <color rgb="FF1155CC"/>
        <sz val="12.0"/>
        <u/>
      </rPr>
      <t>https://gyazo.com/d0654742a079a26a0c599d40224287b9</t>
    </r>
  </si>
  <si>
    <t>M6_G_24a_5</t>
  </si>
  <si>
    <t>https://drive.google.com/file/d/1LAEBkf_bsKQJJUdhWcc0luCFXdWyOQQv/view?usp=share_link</t>
  </si>
  <si>
    <t>M6-G-24a
Aplicar 1</t>
  </si>
  <si>
    <r>
      <rPr>
        <rFont val="Calibri"/>
        <sz val="12.0"/>
      </rPr>
      <t xml:space="preserve">Figura compuesta por un rectángulo y un triángulo: </t>
    </r>
    <r>
      <rPr>
        <rFont val="Calibri"/>
        <color rgb="FF1155CC"/>
        <sz val="12.0"/>
        <u/>
      </rPr>
      <t>https://drive.google.com/file/d/1ZtWKlIbjR3n0Ln7Z4ZxketcYKeOZ9Tz2/view</t>
    </r>
  </si>
  <si>
    <t>M6_G_24a_6</t>
  </si>
  <si>
    <t>https://drive.google.com/file/d/13DYZOFFzCTnHG15qj21Tbfd0zdZgCAv_/view?usp=share_link</t>
  </si>
  <si>
    <t>M6-G-24a
Aplicar 2</t>
  </si>
  <si>
    <r>
      <rPr>
        <rFont val="Calibri"/>
        <sz val="12.0"/>
      </rPr>
      <t xml:space="preserve">Figura compuesta por un cuadrado y un triángulo: </t>
    </r>
    <r>
      <rPr>
        <rFont val="Calibri"/>
        <color rgb="FF1155CC"/>
        <sz val="12.0"/>
        <u/>
      </rPr>
      <t>https://drive.google.com/file/d/1ZtWKlIbjR3n0Ln7Z4ZxketcYKeOZ9Tz2/view</t>
    </r>
  </si>
  <si>
    <t>M6_G_24a_7</t>
  </si>
  <si>
    <t>https://drive.google.com/file/d/1c0Ccv2R040lsOscVpkgNtZnjlEa7vYDy/view?usp=share_link</t>
  </si>
  <si>
    <t>M6-G-24a
Aplicar 3</t>
  </si>
  <si>
    <r>
      <rPr>
        <rFont val="Calibri"/>
        <sz val="12.0"/>
      </rPr>
      <t xml:space="preserve">Figura compuesta por dos triángulos: </t>
    </r>
    <r>
      <rPr>
        <rFont val="Calibri"/>
        <color rgb="FF1155CC"/>
        <sz val="12.0"/>
        <u/>
      </rPr>
      <t>https://drive.google.com/file/d/1dARId8onAcsS_yU2_a498Td9lPqexEi7/view</t>
    </r>
  </si>
  <si>
    <t>M6_G_24a_8</t>
  </si>
  <si>
    <t>La altura y la base de los triángulos tiene que ser la misma, ahora la altura es un poco más larga.</t>
  </si>
  <si>
    <t>https://drive.google.com/file/d/1MWdc7o5hM3MC-LhRRdEANUQVh_MSUm5-/view?usp=share_link</t>
  </si>
  <si>
    <r>
      <rPr>
        <rFont val="Calibri"/>
        <color rgb="FF1155CC"/>
        <sz val="12.0"/>
        <u/>
      </rPr>
      <t>https://drive.google.com/file/d/1Cm6fMbh5fDeklVeS1_918jtxl_ryEyo-/view?usp=share_link</t>
    </r>
    <r>
      <rPr>
        <rFont val="Calibri"/>
        <sz val="12.0"/>
      </rPr>
      <t xml:space="preserve">
Toda la figura del mismo color, con borde fino. Y las flechas.
Abajo hay un cuadrado y encima, un triángulo equiltero (es decir, si la base mide 1, la altura mide 0.87)</t>
    </r>
  </si>
  <si>
    <t>M6_G_24a_9</t>
  </si>
  <si>
    <t>https://drive.google.com/file/d/1WaO5Otw5bhlfH3QzNuJBElSWTryQCPlk/view?usp=share_link</t>
  </si>
  <si>
    <r>
      <rPr>
        <rFont val="Calibri"/>
        <color rgb="FF1155CC"/>
        <sz val="12.0"/>
        <u/>
      </rPr>
      <t xml:space="preserve">https://drive.google.com/file/d/1-_tR3guQf73iGJRExm_OEpdRJyAxchl9/view?usp=share_link
</t>
    </r>
    <r>
      <rPr>
        <rFont val="Calibri"/>
        <sz val="12.0"/>
      </rPr>
      <t>Toda la figura del mismo color, con borde fino. Y las flechas.
En esencia, son un pentágono, un rectángulo y un triángulo. El rectángulo es tan alto como un lado del pentágono y su ancho es la mitad que la altura. El triángulo es un triángulo rectángulo en el que la altura y la base miden lo mismo.</t>
    </r>
  </si>
  <si>
    <t>M6_G_24a_10</t>
  </si>
  <si>
    <t>https://drive.google.com/file/d/1lr4BwpHo3GsOLjSs2BAAE4v2yWWG2Ogl/view?usp=share_link</t>
  </si>
  <si>
    <r>
      <rPr>
        <rFont val="Calibri"/>
        <color rgb="FF1155CC"/>
        <sz val="12.0"/>
        <u/>
      </rPr>
      <t xml:space="preserve">https://drive.google.com/file/d/1fCMTIDalv7dhKVqYm7jOrDdSrXd2uO4_/view?usp=share_link
</t>
    </r>
    <r>
      <rPr>
        <rFont val="Calibri"/>
        <sz val="12.0"/>
      </rPr>
      <t>Toda la figura del mismo color, con borde fino. Y las flechas.
En esencia, son dos triángulos y un rectángulo entre medias. El rectángulo es el doble de ancho que de alto. Los triángulos son igual de altos que el rectángulo.</t>
    </r>
  </si>
  <si>
    <t>M6_G_24a_11</t>
  </si>
  <si>
    <t>https://drive.google.com/file/d/1D51mgCsHoI8Hw44vAlElqWO9baKW26Fu/view?usp=share_link</t>
  </si>
  <si>
    <t>A partir de: M6-G-24a-9
Son 3 imágenes:
- La primera, es esa pero con una flecha hacia la derecha
Este es el modelo de lo que hay que hacer:
M5-MyM-14b-3
M5-MyM-14b-4
M5-MyM-14b-5</t>
  </si>
  <si>
    <t>M6_G_24a_12</t>
  </si>
  <si>
    <t>https://drive.google.com/file/d/1GKP50LrUQ_Z8TcL81AItN-J5Zqp6DOmo/view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</si>
  <si>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</si>
  <si>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M6_G_24a_13</t>
  </si>
  <si>
    <t>https://drive.google.com/file/d/1AZ6E2CugUiH_HrzreQ89FyzJVaKMtX1R/view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</si>
  <si>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</si>
  <si>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M6_G_24a_14</t>
  </si>
  <si>
    <t>https://drive.google.com/file/d/1Wmp8a7kGAOdQRmFidt_hr4_5BGz5_Aas/view</t>
  </si>
  <si>
    <t>A partir de: M6-G-24a-10
Son 3 imágenes:
- La primera, es esa pero con una flecha hacia la derecha
Este es el modelo de lo que hay que hacer:
M5-MyM-14b-3
M5-MyM-14b-4
M5-MyM-14b-5</t>
  </si>
  <si>
    <t>M6_G_24a_15</t>
  </si>
  <si>
    <t>https://drive.google.com/file/d/1gDK-Xnp-y2CumeERIXy1cj1FQ3xKc9ns/view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</si>
  <si>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</si>
  <si>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M6_G_24a_16</t>
  </si>
  <si>
    <t>https://drive.google.com/file/d/1oEOy_VpZsNeW1NWzb0Z4qFCdieIIeifS/view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</si>
  <si>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</si>
  <si>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M6_G_24a_17</t>
  </si>
  <si>
    <t>https://drive.google.com/file/d/1kpVrUt13G2xh4B7U2qjSqO8KyrGwthTl/view</t>
  </si>
  <si>
    <r>
      <rPr>
        <rFont val="Calibri"/>
        <color rgb="FF000000"/>
        <sz val="12.0"/>
      </rPr>
      <t>A partir de: M6-G-24a-11
Son 4 imágenes:</t>
    </r>
    <r>
      <rPr>
        <rFont val="Calibri"/>
        <color rgb="FF1155CC"/>
        <sz val="12.0"/>
        <u/>
      </rPr>
      <t xml:space="preserve">
</t>
    </r>
    <r>
      <rPr>
        <rFont val="Calibri"/>
        <color rgb="FF000000"/>
        <sz val="12.0"/>
      </rPr>
      <t>Este es el modelo de lo que hay que hacer:
M5-MyM-14b-3
M5-MyM-14b-4
M5-MyM-14b-5</t>
    </r>
  </si>
  <si>
    <t>M6_G_24a_18</t>
  </si>
  <si>
    <t>https://drive.google.com/file/d/1X-SISe1_nUrqxCaJL--7nIjfUNjQm1Wt/view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</si>
  <si>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</si>
  <si>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M6_G_24a_19</t>
  </si>
  <si>
    <t>https://drive.google.com/file/d/1pkwTow66nZ9yXKeIo1mkT_5l30-r4Qc_/view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</si>
  <si>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</si>
  <si>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M6_G_24a_20</t>
  </si>
  <si>
    <t>https://drive.google.com/file/d/1NeS7bXmE6KNofBEN9dgS3ys1lFzgTa_J/view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</si>
  <si>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</si>
  <si>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M6_G_24a_21</t>
  </si>
  <si>
    <t>https://drive.google.com/file/d/1y-byj8DyOlGQsJtgSukOtHNlQZUhxx5m/view</t>
  </si>
  <si>
    <t>Son 5 imágenes:
- La primera, es esta:
Este es el modelo de lo que hay que hacer:
M5-MyM-14b-3
M5-MyM-14b-4
M5-MyM-14b-5</t>
  </si>
  <si>
    <t>M6_G_24a_22</t>
  </si>
  <si>
    <t>https://drive.google.com/file/d/1rONeAbk74qY90yOPtYG81E2E5redi2EN/view</t>
  </si>
  <si>
    <t>Son 5 imágenes:
- La segunda igual, pero con una flecha hacia la derecha.
Este es el modelo de lo que hay que hacer:
M5-MyM-14b-3
M5-MyM-14b-4
M5-MyM-14b-5</t>
  </si>
  <si>
    <t>M6_G_24a_23</t>
  </si>
  <si>
    <t>https://drive.google.com/file/d/1F7IY29tv91EOKQI7Is641PQ_99HSTGzz/view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</si>
  <si>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</si>
  <si>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M6_G_24a_24</t>
  </si>
  <si>
    <t>https://drive.google.com/file/d/1SHfh6M0aAqe6OjsIqYjnFv_ypcMpeGJe/view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</si>
  <si>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</si>
  <si>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M6_G_24a_25</t>
  </si>
  <si>
    <t>https://drive.google.com/file/d/1CGMfWtEoBqkZMDqrmV7wEtaruRa68Nkx/view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</si>
  <si>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</si>
  <si>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M6_G_24a_26</t>
  </si>
  <si>
    <t>https://drive.google.com/file/d/1LxQX2BglgB4MNYicyqXD3CZ7k-r-xu1M/view</t>
  </si>
  <si>
    <t>Son 4 imágenes:
- La primera, es esta:
https://drive.google.com/file/d/123Boe9__LCLpumlsrq2_XxyfZJLUKkeK/view?usp=share_link
Este es el modelo de lo que hay que hacer:
M5-MyM-14b-3
M5-MyM-14b-4
M5-MyM-14b-5</t>
  </si>
  <si>
    <t>M6_G_24a_27</t>
  </si>
  <si>
    <t>https://drive.google.com/file/d/1wUrCEBe9gKUZjEu_-UgExkhoNdtS7EKB/view</t>
  </si>
  <si>
    <r>
      <rPr>
        <rFont val="Calibri"/>
        <color rgb="FF000000"/>
        <sz val="12.0"/>
      </rPr>
      <t>Son 4 imágenes:
https://drive.google.com/file/d/123Boe9__LCLpumlsrq2_XxyfZJLUKkeK/view?usp=share_link
- La segunda igual, pero con una flecha hacia la derecha.</t>
    </r>
    <r>
      <rPr>
        <rFont val="Calibri"/>
        <color rgb="FF1155CC"/>
        <sz val="12.0"/>
        <u/>
      </rPr>
      <t xml:space="preserve">
</t>
    </r>
    <r>
      <rPr>
        <rFont val="Calibri"/>
        <color rgb="FF000000"/>
        <sz val="12.0"/>
      </rPr>
      <t>Este es el modelo de lo que hay que hacer:
M5-MyM-14b-3
M5-MyM-14b-4
M5-MyM-14b-5</t>
    </r>
  </si>
  <si>
    <t>M6_G_24a_28</t>
  </si>
  <si>
    <t>https://drive.google.com/file/d/1zGkPCehp90zfyelchaSkhgQOGSWDhQ1Z/view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</si>
  <si>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</si>
  <si>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M6_G_24a_29</t>
  </si>
  <si>
    <t>https://drive.google.com/file/d/1DJaKJkn2zi21c2ODXYV6HObYSP19yfyR/view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</si>
  <si>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</si>
  <si>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M6_G_24a_30</t>
  </si>
  <si>
    <t>https://drive.google.com/file/d/1_gTXO9LU8xVHVi_W6TY7EBFcrmjn-s4l/view</t>
  </si>
  <si>
    <t>Son 4 imágenes:
- La primera, es esta:
https://drive.google.com/file/d/1DpzI2R00x6AMa5LFHOTWAakdj5NDrKrY/view?usp=share_link
Este es el modelo de lo que hay que hacer:
M5-MyM-14b-3
M5-MyM-14b-4
M5-MyM-14b-5</t>
  </si>
  <si>
    <t>M6_G_24a_31</t>
  </si>
  <si>
    <t>https://drive.google.com/file/d/1HATr9ahB5od8aq3u2GX4SisueBf3vrcQ/view</t>
  </si>
  <si>
    <t>Son 4 imágenes:
https://drive.google.com/file/d/1DpzI2R00x6AMa5LFHOTWAakdj5NDrKrY/view?usp=share_link
- La segunda igual, pero con una flecha hacia la derecha.
Este es el modelo de lo que hay que hacer:
M5-MyM-14b-3
M5-MyM-14b-4
M5-MyM-14b-5</t>
  </si>
  <si>
    <t>M6_G_24a_32</t>
  </si>
  <si>
    <t>https://drive.google.com/file/d/1JJBQ6KWy4tL_jSxeeA5VklbTeqC45UN5/view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</si>
  <si>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</si>
  <si>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M6_G_24a_33</t>
  </si>
  <si>
    <t>https://drive.google.com/file/d/1HKuiifXOA6XYDWm3QN84MPmywj_RxawZ/view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</si>
  <si>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</si>
  <si>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M6_G_24a_34</t>
  </si>
  <si>
    <t>https://drive.google.com/file/d/1WW4899drkcShl-oosL3graT_F5CCsvjC/view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</si>
  <si>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</si>
  <si>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M6_G_18a_1</t>
  </si>
  <si>
    <r>
      <rPr>
        <rFont val="Calibri"/>
        <sz val="12.0"/>
      </rPr>
      <t xml:space="preserve">Es mejor sin el margen que le has puesto. Al margen que tenga la imagen se le va a añadir siempre un margen por CSS, así que se crean dos márgenes y queda excesivo.
</t>
    </r>
    <r>
      <rPr>
        <rFont val="Calibri"/>
        <color rgb="FF1155CC"/>
        <sz val="12.0"/>
        <u/>
      </rPr>
      <t>https://drive.google.com/file/d/1Bl-qo2Aijz0YykN9uDRG5z-y9aG9-ZVC/view?usp=share_link</t>
    </r>
    <r>
      <rPr>
        <rFont val="Calibri"/>
        <sz val="12.0"/>
      </rPr>
      <t xml:space="preserve"> </t>
    </r>
  </si>
  <si>
    <t>https://drive.google.com/file/d/1xnraM0oOd_DnUppZLGRUFtxRLxBSkxSD/view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</si>
  <si>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</si>
  <si>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M6_G_18a_2</t>
  </si>
  <si>
    <t>Lo mismo</t>
  </si>
  <si>
    <t>https://drive.google.com/file/d/1oIB9XzQGKeiw8xH7x3LP2TWiGLEkLBKB/view</t>
  </si>
  <si>
    <t>M6_G_18a_3</t>
  </si>
  <si>
    <t>https://drive.google.com/file/d/1cFQSaJEH2qui7g0534MvqnHGjP7cDRZ9/view</t>
  </si>
  <si>
    <t>Hacer igual que con el triángulo rectángulo pero con estos pasos pero con estos pasos para crear el cuadrado:
1- Una regla, un lápiz dibuja la base
2- regla, cartabón apoyado en regla, lápiz dibuja uno de los lados del cuadrado
3- regla, cartabón apoyado en regla, lápiz dibuja el otro lado del cuadrado
4- regla, cartabón, unimos los dos lados por arriba.</t>
  </si>
  <si>
    <t>M6_G_18a_4</t>
  </si>
  <si>
    <t>https://drive.google.com/file/d/1vuT3P6ToenXjS_A6acNKyHz4gujv0G4s/view</t>
  </si>
  <si>
    <t>M6_G_18a_5</t>
  </si>
  <si>
    <t>https://drive.google.com/file/d/1s-LXbd2fmzoVm2TC7LbBGJL1Q7acX7bb/view</t>
  </si>
  <si>
    <t>M6_G_18a_6</t>
  </si>
  <si>
    <t>https://drive.google.com/file/d/1zUY6l2Bx4EL_hCubVIAcDlOsGukygSoW/view</t>
  </si>
  <si>
    <t>Hacer igual que con el triángulo rectángulo pero con estos pasos para crear el rectángulo:
1- Una regla, un lápiz dibuja la base
2- regla, cartabón apoyado en regla, lápiz dibuja uno de los lados del cuadrado
3- regla, cartabón apoyado en regla, lápiz dibuja el otro lado del cuadrado
4- regla, cartabón, unimos los dos lados por arriba.</t>
  </si>
  <si>
    <t>M6_G_18a_7</t>
  </si>
  <si>
    <t>https://drive.google.com/file/d/1MisO5sBVO0pZvn2RML4z_x1e8kmd1cP_/view</t>
  </si>
  <si>
    <t>M6_G_18a_8</t>
  </si>
  <si>
    <t>https://drive.google.com/file/d/1ohvT2eKEW4RaFCJsxaM9lQLMHZNtzCdI/view</t>
  </si>
  <si>
    <t>M6_G_18a_9</t>
  </si>
  <si>
    <t>https://drive.google.com/file/d/1ILDKonOmruPSPvA-7_e5YzeEhX0Hf8aK/view</t>
  </si>
  <si>
    <t>Círculo</t>
  </si>
  <si>
    <t>Dibuja un círculo con su radio</t>
  </si>
  <si>
    <t>M6_G_23a_1</t>
  </si>
  <si>
    <t>https://drive.google.com/file/d/1wJag_aeu8oAK8IX6gxKZVKi1GtLItjxK/view?usp=share_link</t>
  </si>
  <si>
    <t>M6-G-23a-1</t>
  </si>
  <si>
    <t>Dibuja lo mismo pero con otro color</t>
  </si>
  <si>
    <t>M6_G_23a_2</t>
  </si>
  <si>
    <t>https://drive.google.com/file/d/143o1ANBA6yBg2SLKebFSVxbVw-Raq3mN/view?usp=share_link</t>
  </si>
  <si>
    <t>Conversiones de tiempo</t>
  </si>
  <si>
    <t>M5-MyM-7b-1</t>
  </si>
  <si>
    <t>M6_MyM_8b_1</t>
  </si>
  <si>
    <t>https://drive.google.com/file/d/1EPagSarLwoy8ZLNe3t25jkv0KjNLnX_2/view</t>
  </si>
  <si>
    <t xml:space="preserve">M5-MyM-7b-2
</t>
  </si>
  <si>
    <t>M6_MyM_8b_2</t>
  </si>
  <si>
    <t>https://drive.google.com/file/d/1UrdwNlMwW54fxe1plLKt3hdlKa6rROmf/view</t>
  </si>
  <si>
    <t>M5-MyM-7b-3</t>
  </si>
  <si>
    <t>M6_MyM_8b_3</t>
  </si>
  <si>
    <t>https://drive.google.com/file/d/1BuEheDLrp32rRUhJABZp5Gpx0BoT97Yg/view</t>
  </si>
  <si>
    <t>Positivos y negativos</t>
  </si>
  <si>
    <r>
      <rPr>
        <rFont val="Calibri"/>
        <sz val="12.0"/>
      </rPr>
      <t>Haz una imagen como esta y escribe encima de las flechas "Números positivos" y "Números negativos":</t>
    </r>
    <r>
      <rPr>
        <rFont val="Calibri"/>
        <color rgb="FF000000"/>
        <sz val="12.0"/>
      </rPr>
      <t xml:space="preserve">
</t>
    </r>
    <r>
      <rPr>
        <rFont val="Calibri"/>
        <color rgb="FF1155CC"/>
        <sz val="12.0"/>
        <u/>
      </rPr>
      <t>https://gyazo.com/28f49a6f665897c034de33e254678c71</t>
    </r>
    <r>
      <rPr>
        <rFont val="Calibri"/>
        <sz val="12.0"/>
      </rPr>
      <t xml:space="preserve"> </t>
    </r>
  </si>
  <si>
    <t>M6_NyO_49a_1</t>
  </si>
  <si>
    <t>https://drive.google.com/file/d/1gsOmVKUAKxUsU_8e9sA9mI5I1L2TWF4D/view?usp=share_link</t>
  </si>
  <si>
    <t>M6-NyO-49a-1</t>
  </si>
  <si>
    <t>Misma imagen pero que ponga Positive Numbers y Negative Numbers</t>
  </si>
  <si>
    <t>M6_NyO_49a_1a</t>
  </si>
  <si>
    <t>https://drive.google.com/file/d/1lZL5MXpCLa25Des9_lfiZTAb-9K3xjNo/view?usp=share_link</t>
  </si>
  <si>
    <t>M6-NyO-51</t>
  </si>
  <si>
    <t xml:space="preserve">Haz una recta numérica con los números desde -8 a +8. </t>
  </si>
  <si>
    <t>M6_NyO_51a_1</t>
  </si>
  <si>
    <t>https://drive.google.com/file/d/1gu1GrxamQAQsOrInmio7QIEQ6N4LULWD/view?usp=share_link</t>
  </si>
  <si>
    <t>Traslación: guantes</t>
  </si>
  <si>
    <t xml:space="preserve">4 dibujos sobre una rejilla de líneas de azul claro. La primera de ellas es la de referencia en el enunciado. (tomar de base M5-G-2b)
- Unos guantes a la derecha de la rejilla.
- Los mismos guantes trasladados a la izquierda.
- Los mismos guantes girados 90°.
- Los mismos guantes pero simétricos.
</t>
  </si>
  <si>
    <t>M6_G_13a_1</t>
  </si>
  <si>
    <t>https://drive.google.com/file/d/1mxiajATHDg0Y8FAMgVPyTs29fdax-E0m/view</t>
  </si>
  <si>
    <t>M6_G_13a_2</t>
  </si>
  <si>
    <t>https://drive.google.com/file/d/1hZKlf5wuh5wqfJ9UC90163zFP3UmpYkg/view</t>
  </si>
  <si>
    <t>M6_G_13a_3</t>
  </si>
  <si>
    <t>https://drive.google.com/file/d/1AAT8PcQD8CAX_ugt8mwrPggH72Ct8j58/view</t>
  </si>
  <si>
    <t>M6_G_13a_4</t>
  </si>
  <si>
    <t>https://drive.google.com/file/d/1wSfAHp0Vut8ywwGSBVQ_V0v8G6DVOpDa/view</t>
  </si>
  <si>
    <t>Traslación: cazo</t>
  </si>
  <si>
    <t>4 dibujos sobre una rejilla de líneas de azul claro. La primera de ellas es la de referencia en el enunciado. (tomar de base M5-G-2b)
- Un cazo a la derecha de la rejilla.
- El mismo cazo trasladado hacia abajo.
- El mismo cazo girado 90°.
- El mismo cazo pero simétrico.</t>
  </si>
  <si>
    <t>M6_G_13a_5</t>
  </si>
  <si>
    <t>https://drive.google.com/file/d/1X8W0O1kCkDzhMZuBeBGB1OEqbTVqXSY-/view</t>
  </si>
  <si>
    <t>M6_G_13a_6</t>
  </si>
  <si>
    <t>https://drive.google.com/file/d/1ovBVUXFTfysG36O2m4e8y-yz3a6bdhFn/view</t>
  </si>
  <si>
    <t>M6_G_13a_7</t>
  </si>
  <si>
    <t>https://drive.google.com/file/d/14i4taEmtKd3F2dN2dhHu0X3pabPZ17Cl/view</t>
  </si>
  <si>
    <t>M6_G_13a_8</t>
  </si>
  <si>
    <t>https://drive.google.com/file/d/18thfWLYuDlJt3oiTt6kSsOJ28RPwQVl_/view</t>
  </si>
  <si>
    <t>Traslación: ukelele</t>
  </si>
  <si>
    <t>4 dibujos sobre una rejilla de líneas de azul claro. La primera de ellas es la de referencia en el enunciado. (tomar de base M5-G-2b)
- Un ukelele a la izquierda de la rejilla.</t>
  </si>
  <si>
    <t>M6_G_13a_9</t>
  </si>
  <si>
    <t>https://drive.google.com/file/d/1kg_IlsacBhNDVfKg4ryOgG1P4fuHyv1V/view</t>
  </si>
  <si>
    <t>4 dibujos sobre una rejilla de líneas de azul claro. La primera de ellas es la de referencia en el enunciado. (tomar de base M5-G-2b)
- El mismo ukelele trasladado hacia la derecha.</t>
  </si>
  <si>
    <t>M6_G_13a_10</t>
  </si>
  <si>
    <t>https://drive.google.com/file/d/1q8LRC3Sr4ebJJCk-lKOjqfFaHrjDYhSx/view</t>
  </si>
  <si>
    <t>4 dibujos sobre una rejilla de líneas de azul claro. La primera de ellas es la de referencia en el enunciado. (tomar de base M5-G-2b)
- El mismo ukelele girado 90°.</t>
  </si>
  <si>
    <t>M6_G_13a_11</t>
  </si>
  <si>
    <t>https://drive.google.com/file/d/1DTpYcqgtwM8vTK8wegWuoqheQ9wZpcts/view</t>
  </si>
  <si>
    <t>4 dibujos sobre una rejilla de líneas de azul claro. La primera de ellas es la de referencia en el enunciado. (tomar de base M5-G-2b)
- El mismo ukelele pero simétrico.</t>
  </si>
  <si>
    <t>M6_G_13a_12</t>
  </si>
  <si>
    <t>https://drive.google.com/file/d/1fgCEu6Ps7y8mUDfLM96fcOAQIpQwSEcU/view</t>
  </si>
  <si>
    <t>M6-G-31d</t>
  </si>
  <si>
    <r>
      <rPr>
        <rFont val="Calibri"/>
        <color rgb="FF000000"/>
        <sz val="12.0"/>
      </rPr>
      <t xml:space="preserve">Algo parecido, la altura es 3 veces el radio de la base
</t>
    </r>
    <r>
      <rPr>
        <rFont val="Calibri"/>
        <color rgb="FF1155CC"/>
        <sz val="12.0"/>
        <u/>
      </rPr>
      <t>https://drive.google.com/file/d/1tL92oz30K9rwtDDQO8BbWg5yAuTfP-dS/view?usp=sharing</t>
    </r>
  </si>
  <si>
    <t>M6_G_31d_1</t>
  </si>
  <si>
    <t>https://drive.google.com/file/d/1RMLc60QfMjYtWWyu9v3QAXkWbAA0FMFH/view?usp=share_link</t>
  </si>
  <si>
    <r>
      <rPr>
        <rFont val="Calibri"/>
        <sz val="12.0"/>
      </rPr>
      <t>Algo parecido, pero la altura tiene que ser 2 veces el radio de la base</t>
    </r>
    <r>
      <rPr>
        <rFont val="Calibri"/>
        <color rgb="FF000000"/>
        <sz val="12.0"/>
      </rPr>
      <t xml:space="preserve">
</t>
    </r>
    <r>
      <rPr>
        <rFont val="Calibri"/>
        <color rgb="FF1155CC"/>
        <sz val="12.0"/>
        <u/>
      </rPr>
      <t>https://drive.google.com/file/d/1tL92oz30K9rwtDDQO8BbWg5yAuTfP-dS/view?usp=sharing</t>
    </r>
  </si>
  <si>
    <t>M6_G_31d_2</t>
  </si>
  <si>
    <t>Cambia el color del cono</t>
  </si>
  <si>
    <t>https://drive.google.com/file/d/19XetpwZfyqbUZwTdMHpW-KvlUvxmG-iw/view?usp=share_link</t>
  </si>
  <si>
    <r>
      <rPr>
        <rFont val="Calibri"/>
        <sz val="12.0"/>
      </rPr>
      <t xml:space="preserve">Algo parecido, la altura unas 5 veces el radio (si es demasiado desproporcionado, puede ser solo 4 veces)
</t>
    </r>
    <r>
      <rPr>
        <rFont val="Calibri"/>
        <color rgb="FF1155CC"/>
        <sz val="12.0"/>
        <u/>
      </rPr>
      <t>https://drive.google.com/file/d/1_hYZ4X8K5CV4Y7iAT15tLAO1ivVM6tDI/view?usp=sharing</t>
    </r>
  </si>
  <si>
    <t>M6_G_31d_3</t>
  </si>
  <si>
    <t>https://drive.google.com/file/d/1AX9oqD5xOE54IzmtdEqIYbtIIqUYyL68/view?usp=share_link</t>
  </si>
  <si>
    <r>
      <rPr>
        <rFont val="Calibri"/>
        <sz val="12.0"/>
      </rPr>
      <t xml:space="preserve">Algo parecido, la altura unas 2.5 veces el radio
</t>
    </r>
    <r>
      <rPr>
        <rFont val="Calibri"/>
        <color rgb="FF1155CC"/>
        <sz val="12.0"/>
        <u/>
      </rPr>
      <t>https://drive.google.com/file/d/1OYzfNlAbyoZA1mVdVR7DzBiiaap7UDyP/view?usp=sharing</t>
    </r>
  </si>
  <si>
    <t>M6_G_31d_4</t>
  </si>
  <si>
    <t>https://drive.google.com/file/d/11qTXPtFwtCcV_HSATrRsh9U06szZZTnj/view?usp=share_link</t>
  </si>
  <si>
    <r>
      <rPr>
        <rFont val="Calibri"/>
        <color rgb="FF000000"/>
        <sz val="12.0"/>
      </rPr>
      <t xml:space="preserve">Algo parecido, la altura unas 1.5 veces el radio
</t>
    </r>
    <r>
      <rPr>
        <rFont val="Calibri"/>
        <color rgb="FF1155CC"/>
        <sz val="12.0"/>
        <u/>
      </rPr>
      <t>https://drive.google.com/file/d/15xtla7FYdho3CotZ_3pdjpWrm5_fZwbM/view?usp=sharing</t>
    </r>
  </si>
  <si>
    <t>M6_G_31d_5</t>
  </si>
  <si>
    <t>https://drive.google.com/file/d/1QpRCUQC82Xg_pjmtlZziK05zDATZc6TC/view?usp=share_link</t>
  </si>
  <si>
    <t>M6-G-31c</t>
  </si>
  <si>
    <r>
      <rPr>
        <rFont val="Calibri"/>
        <sz val="12.0"/>
      </rPr>
      <t>Aproximadamente así (imprescindible dibujar las apotemas). La altura es más o menos 2 o 2.5 veces un lado de la base.</t>
    </r>
    <r>
      <rPr>
        <rFont val="Calibri"/>
        <color rgb="FF000000"/>
        <sz val="12.0"/>
      </rPr>
      <t xml:space="preserve">
</t>
    </r>
    <r>
      <rPr>
        <rFont val="Calibri"/>
        <color rgb="FF1155CC"/>
        <sz val="12.0"/>
        <u/>
      </rPr>
      <t>https://drive.google.com/file/d/1zYyQi1Or-xtjFfuluNF1IGZ7elE05ROK/view?usp=sharing</t>
    </r>
  </si>
  <si>
    <t>M6_G_31c_1</t>
  </si>
  <si>
    <t>https://drive.google.com/file/d/1sC6HkLUj7FWOq0brKaROJp95HrTWyVD2/view?usp=share_link</t>
  </si>
  <si>
    <t>Una pirámide de base cuadrada. Tiene que verse la apotema lateral. La altura es dos veces el largo de un lado.</t>
  </si>
  <si>
    <t>M6_G_31c_2</t>
  </si>
  <si>
    <t>https://drive.google.com/file/d/1zgYzsxkI_-PV6JPTRlYVWmcFVPy05uHT/view?usp=share_link</t>
  </si>
  <si>
    <t>Una pirámide de base cuadrada. Tiene que verse la apotema lateral. La altura es la mitad del largo de un lado.</t>
  </si>
  <si>
    <t>M6_G_31c_3</t>
  </si>
  <si>
    <t>https://drive.google.com/file/d/1sWK7zta62jusoIcTr5GSt025Oq2gJ7s6/view?usp=share_link</t>
  </si>
  <si>
    <r>
      <rPr>
        <rFont val="Calibri"/>
        <sz val="12.0"/>
      </rPr>
      <t xml:space="preserve">Una pirámide de base hexagonal. Tiene que verse la apotema lateral. La altura es el doble que el largo de un lado.
</t>
    </r>
    <r>
      <rPr>
        <rFont val="Calibri"/>
        <color rgb="FF1155CC"/>
        <sz val="12.0"/>
        <u/>
      </rPr>
      <t>https://drive.google.com/file/d/1ee_xCS5UHSuHZylQgPlMrYJ-viRfnwZ6/view?usp=sharing</t>
    </r>
  </si>
  <si>
    <t>M6_G_31c_4</t>
  </si>
  <si>
    <t>https://drive.google.com/file/d/1hJjyz79XpAgjVOoQReiWX_lJ4np5XxC-/view?usp=share_link</t>
  </si>
  <si>
    <t>Tetraedro</t>
  </si>
  <si>
    <r>
      <rPr>
        <rFont val="Calibri"/>
        <sz val="12.0"/>
      </rPr>
      <t xml:space="preserve">Una pirámide de base triangular, todas las caras son iguales. Tiene que verse la apotema lateral.
</t>
    </r>
    <r>
      <rPr>
        <rFont val="Calibri"/>
        <color rgb="FF1155CC"/>
        <sz val="12.0"/>
        <u/>
      </rPr>
      <t>https://drive.google.com/file/d/1IFi3KemTIGcr8eSY7hvuXn6uVlk9uP8k/view?usp=sharing</t>
    </r>
  </si>
  <si>
    <t>M6_G_31c_5</t>
  </si>
  <si>
    <t>https://drive.google.com/file/d/1KoQSLCcgVE5VxT6pM-vVn7UKNp6lMn16/view?usp=share_link</t>
  </si>
  <si>
    <t>Ejemplos de giro</t>
  </si>
  <si>
    <t>M5-G-2c</t>
  </si>
  <si>
    <t>M5-G-2c-6</t>
  </si>
  <si>
    <t>Exactamente lo mismo</t>
  </si>
  <si>
    <t>M6_G_14a_1</t>
  </si>
  <si>
    <t>https://drive.google.com/file/d/1mpEpxp5FQsxWIRoY4imSG9rLyL-3a_kp/view?usp=share_link</t>
  </si>
  <si>
    <t>M6-G-31b</t>
  </si>
  <si>
    <r>
      <rPr>
        <rFont val="Calibri"/>
        <sz val="12.0"/>
      </rPr>
      <t xml:space="preserve">La altura es el triple que el radio
</t>
    </r>
    <r>
      <rPr>
        <rFont val="Calibri"/>
        <color rgb="FF1155CC"/>
        <sz val="12.0"/>
        <u/>
      </rPr>
      <t>https://drive.google.com/file/d/1-gRAE32eHQFyjEjESM7-rDiITI0j-dNc/view?usp=sharing</t>
    </r>
  </si>
  <si>
    <t>M6_G_31b_1</t>
  </si>
  <si>
    <t>https://drive.google.com/file/d/1nD8wXRMIRn2VcKQcx9pX7quXXZZ0BNaQ/view?usp=share_link</t>
  </si>
  <si>
    <r>
      <rPr>
        <rFont val="Calibri"/>
        <sz val="12.0"/>
      </rPr>
      <t xml:space="preserve">La altura es el doble que el radio
</t>
    </r>
    <r>
      <rPr>
        <rFont val="Calibri"/>
        <color rgb="FF1155CC"/>
        <sz val="12.0"/>
        <u/>
      </rPr>
      <t>https://drive.google.com/file/d/1-gRAE32eHQFyjEjESM7-rDiITI0j-dNc/view?usp=sharing</t>
    </r>
  </si>
  <si>
    <t>M6_G_31b_2</t>
  </si>
  <si>
    <t>https://drive.google.com/file/d/1FiuuvZOxWZAw9zsbDMsUDFS8SMs95cqj/view?usp=share_link</t>
  </si>
  <si>
    <t>Prisma de base rectangular</t>
  </si>
  <si>
    <t>M6-G-31a</t>
  </si>
  <si>
    <t>Un prisma con estas proporciones: base de 1 y 2 cm, y la altura de 3 cm.</t>
  </si>
  <si>
    <t>M6_G_31a_1</t>
  </si>
  <si>
    <t>https://drive.google.com/file/d/1JWPyGdabuNruXT4mVFqn76ZlAGZyt_5F/view?usp=share_link</t>
  </si>
  <si>
    <t>Prisma de base triangular</t>
  </si>
  <si>
    <r>
      <rPr>
        <rFont val="Calibri"/>
        <sz val="12.0"/>
      </rPr>
      <t xml:space="preserve">La altura es el doble que uno de los lados de la base. El triángulo tiene que parecer equilátero. Que se vean las líneas transparentes del fondo
</t>
    </r>
    <r>
      <rPr>
        <rFont val="Calibri"/>
        <color rgb="FF1155CC"/>
        <sz val="12.0"/>
        <u/>
      </rPr>
      <t>https://drive.google.com/file/d/15HUo9eVgx4gxZ2jh2UzXj0HDgYxon1e0/view?usp=sharing</t>
    </r>
  </si>
  <si>
    <t>M6_G_31a_2</t>
  </si>
  <si>
    <t>https://drive.google.com/file/d/1iqIgoOmaU83fnMuSnN_SJ7Bsixao0b03/view?usp=share_link</t>
  </si>
  <si>
    <t>M6-G-30b</t>
  </si>
  <si>
    <r>
      <rPr>
        <rFont val="Calibri"/>
        <sz val="12.0"/>
      </rPr>
      <t xml:space="preserve">La altura tiene que ser 2 veces el radio. Sin etiquetas: </t>
    </r>
    <r>
      <rPr>
        <rFont val="Calibri"/>
        <color rgb="FF1155CC"/>
        <sz val="12.0"/>
        <u/>
      </rPr>
      <t>https://drive.google.com/file/d/19pPRfETghLXHUi1i1tSigv2d9ESdkWB-/view</t>
    </r>
  </si>
  <si>
    <t>M6_G_30b_1</t>
  </si>
  <si>
    <t>https://drive.google.com/file/d/1zdKltQmJ7kntWUVegZ5ncmQyE8zZn9A6/view?usp=share_link</t>
  </si>
  <si>
    <r>
      <rPr>
        <rFont val="Calibri"/>
        <sz val="12.0"/>
      </rPr>
      <t xml:space="preserve">La altura tiene que 3 veces el radio. SIn etiquetas: </t>
    </r>
    <r>
      <rPr>
        <rFont val="Calibri"/>
        <color rgb="FF1155CC"/>
        <sz val="12.0"/>
        <u/>
      </rPr>
      <t>https://drive.google.com/file/d/19pPRfETghLXHUi1i1tSigv2d9ESdkWB-/view</t>
    </r>
  </si>
  <si>
    <t>M6_G_30b_5</t>
  </si>
  <si>
    <t>https://drive.google.com/file/d/1jsmX2hQrtPnkk842HgE9bN--JjDe9pcD/view?usp=share_link</t>
  </si>
  <si>
    <t>Un cilindro con el radio de una base marcado con línea de puntos. La altura es el doble que el radio (diámetro igual que altura)</t>
  </si>
  <si>
    <t>M6_G_30b_2</t>
  </si>
  <si>
    <t>https://drive.google.com/file/d/1j7Algx28iVHBf7XRLhJEyZhH9LtALSHx/view?usp=share_link</t>
  </si>
  <si>
    <t>Un cilindro tumbado. Es el tubo de cartón de un rollo de papel, pero sin papel (que se note que es hueco). Hay que marcar el radio con línea de puntos. Aproximadamente unos 5 cm de diámetro y unos 20 cm de largo.</t>
  </si>
  <si>
    <t>M6_G_30b_3</t>
  </si>
  <si>
    <r>
      <rPr>
        <rFont val="Calibri"/>
        <sz val="12.0"/>
      </rPr>
      <t>¿Puedes quitar márgenes de arriba y abajo? Deja lo necesario para que entren las etiquetas.</t>
    </r>
    <r>
      <rPr>
        <rFont val="Calibri"/>
        <color rgb="FF000000"/>
        <sz val="12.0"/>
      </rPr>
      <t xml:space="preserve">
</t>
    </r>
    <r>
      <rPr>
        <rFont val="Calibri"/>
        <color rgb="FF1155CC"/>
        <sz val="12.0"/>
        <u/>
      </rPr>
      <t>https://gyazo.com/1b7ebe818bd1fa1bfcb902617b376d33</t>
    </r>
    <r>
      <rPr>
        <rFont val="Calibri"/>
        <sz val="12.0"/>
      </rPr>
      <t xml:space="preserve"> </t>
    </r>
  </si>
  <si>
    <t>https://drive.google.com/file/d/1pz6Up4TU4h7TYEbGgJnxgZ_6etOcSF_7/view?usp=share_link</t>
  </si>
  <si>
    <t>Medidas de superficie</t>
  </si>
  <si>
    <t>M6-MyM-24a</t>
  </si>
  <si>
    <r>
      <rPr>
        <rFont val="Calibri"/>
        <sz val="12.0"/>
      </rPr>
      <t xml:space="preserve">Pasar estas imágenes a 6º: </t>
    </r>
    <r>
      <rPr>
        <rFont val="Calibri"/>
        <color rgb="FF1155CC"/>
        <sz val="12.0"/>
        <u/>
      </rPr>
      <t>https://drive.google.com/file/d/10Jn8ewCEWsNFSfHFrQ9me3k3wLjvKMQF/view?usp=sharing</t>
    </r>
  </si>
  <si>
    <t>M6_MyM_24a_1</t>
  </si>
  <si>
    <t>https://drive.google.com/file/d/1jEc5K5DKw9y0zByTYaSPwnx1jtE1zvEN/view</t>
  </si>
  <si>
    <t>M5-MyM-12e-1</t>
  </si>
  <si>
    <r>
      <rPr>
        <rFont val="Calibri"/>
        <sz val="12.0"/>
      </rPr>
      <t xml:space="preserve">Pasar estas imágenes a 6º: </t>
    </r>
    <r>
      <rPr>
        <rFont val="Calibri"/>
        <color rgb="FF1155CC"/>
        <sz val="12.0"/>
        <u/>
      </rPr>
      <t>https://drive.google.com/file/d/1vzcO3iQTYUt9M-1keX0NRxmzuoniPV7C/view?usp=sharing</t>
    </r>
    <r>
      <rPr>
        <rFont val="Calibri"/>
        <sz val="12.0"/>
      </rPr>
      <t xml:space="preserve"> </t>
    </r>
  </si>
  <si>
    <t>M6_MyM_24a_2</t>
  </si>
  <si>
    <t>https://drive.google.com/file/d/1-xX98yXFJ89ToE3O9eKOkUFkwzqvGEtt/view</t>
  </si>
  <si>
    <t>M5-MyM-12e-2</t>
  </si>
  <si>
    <r>
      <rPr>
        <rFont val="Calibri"/>
        <sz val="12.0"/>
      </rPr>
      <t xml:space="preserve">Pasar estas imágenes a 6º: 
</t>
    </r>
    <r>
      <rPr>
        <rFont val="Calibri"/>
        <color rgb="FF1155CC"/>
        <sz val="12.0"/>
        <u/>
      </rPr>
      <t>https://drive.google.com/file/d/1WjUtXiT39NiT-a5gEsWSvEXSgqlgPS0T/view?usp=sharing</t>
    </r>
    <r>
      <rPr>
        <rFont val="Calibri"/>
        <sz val="12.0"/>
      </rPr>
      <t xml:space="preserve"> </t>
    </r>
  </si>
  <si>
    <t>M6_MyM_24a_3</t>
  </si>
  <si>
    <t>https://drive.google.com/file/d/18m1X6rmz5iYFBOT0995QoG_0UgcrdSX0/view</t>
  </si>
  <si>
    <t>recta inecuaciones</t>
  </si>
  <si>
    <t>M6-NyO-60b</t>
  </si>
  <si>
    <r>
      <rPr>
        <rFont val="Calibri"/>
        <sz val="12.0"/>
      </rPr>
      <t xml:space="preserve">Una recta numérica con este contenido:
</t>
    </r>
    <r>
      <rPr>
        <rFont val="Calibri"/>
        <color rgb="FF1155CC"/>
        <sz val="12.0"/>
        <u/>
      </rPr>
      <t>https://drive.google.com/file/d/10ahApiQHMn9nznW2-hHZ5A2OJim6d97g/view?usp=share_link</t>
    </r>
    <r>
      <rPr>
        <rFont val="Calibri"/>
        <sz val="12.0"/>
      </rPr>
      <t xml:space="preserve"> </t>
    </r>
  </si>
  <si>
    <t>M6_NyO_60b_1</t>
  </si>
  <si>
    <r>
      <rPr>
        <rFont val="Calibri"/>
        <sz val="12.0"/>
      </rPr>
      <t xml:space="preserve">En estas imágenes necesitaríamos que le dieses un poco más de espacio por abajo, para poder añadir los números y no se queden pegados con el borde de la respuesta: </t>
    </r>
    <r>
      <rPr>
        <rFont val="Calibri"/>
        <color rgb="FF1155CC"/>
        <sz val="12.0"/>
        <u/>
      </rPr>
      <t>https://drive.google.com/file/d/1sFtaujprUN96zQ7h5DWpBx5uU__T_o9k/view?usp=share_link</t>
    </r>
  </si>
  <si>
    <t>https://drive.google.com/file/d/1jlrOtc_K9j8t642AFXEL47NqJ3PkX_w7/view?usp=share_link</t>
  </si>
  <si>
    <r>
      <rPr>
        <rFont val="Calibri"/>
        <sz val="12.0"/>
      </rPr>
      <t xml:space="preserve">Una recta numérica con este contenido:
</t>
    </r>
    <r>
      <rPr>
        <rFont val="Calibri"/>
        <color rgb="FF1155CC"/>
        <sz val="12.0"/>
        <u/>
      </rPr>
      <t>https://drive.google.com/file/d/1XjDTeGoxA8Rb6YnGXGMVICjHXVoxuy_V/view?usp=share_link</t>
    </r>
    <r>
      <rPr>
        <rFont val="Calibri"/>
        <sz val="12.0"/>
      </rPr>
      <t xml:space="preserve"> </t>
    </r>
  </si>
  <si>
    <t>M6_NyO_60b_2</t>
  </si>
  <si>
    <t>https://drive.google.com/file/d/1gdaejOmBmaDiSla10aN3SkXjaKYkOllO/view?usp=share_link</t>
  </si>
  <si>
    <r>
      <rPr>
        <rFont val="Calibri"/>
        <sz val="12.0"/>
      </rPr>
      <t xml:space="preserve">Una recta numérica con este contenido:
</t>
    </r>
    <r>
      <rPr>
        <rFont val="Calibri"/>
        <color rgb="FF1155CC"/>
        <sz val="12.0"/>
        <u/>
      </rPr>
      <t>https://drive.google.com/file/d/1tv8lC-7xWUOWDwEt-Fof519YlS8k-bPk/view?usp=share_link</t>
    </r>
    <r>
      <rPr>
        <rFont val="Calibri"/>
        <sz val="12.0"/>
      </rPr>
      <t xml:space="preserve"> </t>
    </r>
  </si>
  <si>
    <t>M6_NyO_60b_3</t>
  </si>
  <si>
    <t>https://drive.google.com/file/d/1vYQxCaAvazyOylJh88XdttnvSCdzVAIR/view?usp=share_link</t>
  </si>
  <si>
    <r>
      <rPr>
        <rFont val="Calibri"/>
        <sz val="12.0"/>
      </rPr>
      <t xml:space="preserve">Una recta numérica con este contenido:
</t>
    </r>
    <r>
      <rPr>
        <rFont val="Calibri"/>
        <color rgb="FF1155CC"/>
        <sz val="12.0"/>
        <u/>
      </rPr>
      <t>https://drive.google.com/file/d/1RkrvJvICAlp58xG3D8UdqRd7DnZlA_AA/view?usp=share_link</t>
    </r>
    <r>
      <rPr>
        <rFont val="Calibri"/>
        <sz val="12.0"/>
      </rPr>
      <t xml:space="preserve"> </t>
    </r>
  </si>
  <si>
    <t>M6_NyO_60b_4</t>
  </si>
  <si>
    <t>https://drive.google.com/file/d/1RJ7HjDYgHQ7GNY_p67lXwNGuqVbFio9c/view?usp=share_link</t>
  </si>
  <si>
    <t>Polígono sobre ejes de coordenadas</t>
  </si>
  <si>
    <t>M6-G-37a</t>
  </si>
  <si>
    <r>
      <rPr>
        <rFont val="Calibri"/>
        <color rgb="FF000000"/>
        <sz val="12.0"/>
      </rPr>
      <t xml:space="preserve">Eje de coordenadas, vemos desde -4 a 4 en los dos ejes. Sin cuadrícula, como aquí: </t>
    </r>
    <r>
      <rPr>
        <rFont val="Calibri"/>
        <color rgb="FF1155CC"/>
        <sz val="12.0"/>
        <u/>
      </rPr>
      <t>https://drive.google.com/file/d/1_fgDXlZQADr5g4yekYZoiX3Yz26RiXvz/view?usp=share_link</t>
    </r>
    <r>
      <rPr>
        <rFont val="Calibri"/>
        <color rgb="FF000000"/>
        <sz val="12.0"/>
      </rPr>
      <t xml:space="preserve">
Los puntos son:
https://drive.google.com/file/d/1JTNrNUaTeSnb7UyaxkAFz8sp2YmKSYjn/view?usp=share_link</t>
    </r>
  </si>
  <si>
    <t>M6_G_37a_1</t>
  </si>
  <si>
    <t>https://drive.google.com/file/d/1xdcyfLcMxCLT8bZFeQr3GEXy3UQFeAcg/view?usp=share_link</t>
  </si>
  <si>
    <t>Eje de coordenadas, vemos desde -4 a 4 en los dos ejes. Sin cuadrícula, como aquí: https://drive.google.com/file/d/1_fgDXlZQADr5g4yekYZoiX3Yz26RiXvz/view?usp=share_link
Los puntos son:
https://drive.google.com/file/d/1d2DfXebLoJswLn37PZqWzqqLRy0n4-Oc/view?usp=share_link</t>
  </si>
  <si>
    <t>M6_G_37a_2</t>
  </si>
  <si>
    <t>https://drive.google.com/file/d/1yX7pE0mMFvrE_DtUWIBVIe8Vk9OqE0RQ/view?usp=share_link</t>
  </si>
  <si>
    <t>Como las dos anteriores, el polígono tiene estos 4 vértices:
(−2, 1)
(−1, −3)
(0, 0)
(2, 2)</t>
  </si>
  <si>
    <t>M6_G_37a_3</t>
  </si>
  <si>
    <t>https://drive.google.com/file/d/1Mu_AsSVZv2D8lDefkFLqXpw64pHkwp7R/view?usp=share_link</t>
  </si>
  <si>
    <t>M6-G-37b</t>
  </si>
  <si>
    <t>Un cuadrado con estos 4 vértices:
(-2, 2)
(2, 2)
(2, -2)
(-2, -2)</t>
  </si>
  <si>
    <t>M6_G_37b_1</t>
  </si>
  <si>
    <t>He visto un par de cosas:
- Las líneas de los rectángulos y el cuadrado no pueden pasar cerca de las divisiones de los ejes, sino exactamente encima, tapándolos.
- Las divisiones de los ejes son un poco asimétricos, se nota que están más salidos hacia un lado que hacia el otro.</t>
  </si>
  <si>
    <t>https://drive.google.com/file/d/1vJV8KrQy3Cft9xMERPFo6-iMTwkwuWj-/view?usp=share_link</t>
  </si>
  <si>
    <t>Un rectángulo con estos 4 vértices:
(-3, 2)
(1, 2)
(1, -1)
(-3, -1)</t>
  </si>
  <si>
    <t>M6_G_37b_2</t>
  </si>
  <si>
    <t>https://drive.google.com/file/d/1D6e31ukDFK9VZl65catSoWSuLcJqOoh7/view?usp=share_link</t>
  </si>
  <si>
    <t>Un rectángulo con estos 4 vértices:
(-1, 2)
(1, 2)
(1, -3)
(-1, -3)</t>
  </si>
  <si>
    <t>M6_G_37b_3</t>
  </si>
  <si>
    <t>https://drive.google.com/file/d/1HHbDaSBz81WHkIphB0eo_mDPqZzpngA9/view?usp=share_link</t>
  </si>
  <si>
    <t>Función 1</t>
  </si>
  <si>
    <t>M6-NyO-61d</t>
  </si>
  <si>
    <r>
      <rPr>
        <rFont val="Calibri"/>
        <sz val="12.0"/>
      </rPr>
      <t xml:space="preserve">Una gráfica con 3 puntos así:
</t>
    </r>
    <r>
      <rPr>
        <rFont val="Calibri"/>
        <color rgb="FF1155CC"/>
        <sz val="12.0"/>
        <u/>
      </rPr>
      <t>https://drive.google.com/file/d/1Y4Yh5yHQJTWQZRyn_3fop_51NpCFsBTU/view?usp=share_link</t>
    </r>
  </si>
  <si>
    <t>M6_NyO_61d_1</t>
  </si>
  <si>
    <r>
      <rPr>
        <rFont val="Calibri"/>
        <sz val="12.0"/>
      </rPr>
      <t xml:space="preserve">Habría que quitar todos los cuadrados que hay fuera de los ejes y los números 0 (se pono solo un 0 en el origen).
</t>
    </r>
    <r>
      <rPr>
        <rFont val="Calibri"/>
        <color rgb="FF1155CC"/>
        <sz val="12.0"/>
        <u/>
      </rPr>
      <t>https://drive.google.com/file/d/1qKvwdYSFugKNoD6dcrZ1PqOQIgaVD1xq/view?usp=share_link</t>
    </r>
  </si>
  <si>
    <t>https://drive.google.com/file/d/15lJsdE4OV1Zow5J_RubD9oY83hcl9jx0/view?usp=share_link</t>
  </si>
  <si>
    <t>Función 2</t>
  </si>
  <si>
    <r>
      <rPr>
        <rFont val="Calibri"/>
        <sz val="12.0"/>
      </rPr>
      <t xml:space="preserve">Una gráfica con 3 puntos así:
</t>
    </r>
    <r>
      <rPr>
        <rFont val="Calibri"/>
        <color rgb="FF1155CC"/>
        <sz val="12.0"/>
        <u/>
      </rPr>
      <t>https://drive.google.com/file/d/114U-c-EeLVcaD2th8KHu5qacvX8BFNea/view?usp=share_link</t>
    </r>
  </si>
  <si>
    <t>M6_NyO_61d_2</t>
  </si>
  <si>
    <t>https://drive.google.com/file/d/1pcDO3MKJm7tHRCmXPxR8MCE6UswCrMno/view?usp=share_link</t>
  </si>
  <si>
    <t>Función 3</t>
  </si>
  <si>
    <r>
      <rPr>
        <rFont val="Calibri"/>
        <sz val="12.0"/>
      </rPr>
      <t xml:space="preserve">Una gráfica con 3 puntos así:
</t>
    </r>
    <r>
      <rPr>
        <rFont val="Calibri"/>
        <color rgb="FF1155CC"/>
        <sz val="12.0"/>
        <u/>
      </rPr>
      <t>https://drive.google.com/file/d/1Kf04QgaKSv2EhLJsrf58AUHGPQI8hInA/view?usp=share_link</t>
    </r>
  </si>
  <si>
    <t>M6_NyO_61d_3</t>
  </si>
  <si>
    <t>https://drive.google.com/file/d/16KnQGrfEJ1Mab_Qkpy8LlTpsZFsmwA5j/view?usp=share_link</t>
  </si>
  <si>
    <t>Función 4</t>
  </si>
  <si>
    <r>
      <rPr>
        <rFont val="Calibri"/>
        <sz val="12.0"/>
      </rPr>
      <t xml:space="preserve">Una gráfica con 3 puntos así:
</t>
    </r>
    <r>
      <rPr>
        <rFont val="Calibri"/>
        <color rgb="FF1155CC"/>
        <sz val="12.0"/>
        <u/>
      </rPr>
      <t>https://drive.google.com/file/d/1t0rMYVrjrDMKD6z6PyX3QxzqecboqGTf/view?usp=share_link</t>
    </r>
  </si>
  <si>
    <t>M6_NyO_61d_4</t>
  </si>
  <si>
    <t>https://drive.google.com/file/d/1iS7E21weA5BHA5iXsvmeDzQd_2DE3_m9/view?usp=share_link</t>
  </si>
  <si>
    <t>Recta numérica</t>
  </si>
  <si>
    <t>M6-NyO-74a</t>
  </si>
  <si>
    <t>Algo similar a esto
http://drive.google.com/uc?export=view&amp;id=1ncj6RUb9G1iJmduakeEDX5VCYhtEletL</t>
  </si>
  <si>
    <t>M6_NyO_74a_1</t>
  </si>
  <si>
    <t>https://drive.google.com/file/d/16CkRpUCtXLLvmd_QuLeBKJcNCfrB91SM/view?usp=share_link</t>
  </si>
  <si>
    <t>Algo similar a esto
http://drive.google.com/uc?export=view&amp;id=1fPVE4gdi5mBHnyvyP-6yh7-lLwyRgfqE</t>
  </si>
  <si>
    <t>M6_NyO_74a_2</t>
  </si>
  <si>
    <t>https://drive.google.com/file/d/1KOZo8thALNFnl3EGV3FnI4OcMfFMHwHi/view?usp=share_link</t>
  </si>
  <si>
    <t>Algo similar a esto
http://drive.google.com/uc?export=view&amp;id=1hzlwT0bc8ORVfoZ5Xb3KIlma6FycQ_4X</t>
  </si>
  <si>
    <t>M6_NyO_74a_3</t>
  </si>
  <si>
    <t>https://drive.google.com/file/d/16zwOCsDV8_ZwDIoE5zlvBv-8woKHkYve/view?usp=share_link</t>
  </si>
  <si>
    <t>Flecha</t>
  </si>
  <si>
    <r>
      <rPr>
        <rFont val="Calibri"/>
        <color rgb="FF000000"/>
        <sz val="12.0"/>
      </rPr>
      <t>Una flecha como esta, pero que esté bien hecha.</t>
    </r>
    <r>
      <rPr>
        <rFont val="Calibri"/>
        <color rgb="FF000000"/>
        <sz val="12.0"/>
      </rPr>
      <t xml:space="preserve">
</t>
    </r>
    <r>
      <rPr>
        <rFont val="Calibri"/>
        <color rgb="FF000000"/>
        <sz val="12.0"/>
      </rPr>
      <t>http://drive.google.com/uc?export=view&amp;id=1JLmJanMgv1EKpEss4boOHdwjPeDm6odQ</t>
    </r>
  </si>
  <si>
    <t>M6_NyO_74a_4</t>
  </si>
  <si>
    <t>https://drive.google.com/file/d/1hIamWNiM516EXhsJncTnH63fAQWzrJIO/view?usp=share_link</t>
  </si>
  <si>
    <t>Desarrollo plano cubo</t>
  </si>
  <si>
    <t>M6-G-38a</t>
  </si>
  <si>
    <t>Habría que dibujar algo parecido a esto. A la izq un cubo y la derecha, el desarrollo plano de ese mismo cubo, ocupando los mismos cuadraditos que aparecen en la cuadrícula.
https://drive.google.com/file/d/1Rz6tmzE8SpzZD8FNzohhr6lX2oqzdZOX/view?usp=share_link
El tamaño del cubo de la izq déjalo como consideres que es más estético. El fondo detrás del cubo tiene que ser transparente. El fondo de la cuadrícula tiene que ser blanco.</t>
  </si>
  <si>
    <t>M6_G_38a_1</t>
  </si>
  <si>
    <t>https://drive.google.com/file/d/1Aoz5JKCckY9rK_gh2F62lWqGPUgoCwID/view?usp=share_link</t>
  </si>
  <si>
    <r>
      <rPr>
        <rFont val="Calibri"/>
        <sz val="12.0"/>
      </rPr>
      <t xml:space="preserve">La idea es igual que arriba.
</t>
    </r>
    <r>
      <rPr>
        <rFont val="Calibri"/>
        <color rgb="FF1155CC"/>
        <sz val="12.0"/>
        <u/>
      </rPr>
      <t>https://drive.google.com/file/d/1gSHvaF-ZbEJwGaJ4-T7Uj1kBM6BCGPL6/view?usp=share_link</t>
    </r>
    <r>
      <rPr>
        <rFont val="Calibri"/>
        <sz val="12.0"/>
      </rPr>
      <t xml:space="preserve"> </t>
    </r>
  </si>
  <si>
    <t>M6_G_38a_2</t>
  </si>
  <si>
    <t>https://drive.google.com/file/d/1M2OvTNmc_L9WotYGGhdGrxQaCXfRKKaO/view?usp=share_link</t>
  </si>
  <si>
    <r>
      <rPr>
        <rFont val="Calibri"/>
        <sz val="12.0"/>
      </rPr>
      <t xml:space="preserve">Igual:
</t>
    </r>
    <r>
      <rPr>
        <rFont val="Calibri"/>
        <color rgb="FF1155CC"/>
        <sz val="12.0"/>
        <u/>
      </rPr>
      <t>https://drive.google.com/file/d/1uPWqNKDhRcIX93TdvQ5JpjMgRYWcBIok/view?usp=share_link</t>
    </r>
  </si>
  <si>
    <t>M6_G_38a_3</t>
  </si>
  <si>
    <t>https://drive.google.com/file/d/1ruoeakVaDgynJbOQe2fx9sGyPK_Uu14s/view?usp=share_link</t>
  </si>
  <si>
    <r>
      <rPr>
        <rFont val="Calibri"/>
        <sz val="12.0"/>
      </rPr>
      <t xml:space="preserve">La idea es como las anteriores:
</t>
    </r>
    <r>
      <rPr>
        <rFont val="Calibri"/>
        <color rgb="FF1155CC"/>
        <sz val="12.0"/>
        <u/>
      </rPr>
      <t>https://drive.google.com/file/d/1JSmVa_TTNhPh_JCqzSOl0VOO7htwFHOP/view?usp=share_link</t>
    </r>
  </si>
  <si>
    <t>M6_G_38a_4</t>
  </si>
  <si>
    <t>https://drive.google.com/file/d/1c1AIEqqcrfm-4cQ_J2IFlqM7K_RQIH9M/view?usp=share_link</t>
  </si>
  <si>
    <r>
      <rPr>
        <rFont val="Calibri"/>
        <sz val="12.0"/>
      </rPr>
      <t xml:space="preserve">Como las anteriores:
</t>
    </r>
    <r>
      <rPr>
        <rFont val="Calibri"/>
        <color rgb="FF1155CC"/>
        <sz val="12.0"/>
        <u/>
      </rPr>
      <t>https://drive.google.com/file/d/13Csu963RqpykoiP3EwiqSUl_muMIh0jB/view?usp=share_link</t>
    </r>
  </si>
  <si>
    <t>M6_G_38a_5</t>
  </si>
  <si>
    <t>https://drive.google.com/file/d/1RwbafpBkYZebBts53BImtugs53pZQuSz/view?usp=share_link</t>
  </si>
  <si>
    <r>
      <rPr>
        <rFont val="Calibri"/>
        <sz val="12.0"/>
      </rPr>
      <t xml:space="preserve">Y la última:
</t>
    </r>
    <r>
      <rPr>
        <rFont val="Calibri"/>
        <color rgb="FF1155CC"/>
        <sz val="12.0"/>
        <u/>
      </rPr>
      <t>https://drive.google.com/file/d/1qADdi4pFBtL-_hddD33Ukq3-PZGKQvxV/view?usp=share_link</t>
    </r>
  </si>
  <si>
    <t>M6_G_38a_6</t>
  </si>
  <si>
    <t>https://drive.google.com/file/d/1crsAVf7iX1BrVKnX-qbbAYDalfGr4KPi/view?usp=share_link</t>
  </si>
  <si>
    <t>Diagrama de caja y bigotes</t>
  </si>
  <si>
    <t>M6-EyP-25a</t>
  </si>
  <si>
    <t>Un diagrama con esta forma:
https://drive.google.com/file/d/1d4dsUoLing0nSgScLzWmkDtwmGPJNw_q/view?usp=share_link
No dibujes las etiquetas de la recta que hay abajo.</t>
  </si>
  <si>
    <t>M6_EyP_25a_1</t>
  </si>
  <si>
    <t>https://drive.google.com/file/d/16GBkYIumDJk9UF42ofpW2geamvYvl-az/view?usp=share_link</t>
  </si>
  <si>
    <r>
      <rPr>
        <rFont val="Calibri"/>
        <sz val="12.0"/>
      </rPr>
      <t xml:space="preserve">Un diagrama con esta forma:
</t>
    </r>
    <r>
      <rPr>
        <rFont val="Calibri"/>
        <color rgb="FF1155CC"/>
        <sz val="12.0"/>
        <u/>
      </rPr>
      <t>https://drive.google.com/file/d/1sWTwZ4VKlAZ2i84CX_Y-pi-Gy9yoWZFo/view?usp=share_link</t>
    </r>
    <r>
      <rPr>
        <rFont val="Calibri"/>
        <sz val="12.0"/>
      </rPr>
      <t xml:space="preserve"> 
No dibujes las etiquetas de la recta que hay abajo.</t>
    </r>
  </si>
  <si>
    <t>M6_EyP_25a_2</t>
  </si>
  <si>
    <t>https://drive.google.com/file/d/1w6lGYW93NYBn8FGafTJkKf_vahMQ_gQs/view?usp=share_link</t>
  </si>
  <si>
    <r>
      <rPr>
        <rFont val="Calibri"/>
        <sz val="12.0"/>
      </rPr>
      <t xml:space="preserve">Un diagrama con esta forma:
</t>
    </r>
    <r>
      <rPr>
        <rFont val="Calibri"/>
        <color rgb="FF1155CC"/>
        <sz val="12.0"/>
        <u/>
      </rPr>
      <t>https://drive.google.com/file/d/1DT24Lxopn5FtMypnLCfMKJ3zTNWKOsRv/view?usp=share_link</t>
    </r>
    <r>
      <rPr>
        <rFont val="Calibri"/>
        <sz val="12.0"/>
      </rPr>
      <t xml:space="preserve"> 
No dibujes las etiquetas de la recta que hay abajo.</t>
    </r>
  </si>
  <si>
    <t>M6_EyP_25a_3</t>
  </si>
  <si>
    <t>https://drive.google.com/file/d/1AgcfrGCRvuU6GwMuEAjw_fAczKIhEF0t/view?usp=share_link</t>
  </si>
  <si>
    <r>
      <rPr>
        <rFont val="Calibri"/>
        <sz val="12.0"/>
      </rPr>
      <t xml:space="preserve">Un diagrama vacío:
</t>
    </r>
    <r>
      <rPr>
        <rFont val="Calibri"/>
        <color rgb="FF1155CC"/>
        <sz val="12.0"/>
        <u/>
      </rPr>
      <t>https://drive.google.com/file/d/1kd-r5A_1jwCszkUncrMVOiL2FLjku9tG/view?usp=share_link</t>
    </r>
    <r>
      <rPr>
        <rFont val="Calibri"/>
        <sz val="12.0"/>
      </rPr>
      <t xml:space="preserve"> 
Tiene que tener espacio para que pongamos estas etiquetas nosotros:
</t>
    </r>
    <r>
      <rPr>
        <rFont val="Calibri"/>
        <color rgb="FF1155CC"/>
        <sz val="12.0"/>
        <u/>
      </rPr>
      <t>https://drive.google.com/file/d/1lRtQ_Wm02unfezPmnULg3eGPd5m2FJMT/view?usp=share_link</t>
    </r>
    <r>
      <rPr>
        <rFont val="Calibri"/>
        <sz val="12.0"/>
      </rPr>
      <t xml:space="preserve"> </t>
    </r>
  </si>
  <si>
    <t>M6_EyP_25a_4</t>
  </si>
  <si>
    <t>https://drive.google.com/file/d/1yDphiReAUJYUKGLPEEawt5qEZGUwXrWy/view?usp=share_link</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</si>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</sst>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d/mm/yyyy"/>
    <numFmt numFmtId="166" formatCode="#,##0.00 %"/>
    <numFmt numFmtId="167" formatCode="d/m"/>
  </numFmts>
  <fonts count="35">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sz val="12.0"/>
      <color rgb="FF0000FF"/>
      <name val="Calibri"/>
    </font>
    <font>
      <u/>
      <sz val="12.0"/>
      <color rgb="FF0000FF"/>
      <name val="Calibri"/>
    </font>
    <font>
      <u/>
      <sz val="12.0"/>
      <color rgb="FF0000FF"/>
      <name val="Calibri"/>
    </font>
    <font>
      <color theme="1"/>
      <name val="Arial"/>
    </font>
    <font>
      <sz val="12.0"/>
      <color rgb="FF000000"/>
      <name val="Calibri"/>
    </font>
    <font>
      <sz val="12.0"/>
      <color rgb="FFEA4335"/>
      <name val="Calibri"/>
    </font>
    <font>
      <b/>
      <sz val="14.0"/>
      <color theme="1"/>
      <name val="Calibri"/>
    </font>
    <font/>
    <font>
      <b/>
      <sz val="14.0"/>
      <color rgb="FFFFFFFF"/>
      <name val="Calibri"/>
    </font>
    <font>
      <sz val="14.0"/>
      <color theme="1"/>
      <name val="Calibri"/>
    </font>
    <font>
      <u/>
      <sz val="12.0"/>
      <color rgb="FF0000FF"/>
      <name val="Calibri"/>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sz val="12.0"/>
      <color rgb="FF0000FF"/>
      <name val="Calibri"/>
    </font>
    <font>
      <u/>
      <sz val="12.0"/>
      <color rgb="FF0000FF"/>
      <name val="Calibri"/>
    </font>
    <font>
      <b/>
      <sz val="12.0"/>
      <color rgb="FFFFFFFF"/>
      <name val="Arial"/>
    </font>
    <font>
      <sz val="12.0"/>
      <color theme="1"/>
      <name val="Arial"/>
    </font>
    <font>
      <color theme="1"/>
      <name val="Arial"/>
      <scheme val="minor"/>
    </font>
    <font>
      <b/>
      <color theme="1"/>
      <name val="Arial"/>
    </font>
    <font>
      <b/>
      <color theme="1"/>
      <name val="Arial"/>
      <scheme val="minor"/>
    </font>
    <font>
      <u/>
      <color rgb="FF0000FF"/>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CFE2F3"/>
        <bgColor rgb="FFCFE2F3"/>
      </patternFill>
    </fill>
    <fill>
      <patternFill patternType="solid">
        <fgColor rgb="FFEFEFEF"/>
        <bgColor rgb="FFEFEFEF"/>
      </patternFill>
    </fill>
    <fill>
      <patternFill patternType="solid">
        <fgColor rgb="FFF4CCCC"/>
        <bgColor rgb="FFF4CCCC"/>
      </patternFill>
    </fill>
    <fill>
      <patternFill patternType="solid">
        <fgColor rgb="FF1155CC"/>
        <bgColor rgb="FF1155CC"/>
      </patternFill>
    </fill>
    <fill>
      <patternFill patternType="solid">
        <fgColor rgb="FFFFF2CC"/>
        <bgColor rgb="FFFFF2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bottom" wrapText="1"/>
    </xf>
    <xf borderId="0" fillId="5" fontId="3" numFmtId="0" xfId="0" applyAlignment="1" applyFill="1" applyFont="1">
      <alignment horizontal="left" readingOrder="0" shrinkToFit="0" vertical="center" wrapText="1"/>
    </xf>
    <xf borderId="0" fillId="0" fontId="3" numFmtId="0" xfId="0" applyAlignment="1" applyFont="1">
      <alignment shrinkToFit="0" vertical="bottom" wrapText="1"/>
    </xf>
    <xf borderId="0" fillId="0" fontId="3" numFmtId="0" xfId="0" applyAlignment="1" applyFont="1">
      <alignment horizontal="left" shrinkToFit="0" vertical="center" wrapText="1"/>
    </xf>
    <xf borderId="0" fillId="5" fontId="3" numFmtId="0" xfId="0" applyAlignment="1" applyFont="1">
      <alignment horizontal="center" shrinkToFit="0" vertical="center" wrapText="1"/>
    </xf>
    <xf borderId="0" fillId="0" fontId="3" numFmtId="11" xfId="0" applyAlignment="1" applyFont="1" applyNumberFormat="1">
      <alignment horizontal="left" readingOrder="0" shrinkToFit="0" vertical="center" wrapText="1"/>
    </xf>
    <xf borderId="0" fillId="0" fontId="3" numFmtId="11" xfId="0" applyAlignment="1" applyFont="1" applyNumberFormat="1">
      <alignment readingOrder="0" shrinkToFit="0" vertical="center" wrapText="1"/>
    </xf>
    <xf borderId="0" fillId="0" fontId="3" numFmtId="11" xfId="0" applyAlignment="1" applyFont="1" applyNumberFormat="1">
      <alignment shrinkToFit="0" vertical="center" wrapText="1"/>
    </xf>
    <xf borderId="0" fillId="5"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ont="1">
      <alignment horizontal="left" shrinkToFit="0" vertical="center" wrapText="1"/>
    </xf>
    <xf borderId="0" fillId="5" fontId="3" numFmtId="0" xfId="0" applyAlignment="1" applyFont="1">
      <alignment readingOrder="0" shrinkToFit="0" vertical="center" wrapText="1"/>
    </xf>
    <xf borderId="0" fillId="5" fontId="3" numFmtId="0" xfId="0" applyAlignment="1" applyFont="1">
      <alignment shrinkToFit="0" vertical="center" wrapText="1"/>
    </xf>
    <xf borderId="0" fillId="6" fontId="3" numFmtId="0" xfId="0" applyAlignment="1" applyFill="1" applyFont="1">
      <alignment horizontal="left" readingOrder="0" shrinkToFit="0" vertical="center" wrapText="1"/>
    </xf>
    <xf borderId="0" fillId="7" fontId="3" numFmtId="0" xfId="0" applyAlignment="1" applyFill="1" applyFont="1">
      <alignment horizontal="center"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0" fontId="5" numFmtId="0" xfId="0" applyAlignment="1" applyFont="1">
      <alignment shrinkToFit="0" vertical="bottom" wrapText="1"/>
    </xf>
    <xf borderId="0" fillId="5" fontId="3" numFmtId="0" xfId="0" applyAlignment="1" applyFont="1">
      <alignment horizontal="center" shrinkToFit="0" vertical="center" wrapText="1"/>
    </xf>
    <xf borderId="0" fillId="5" fontId="3" numFmtId="0" xfId="0" applyAlignment="1" applyFont="1">
      <alignment shrinkToFit="0" vertical="center" wrapText="1"/>
    </xf>
    <xf borderId="0" fillId="0" fontId="3" numFmtId="164" xfId="0" applyAlignment="1" applyFont="1" applyNumberFormat="1">
      <alignment shrinkToFit="0" vertical="center" wrapText="1"/>
    </xf>
    <xf borderId="0" fillId="0" fontId="6" numFmtId="0" xfId="0" applyAlignment="1" applyFont="1">
      <alignment horizontal="center" shrinkToFit="0" vertical="center" wrapText="1"/>
    </xf>
    <xf borderId="0" fillId="4" fontId="3" numFmtId="0" xfId="0" applyAlignment="1" applyFont="1">
      <alignment shrinkToFit="0" vertical="center" wrapText="1"/>
    </xf>
    <xf borderId="0" fillId="0" fontId="7"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0" fontId="8" numFmtId="0" xfId="0" applyAlignment="1" applyFont="1">
      <alignment readingOrder="0" shrinkToFit="0" vertical="bottom" wrapText="1"/>
    </xf>
    <xf borderId="0" fillId="0" fontId="3" numFmtId="0" xfId="0" applyAlignment="1" applyFont="1">
      <alignment readingOrder="0" shrinkToFit="0" vertical="bottom" wrapText="1"/>
    </xf>
    <xf borderId="0" fillId="0" fontId="3" numFmtId="0" xfId="0" applyAlignment="1" applyFont="1">
      <alignment readingOrder="0" shrinkToFit="0" vertical="center" wrapText="1"/>
    </xf>
    <xf borderId="0" fillId="0" fontId="9" numFmtId="0" xfId="0" applyAlignment="1" applyFont="1">
      <alignment shrinkToFit="0" vertical="bottom" wrapText="1"/>
    </xf>
    <xf borderId="0" fillId="5" fontId="10" numFmtId="0" xfId="0" applyAlignment="1" applyFont="1">
      <alignment readingOrder="0" shrinkToFit="0" vertical="center" wrapText="1"/>
    </xf>
    <xf borderId="0" fillId="5" fontId="3" numFmtId="0" xfId="0" applyAlignment="1" applyFont="1">
      <alignment readingOrder="0" shrinkToFit="0" vertical="center" wrapText="1"/>
    </xf>
    <xf borderId="0" fillId="5" fontId="3" numFmtId="11" xfId="0" applyAlignment="1" applyFont="1" applyNumberFormat="1">
      <alignment shrinkToFit="0" vertical="center" wrapText="1"/>
    </xf>
    <xf borderId="0" fillId="0" fontId="3" numFmtId="0" xfId="0" applyAlignment="1" applyFont="1">
      <alignment horizontal="left" readingOrder="0" shrinkToFit="0" vertical="center" wrapText="1"/>
    </xf>
    <xf borderId="0" fillId="0" fontId="10" numFmtId="0" xfId="0" applyAlignment="1" applyFont="1">
      <alignment readingOrder="0" shrinkToFit="0" vertical="center" wrapText="1"/>
    </xf>
    <xf borderId="0" fillId="0" fontId="11" numFmtId="0" xfId="0" applyAlignment="1" applyFont="1">
      <alignment readingOrder="0" shrinkToFit="0" vertical="center" wrapText="1"/>
    </xf>
    <xf borderId="0" fillId="0" fontId="1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11" xfId="0" applyAlignment="1" applyFont="1" applyNumberFormat="1">
      <alignment horizontal="center" shrinkToFit="0" vertical="center" wrapText="1"/>
    </xf>
    <xf borderId="0" fillId="0" fontId="13" numFmtId="0" xfId="0" applyAlignment="1" applyFont="1">
      <alignment vertical="center"/>
    </xf>
    <xf borderId="0" fillId="0" fontId="14" numFmtId="0" xfId="0" applyAlignment="1" applyFont="1">
      <alignment horizontal="left" readingOrder="0" shrinkToFit="0" vertical="center" wrapText="1"/>
    </xf>
    <xf borderId="0" fillId="0" fontId="3" numFmtId="0" xfId="0" applyAlignment="1" applyFont="1">
      <alignment shrinkToFit="0" wrapText="1"/>
    </xf>
    <xf borderId="0" fillId="0" fontId="3" numFmtId="0" xfId="0" applyAlignment="1" applyFont="1">
      <alignment readingOrder="0" shrinkToFit="0" vertical="center" wrapText="1"/>
    </xf>
    <xf borderId="0" fillId="10" fontId="3" numFmtId="0" xfId="0" applyAlignment="1" applyFill="1" applyFont="1">
      <alignment horizontal="center" shrinkToFit="0" vertical="center" wrapText="1"/>
    </xf>
    <xf borderId="0" fillId="0" fontId="14" numFmtId="0" xfId="0" applyAlignment="1" applyFont="1">
      <alignment horizontal="center" shrinkToFit="0" vertical="center" wrapText="1"/>
    </xf>
    <xf borderId="0" fillId="0" fontId="14" numFmtId="0" xfId="0" applyAlignment="1" applyFont="1">
      <alignment horizontal="left" shrinkToFit="0" vertical="center" wrapText="1"/>
    </xf>
    <xf borderId="0" fillId="0" fontId="1" numFmtId="0" xfId="0" applyAlignment="1" applyFont="1">
      <alignment shrinkToFit="0" vertical="center" wrapText="1"/>
    </xf>
    <xf borderId="0" fillId="0" fontId="15"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0" fontId="14" numFmtId="0" xfId="0" applyAlignment="1" applyFont="1">
      <alignment horizontal="center" readingOrder="0" shrinkToFit="0" vertical="center" wrapText="1"/>
    </xf>
    <xf borderId="0" fillId="12" fontId="3" numFmtId="0" xfId="0" applyAlignment="1" applyFill="1" applyFont="1">
      <alignment horizontal="left" readingOrder="0" shrinkToFit="0" vertical="center" wrapText="1"/>
    </xf>
    <xf borderId="1" fillId="10" fontId="16" numFmtId="0" xfId="0" applyAlignment="1" applyBorder="1" applyFont="1">
      <alignment horizontal="center" vertical="bottom"/>
    </xf>
    <xf borderId="2" fillId="0" fontId="17" numFmtId="0" xfId="0" applyBorder="1" applyFont="1"/>
    <xf borderId="3" fillId="0" fontId="17" numFmtId="0" xfId="0" applyBorder="1" applyFont="1"/>
    <xf borderId="0" fillId="0" fontId="13" numFmtId="0" xfId="0" applyAlignment="1" applyFont="1">
      <alignment vertical="bottom"/>
    </xf>
    <xf borderId="1" fillId="13" fontId="18" numFmtId="165" xfId="0" applyAlignment="1" applyBorder="1" applyFill="1" applyFont="1" applyNumberFormat="1">
      <alignment horizontal="center" readingOrder="0" vertical="bottom"/>
    </xf>
    <xf borderId="4" fillId="13" fontId="18" numFmtId="0" xfId="0" applyAlignment="1" applyBorder="1" applyFont="1">
      <alignment readingOrder="0" vertical="bottom"/>
    </xf>
    <xf borderId="4" fillId="0" fontId="19" numFmtId="0" xfId="0" applyAlignment="1" applyBorder="1" applyFont="1">
      <alignment horizontal="right" vertical="bottom"/>
    </xf>
    <xf borderId="4" fillId="0" fontId="19" numFmtId="166" xfId="0" applyAlignment="1" applyBorder="1" applyFont="1" applyNumberFormat="1">
      <alignment horizontal="right" vertical="bottom"/>
    </xf>
    <xf borderId="4" fillId="10" fontId="19" numFmtId="0" xfId="0" applyAlignment="1" applyBorder="1" applyFont="1">
      <alignment horizontal="center" readingOrder="0" shrinkToFit="0" vertical="bottom" wrapText="0"/>
    </xf>
    <xf borderId="4" fillId="0" fontId="19" numFmtId="9" xfId="0" applyAlignment="1" applyBorder="1" applyFont="1" applyNumberFormat="1">
      <alignment horizontal="right" shrinkToFit="0" vertical="bottom" wrapText="0"/>
    </xf>
    <xf borderId="4" fillId="13" fontId="18" numFmtId="0" xfId="0" applyAlignment="1" applyBorder="1" applyFont="1">
      <alignment vertical="bottom"/>
    </xf>
    <xf borderId="4" fillId="0" fontId="19" numFmtId="9" xfId="0" applyAlignment="1" applyBorder="1" applyFont="1" applyNumberFormat="1">
      <alignment horizontal="right" shrinkToFit="0" vertical="bottom" wrapText="0"/>
    </xf>
    <xf borderId="4" fillId="13" fontId="18" numFmtId="0" xfId="0" applyAlignment="1" applyBorder="1" applyFont="1">
      <alignment vertical="bottom"/>
    </xf>
    <xf borderId="4" fillId="10" fontId="19" numFmtId="166" xfId="0" applyAlignment="1" applyBorder="1" applyFont="1" applyNumberFormat="1">
      <alignment horizontal="right" vertical="bottom"/>
    </xf>
    <xf borderId="4" fillId="10" fontId="19" numFmtId="0" xfId="0" applyAlignment="1" applyBorder="1" applyFont="1">
      <alignment horizontal="center" shrinkToFit="0" vertical="bottom" wrapText="0"/>
    </xf>
    <xf borderId="4" fillId="10" fontId="19" numFmtId="9" xfId="0" applyAlignment="1" applyBorder="1" applyFont="1" applyNumberFormat="1">
      <alignment horizontal="right" shrinkToFit="0" vertical="bottom" wrapText="0"/>
    </xf>
    <xf borderId="5" fillId="10" fontId="19" numFmtId="9" xfId="0" applyAlignment="1" applyBorder="1" applyFont="1" applyNumberFormat="1">
      <alignment horizontal="right" shrinkToFit="0" vertical="bottom" wrapText="0"/>
    </xf>
    <xf borderId="0" fillId="0" fontId="13" numFmtId="0" xfId="0" applyAlignment="1" applyFont="1">
      <alignment vertical="bottom"/>
    </xf>
    <xf borderId="0" fillId="0" fontId="13" numFmtId="165" xfId="0" applyAlignment="1" applyFont="1" applyNumberFormat="1">
      <alignment vertical="bottom"/>
    </xf>
    <xf borderId="0" fillId="0" fontId="13" numFmtId="165" xfId="0" applyAlignment="1" applyFont="1" applyNumberFormat="1">
      <alignment horizontal="center" vertical="bottom"/>
    </xf>
    <xf borderId="6" fillId="0" fontId="13" numFmtId="165" xfId="0" applyAlignment="1" applyBorder="1" applyFont="1" applyNumberFormat="1">
      <alignment vertical="bottom"/>
    </xf>
    <xf borderId="1" fillId="10" fontId="16" numFmtId="10" xfId="0" applyAlignment="1" applyBorder="1" applyFont="1" applyNumberFormat="1">
      <alignment horizontal="center" vertical="bottom"/>
    </xf>
    <xf borderId="4" fillId="0" fontId="19" numFmtId="10" xfId="0" applyAlignment="1" applyBorder="1" applyFont="1" applyNumberFormat="1">
      <alignment horizontal="right" vertical="bottom"/>
    </xf>
    <xf borderId="5" fillId="0" fontId="19" numFmtId="9" xfId="0" applyAlignment="1" applyBorder="1" applyFont="1" applyNumberFormat="1">
      <alignment horizontal="right" shrinkToFit="0" vertical="bottom" wrapText="0"/>
    </xf>
    <xf borderId="4" fillId="0" fontId="19" numFmtId="0" xfId="0" applyAlignment="1" applyBorder="1" applyFont="1">
      <alignment horizontal="right" vertical="bottom"/>
    </xf>
    <xf borderId="4" fillId="10" fontId="13" numFmtId="9" xfId="0" applyAlignment="1" applyBorder="1" applyFont="1" applyNumberFormat="1">
      <alignment shrinkToFit="0" vertical="bottom" wrapText="0"/>
    </xf>
    <xf borderId="4" fillId="10" fontId="13" numFmtId="9" xfId="0" applyAlignment="1" applyBorder="1" applyFont="1" applyNumberFormat="1">
      <alignment horizontal="right" shrinkToFit="0" vertical="bottom" wrapText="0"/>
    </xf>
    <xf borderId="0" fillId="0" fontId="13" numFmtId="10" xfId="0" applyAlignment="1" applyFont="1" applyNumberFormat="1">
      <alignment vertical="bottom"/>
    </xf>
    <xf borderId="0" fillId="0" fontId="13" numFmtId="9" xfId="0" applyAlignment="1" applyFont="1" applyNumberFormat="1">
      <alignment vertical="bottom"/>
    </xf>
    <xf borderId="0" fillId="0" fontId="13" numFmtId="0" xfId="0" applyAlignment="1" applyFont="1">
      <alignment horizontal="center" vertical="bottom"/>
    </xf>
    <xf borderId="0" fillId="0" fontId="13" numFmtId="9" xfId="0" applyAlignment="1" applyFont="1" applyNumberFormat="1">
      <alignment horizontal="center" vertical="bottom"/>
    </xf>
    <xf borderId="6" fillId="0" fontId="13" numFmtId="9" xfId="0" applyAlignment="1" applyBorder="1" applyFont="1" applyNumberFormat="1">
      <alignment vertical="bottom"/>
    </xf>
    <xf borderId="4" fillId="10" fontId="19" numFmtId="0" xfId="0" applyAlignment="1" applyBorder="1" applyFont="1">
      <alignment horizontal="center" shrinkToFit="0" vertical="bottom" wrapText="0"/>
    </xf>
    <xf borderId="4" fillId="0" fontId="13" numFmtId="9" xfId="0" applyAlignment="1" applyBorder="1" applyFont="1" applyNumberFormat="1">
      <alignment shrinkToFit="0" vertical="bottom" wrapText="0"/>
    </xf>
    <xf borderId="0" fillId="0" fontId="13" numFmtId="9" xfId="0" applyAlignment="1" applyFont="1" applyNumberFormat="1">
      <alignment horizontal="right" vertical="bottom"/>
    </xf>
    <xf borderId="5" fillId="6" fontId="19" numFmtId="9" xfId="0" applyAlignment="1" applyBorder="1" applyFont="1" applyNumberFormat="1">
      <alignment horizontal="right" shrinkToFit="0" vertical="bottom" wrapText="0"/>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7" fillId="2"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9" fillId="4" fontId="1" numFmtId="0" xfId="0" applyAlignment="1" applyBorder="1" applyFont="1">
      <alignment horizontal="center" shrinkToFit="0" vertical="center" wrapText="1"/>
    </xf>
    <xf borderId="0" fillId="14"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2" fontId="3" numFmtId="0" xfId="0" applyAlignment="1" applyFont="1">
      <alignment horizontal="center" shrinkToFit="0" vertical="center" wrapText="1"/>
    </xf>
    <xf borderId="0" fillId="6" fontId="3" numFmtId="0" xfId="0" applyAlignment="1" applyFont="1">
      <alignment horizontal="center" shrinkToFit="0" vertical="center" wrapText="1"/>
    </xf>
    <xf borderId="7" fillId="0" fontId="20" numFmtId="0" xfId="0" applyAlignment="1" applyBorder="1" applyFont="1">
      <alignment horizontal="left" readingOrder="0" shrinkToFit="0" vertical="center" wrapText="1"/>
    </xf>
    <xf borderId="9" fillId="0" fontId="3" numFmtId="0" xfId="0" applyAlignment="1" applyBorder="1" applyFont="1">
      <alignment horizontal="center" readingOrder="0" shrinkToFit="0" vertical="center" wrapText="1"/>
    </xf>
    <xf borderId="9" fillId="0" fontId="21" numFmtId="0" xfId="0" applyAlignment="1" applyBorder="1" applyFont="1">
      <alignment readingOrder="0" shrinkToFit="0" vertical="center" wrapText="1"/>
    </xf>
    <xf borderId="0" fillId="3" fontId="3" numFmtId="0" xfId="0" applyAlignment="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10"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9" fillId="0" fontId="22" numFmtId="0" xfId="0" applyAlignment="1" applyBorder="1" applyFont="1">
      <alignment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14" numFmtId="0" xfId="0" applyAlignment="1" applyBorder="1" applyFont="1">
      <alignment horizontal="left" readingOrder="0" shrinkToFit="0" vertical="center" wrapText="1"/>
    </xf>
    <xf borderId="7" fillId="0" fontId="14" numFmtId="0" xfId="0" applyAlignment="1" applyBorder="1" applyFont="1">
      <alignment horizontal="left" readingOrder="0" shrinkToFit="0" vertical="center" wrapText="1"/>
    </xf>
    <xf borderId="0" fillId="5" fontId="14" numFmtId="0" xfId="0" applyAlignment="1" applyFont="1">
      <alignment horizontal="center" readingOrder="0" shrinkToFit="0" vertical="center" wrapText="1"/>
    </xf>
    <xf borderId="0" fillId="5" fontId="14" numFmtId="0" xfId="0" applyAlignment="1" applyFont="1">
      <alignment horizontal="left" readingOrder="0" shrinkToFit="0" vertical="center" wrapText="1"/>
    </xf>
    <xf borderId="0" fillId="0" fontId="23" numFmtId="0" xfId="0" applyAlignment="1" applyFont="1">
      <alignment readingOrder="0" shrinkToFit="0" vertical="center" wrapText="1"/>
    </xf>
    <xf borderId="0" fillId="0" fontId="3" numFmtId="0" xfId="0" applyAlignment="1" applyFont="1">
      <alignment vertical="center"/>
    </xf>
    <xf borderId="0" fillId="5" fontId="14" numFmtId="0" xfId="0" applyAlignment="1" applyFont="1">
      <alignment horizontal="center" readingOrder="0"/>
    </xf>
    <xf borderId="0" fillId="5" fontId="24" numFmtId="0" xfId="0" applyAlignment="1" applyFont="1">
      <alignment horizontal="center" readingOrder="0"/>
    </xf>
    <xf borderId="7" fillId="0" fontId="3" numFmtId="0" xfId="0" applyAlignment="1" applyBorder="1" applyFont="1">
      <alignment shrinkToFit="0" vertical="center" wrapText="1"/>
    </xf>
    <xf borderId="0" fillId="0" fontId="3" numFmtId="167" xfId="0" applyAlignment="1" applyFont="1" applyNumberFormat="1">
      <alignment horizontal="center" shrinkToFit="0" vertical="center" wrapText="1"/>
    </xf>
    <xf borderId="7" fillId="0" fontId="3" numFmtId="0" xfId="0" applyAlignment="1" applyBorder="1" applyFont="1">
      <alignment readingOrder="0" shrinkToFit="0" vertical="center" wrapText="1"/>
    </xf>
    <xf borderId="0" fillId="0" fontId="25" numFmtId="0" xfId="0" applyAlignment="1" applyFont="1">
      <alignment readingOrder="0" shrinkToFit="0" vertical="center" wrapText="1"/>
    </xf>
    <xf borderId="7" fillId="0" fontId="26" numFmtId="0" xfId="0" applyAlignment="1" applyBorder="1" applyFont="1">
      <alignment shrinkToFit="0" vertical="center" wrapText="1"/>
    </xf>
    <xf borderId="0" fillId="5" fontId="14" numFmtId="0" xfId="0" applyAlignment="1" applyFont="1">
      <alignment horizontal="center" readingOrder="0" vertical="center"/>
    </xf>
    <xf borderId="7" fillId="5" fontId="3" numFmtId="0" xfId="0" applyAlignment="1" applyBorder="1" applyFont="1">
      <alignment horizontal="left" readingOrder="0" shrinkToFit="0" vertical="center" wrapText="1"/>
    </xf>
    <xf borderId="0" fillId="0" fontId="27"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3" numFmtId="167" xfId="0" applyAlignment="1" applyFont="1" applyNumberFormat="1">
      <alignment horizontal="left" readingOrder="0" shrinkToFit="0" vertical="center" wrapText="1"/>
    </xf>
    <xf borderId="0" fillId="5" fontId="14" numFmtId="0" xfId="0" applyAlignment="1" applyFont="1">
      <alignment horizontal="left" readingOrder="0" shrinkToFit="0" wrapText="1"/>
    </xf>
    <xf borderId="0" fillId="0" fontId="14" numFmtId="0" xfId="0" applyAlignment="1" applyFont="1">
      <alignment readingOrder="0" shrinkToFit="0" wrapText="1"/>
    </xf>
    <xf borderId="0" fillId="0" fontId="14" numFmtId="0" xfId="0" applyAlignment="1" applyFont="1">
      <alignment readingOrder="0" shrinkToFit="0" wrapText="1"/>
    </xf>
    <xf borderId="0" fillId="0" fontId="28" numFmtId="0" xfId="0" applyAlignment="1" applyFont="1">
      <alignment horizontal="left" readingOrder="0" shrinkToFit="0" vertical="center" wrapText="1"/>
    </xf>
    <xf borderId="7"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9" fillId="0" fontId="3" numFmtId="0" xfId="0" applyAlignment="1" applyBorder="1" applyFont="1">
      <alignment shrinkToFit="0" vertical="center" wrapText="1"/>
    </xf>
    <xf borderId="0" fillId="15" fontId="29" numFmtId="0" xfId="0" applyAlignment="1" applyFill="1" applyFont="1">
      <alignment horizontal="center" vertical="center"/>
    </xf>
    <xf borderId="0" fillId="0" fontId="13" numFmtId="0" xfId="0" applyAlignment="1" applyFont="1">
      <alignment vertical="center"/>
    </xf>
    <xf borderId="4" fillId="15" fontId="29" numFmtId="0" xfId="0" applyAlignment="1" applyBorder="1" applyFont="1">
      <alignment horizontal="center" vertical="center"/>
    </xf>
    <xf borderId="4" fillId="15" fontId="29" numFmtId="0" xfId="0" applyAlignment="1" applyBorder="1" applyFont="1">
      <alignment horizontal="center" shrinkToFit="0" vertical="center" wrapText="1"/>
    </xf>
    <xf borderId="4" fillId="10" fontId="30" numFmtId="0" xfId="0" applyAlignment="1" applyBorder="1" applyFont="1">
      <alignment horizontal="center" readingOrder="0" shrinkToFit="0" vertical="center" wrapText="1"/>
    </xf>
    <xf borderId="4" fillId="10" fontId="30" numFmtId="0" xfId="0" applyAlignment="1" applyBorder="1" applyFont="1">
      <alignment horizontal="center" readingOrder="0" vertical="center"/>
    </xf>
    <xf borderId="4" fillId="10" fontId="30" numFmtId="0" xfId="0" applyAlignment="1" applyBorder="1" applyFont="1">
      <alignment horizontal="left" readingOrder="0" shrinkToFit="0" vertical="center" wrapText="1"/>
    </xf>
    <xf borderId="4" fillId="16" fontId="30" numFmtId="0" xfId="0" applyAlignment="1" applyBorder="1" applyFill="1" applyFont="1">
      <alignment horizontal="center" readingOrder="0" shrinkToFit="0" vertical="center" wrapText="1"/>
    </xf>
    <xf borderId="4" fillId="16" fontId="30" numFmtId="0" xfId="0" applyAlignment="1" applyBorder="1" applyFont="1">
      <alignment horizontal="center" readingOrder="0" vertical="center"/>
    </xf>
    <xf borderId="4" fillId="16" fontId="30" numFmtId="0" xfId="0" applyAlignment="1" applyBorder="1" applyFont="1">
      <alignment horizontal="left" readingOrder="0" shrinkToFit="0" vertical="center" wrapText="1"/>
    </xf>
    <xf borderId="4" fillId="17" fontId="30" numFmtId="0" xfId="0" applyAlignment="1" applyBorder="1" applyFill="1" applyFont="1">
      <alignment horizontal="center" readingOrder="0" shrinkToFit="0" vertical="center" wrapText="1"/>
    </xf>
    <xf borderId="4" fillId="17" fontId="30" numFmtId="0" xfId="0" applyAlignment="1" applyBorder="1" applyFont="1">
      <alignment horizontal="center" readingOrder="0" vertical="center"/>
    </xf>
    <xf borderId="4" fillId="17" fontId="30" numFmtId="0" xfId="0" applyAlignment="1" applyBorder="1" applyFont="1">
      <alignment horizontal="left" readingOrder="0" shrinkToFit="0" vertical="center" wrapText="1"/>
    </xf>
    <xf borderId="4" fillId="18" fontId="30" numFmtId="0" xfId="0" applyAlignment="1" applyBorder="1" applyFill="1" applyFont="1">
      <alignment horizontal="center" readingOrder="0" shrinkToFit="0" vertical="center" wrapText="1"/>
    </xf>
    <xf borderId="4" fillId="18" fontId="30" numFmtId="0" xfId="0" applyAlignment="1" applyBorder="1" applyFont="1">
      <alignment horizontal="left" readingOrder="0" shrinkToFit="0" vertical="center" wrapText="1"/>
    </xf>
    <xf borderId="4" fillId="6" fontId="30" numFmtId="0" xfId="0" applyAlignment="1" applyBorder="1" applyFont="1">
      <alignment horizontal="center" readingOrder="0" shrinkToFit="0" vertical="center" wrapText="1"/>
    </xf>
    <xf borderId="4" fillId="6" fontId="30" numFmtId="0" xfId="0" applyAlignment="1" applyBorder="1" applyFont="1">
      <alignment horizontal="center" readingOrder="0" vertical="center"/>
    </xf>
    <xf borderId="4" fillId="6" fontId="30" numFmtId="0" xfId="0" applyAlignment="1" applyBorder="1" applyFont="1">
      <alignment readingOrder="0" shrinkToFit="0" vertical="center" wrapText="1"/>
    </xf>
    <xf borderId="4" fillId="0" fontId="13" numFmtId="0" xfId="0" applyAlignment="1" applyBorder="1" applyFont="1">
      <alignment vertical="center"/>
    </xf>
    <xf borderId="1" fillId="15" fontId="29" numFmtId="0" xfId="0" applyAlignment="1" applyBorder="1" applyFont="1">
      <alignment horizontal="center" vertical="center"/>
    </xf>
    <xf borderId="4" fillId="15" fontId="29" numFmtId="0" xfId="0" applyAlignment="1" applyBorder="1" applyFont="1">
      <alignment horizontal="center" vertical="center"/>
    </xf>
    <xf borderId="4" fillId="0" fontId="30" numFmtId="0" xfId="0" applyAlignment="1" applyBorder="1" applyFont="1">
      <alignment vertical="center"/>
    </xf>
    <xf borderId="4" fillId="0" fontId="30" numFmtId="0" xfId="0" applyAlignment="1" applyBorder="1" applyFont="1">
      <alignment shrinkToFit="0" vertical="center" wrapText="1"/>
    </xf>
    <xf borderId="4" fillId="14" fontId="30" numFmtId="0" xfId="0" applyAlignment="1" applyBorder="1" applyFont="1">
      <alignment horizontal="center" shrinkToFit="0" vertical="center" wrapText="1"/>
    </xf>
    <xf borderId="4" fillId="14" fontId="30" numFmtId="0" xfId="0" applyAlignment="1" applyBorder="1" applyFont="1">
      <alignment shrinkToFit="0" vertical="center" wrapText="1"/>
    </xf>
    <xf borderId="4" fillId="3" fontId="30" numFmtId="0" xfId="0" applyAlignment="1" applyBorder="1" applyFont="1">
      <alignment horizontal="center" shrinkToFit="0" vertical="center" wrapText="1"/>
    </xf>
    <xf borderId="4" fillId="3" fontId="30" numFmtId="0" xfId="0" applyAlignment="1" applyBorder="1" applyFont="1">
      <alignment shrinkToFit="0" vertical="center" wrapText="1"/>
    </xf>
    <xf borderId="4" fillId="12" fontId="30" numFmtId="0" xfId="0" applyAlignment="1" applyBorder="1" applyFont="1">
      <alignment horizontal="center" shrinkToFit="0" vertical="center" wrapText="1"/>
    </xf>
    <xf borderId="4" fillId="12" fontId="30" numFmtId="0" xfId="0" applyAlignment="1" applyBorder="1" applyFont="1">
      <alignment shrinkToFit="0" vertical="center" wrapText="1"/>
    </xf>
    <xf borderId="4" fillId="6" fontId="30" numFmtId="0" xfId="0" applyAlignment="1" applyBorder="1" applyFont="1">
      <alignment horizontal="center" shrinkToFit="0" vertical="center" wrapText="1"/>
    </xf>
    <xf borderId="4" fillId="6" fontId="30" numFmtId="0" xfId="0" applyAlignment="1" applyBorder="1" applyFont="1">
      <alignment shrinkToFit="0" vertical="center" wrapText="1"/>
    </xf>
    <xf borderId="0" fillId="0" fontId="31" numFmtId="0" xfId="0" applyAlignment="1" applyFont="1">
      <alignment vertical="center"/>
    </xf>
    <xf borderId="4" fillId="0" fontId="13" numFmtId="0" xfId="0" applyAlignment="1" applyBorder="1" applyFont="1">
      <alignment vertical="bottom"/>
    </xf>
    <xf borderId="4" fillId="0" fontId="13" numFmtId="0" xfId="0" applyAlignment="1" applyBorder="1" applyFont="1">
      <alignment vertical="bottom"/>
    </xf>
    <xf borderId="4" fillId="7" fontId="32" numFmtId="0" xfId="0" applyAlignment="1" applyBorder="1" applyFont="1">
      <alignment horizontal="center" vertical="bottom"/>
    </xf>
    <xf borderId="4" fillId="7" fontId="13" numFmtId="0" xfId="0" applyAlignment="1" applyBorder="1" applyFont="1">
      <alignment readingOrder="0" vertical="bottom"/>
    </xf>
    <xf borderId="4" fillId="0" fontId="13" numFmtId="0" xfId="0" applyAlignment="1" applyBorder="1" applyFont="1">
      <alignment horizontal="center" vertical="bottom"/>
    </xf>
    <xf borderId="4" fillId="7" fontId="13" numFmtId="0" xfId="0" applyAlignment="1" applyBorder="1" applyFont="1">
      <alignment vertical="bottom"/>
    </xf>
    <xf borderId="4" fillId="7" fontId="13" numFmtId="0" xfId="0" applyAlignment="1" applyBorder="1" applyFont="1">
      <alignment vertical="bottom"/>
    </xf>
    <xf borderId="0" fillId="14" fontId="33" numFmtId="0" xfId="0" applyAlignment="1" applyFont="1">
      <alignment horizontal="center"/>
    </xf>
    <xf borderId="0" fillId="14" fontId="33" numFmtId="0" xfId="0" applyAlignment="1" applyFont="1">
      <alignment horizontal="center" readingOrder="0"/>
    </xf>
    <xf borderId="0" fillId="0" fontId="31" numFmtId="0" xfId="0" applyFont="1"/>
    <xf borderId="0" fillId="0" fontId="34"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b/>
      </font>
      <fill>
        <patternFill patternType="solid">
          <fgColor rgb="FFD9D2E9"/>
          <bgColor rgb="FFD9D2E9"/>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5GGLydwKma-tnEF0lUFp_zFzdC5QPm73/view?usp=share_link" TargetMode="External"/><Relationship Id="rId42" Type="http://schemas.openxmlformats.org/officeDocument/2006/relationships/hyperlink" Target="https://drive.google.com/file/d/1Vl_pm5CYJk8BrBIAj2BNYVPqN6u4dFAt/view?usp=sharing" TargetMode="External"/><Relationship Id="rId41" Type="http://schemas.openxmlformats.org/officeDocument/2006/relationships/hyperlink" Target="https://drive.google.com/file/d/1FyTrR-0BUIMS_TXPc21SNjU5vsnbc2Te/view" TargetMode="External"/><Relationship Id="rId44" Type="http://schemas.openxmlformats.org/officeDocument/2006/relationships/hyperlink" Target="https://drive.google.com/file/d/1btldaVXPuOa5bNSIlbr9fZr_KbkoaIal/view" TargetMode="External"/><Relationship Id="rId43" Type="http://schemas.openxmlformats.org/officeDocument/2006/relationships/hyperlink" Target="https://drive.google.com/file/d/1Vl_pm5CYJk8BrBIAj2BNYVPqN6u4dFAt/view?usp=sharing" TargetMode="External"/><Relationship Id="rId46" Type="http://schemas.openxmlformats.org/officeDocument/2006/relationships/hyperlink" Target="https://drive.google.com/file/d/1WsoelhHeWTldMeHKUVDQQdjOdo2HP-xE/view?usp=sharing" TargetMode="External"/><Relationship Id="rId45" Type="http://schemas.openxmlformats.org/officeDocument/2006/relationships/hyperlink" Target="https://drive.google.com/file/d/1nFpmxhV8pDqxsFJoMtSBXMb4e1OpGfcq/view?usp=sharing" TargetMode="External"/><Relationship Id="rId1" Type="http://schemas.openxmlformats.org/officeDocument/2006/relationships/comments" Target="../comments1.xml"/><Relationship Id="rId2" Type="http://schemas.openxmlformats.org/officeDocument/2006/relationships/hyperlink" Target="https://blueberry-assets.oneclick.es/" TargetMode="External"/><Relationship Id="rId3" Type="http://schemas.openxmlformats.org/officeDocument/2006/relationships/hyperlink" Target="https://blueberry-assets.oneclick.es/" TargetMode="External"/><Relationship Id="rId4" Type="http://schemas.openxmlformats.org/officeDocument/2006/relationships/hyperlink" Target="https://drive.google.com/file/d/19C-ADB6u2bUzZ5ImxDFvBOUIKrYiwIc6/view?usp=sharing" TargetMode="External"/><Relationship Id="rId9" Type="http://schemas.openxmlformats.org/officeDocument/2006/relationships/hyperlink" Target="http://drive.google.com/uc?export=view&amp;id=19_KkM5Y_aK7H6_QsBRob9yjodWPYMsgG" TargetMode="External"/><Relationship Id="rId48" Type="http://schemas.openxmlformats.org/officeDocument/2006/relationships/drawing" Target="../drawings/drawing1.xml"/><Relationship Id="rId47" Type="http://schemas.openxmlformats.org/officeDocument/2006/relationships/hyperlink" Target="https://drive.google.com/file/d/1WsoelhHeWTldMeHKUVDQQdjOdo2HP-xE/view?usp=sharing" TargetMode="External"/><Relationship Id="rId49" Type="http://schemas.openxmlformats.org/officeDocument/2006/relationships/vmlDrawing" Target="../drawings/vmlDrawing1.vml"/><Relationship Id="rId5" Type="http://schemas.openxmlformats.org/officeDocument/2006/relationships/hyperlink" Target="http://drive.google.com/uc?export=view&amp;id=1xgmxxL9bHqmzJgah8hCDdC5fV1fMzSSq" TargetMode="External"/><Relationship Id="rId6" Type="http://schemas.openxmlformats.org/officeDocument/2006/relationships/hyperlink" Target="http://drive.google.com/uc?export=view&amp;id=1xgmxxL9bHqmzJgah8hCDdC5fV1fMzSSq" TargetMode="External"/><Relationship Id="rId7" Type="http://schemas.openxmlformats.org/officeDocument/2006/relationships/hyperlink" Target="http://drive.google.com/uc?export=view&amp;id=1xgmxxL9bHqmzJgah8hCDdC5fV1fMzSSq" TargetMode="External"/><Relationship Id="rId8" Type="http://schemas.openxmlformats.org/officeDocument/2006/relationships/hyperlink" Target="http://drive.google.com/uc?export=view&amp;id=1xgmxxL9bHqmzJgah8hCDdC5fV1fMzSSq" TargetMode="External"/><Relationship Id="rId31" Type="http://schemas.openxmlformats.org/officeDocument/2006/relationships/hyperlink" Target="https://drive.google.com/file/d/1_dp5oOkq2jD7G36RHKdzLu3pjSs7CQvl/view?usp=share_link" TargetMode="External"/><Relationship Id="rId30" Type="http://schemas.openxmlformats.org/officeDocument/2006/relationships/hyperlink" Target="https://drive.google.com/file/d/1wWLHdoLdIrA33yT2WTtsr36zeaFZG379/view?usp=share_link" TargetMode="External"/><Relationship Id="rId33" Type="http://schemas.openxmlformats.org/officeDocument/2006/relationships/hyperlink" Target="https://drive.google.com/file/d/1QyvX-Hc4tm0RRImw8LqDTP79_U0EN2gM/view?usp=share_link" TargetMode="External"/><Relationship Id="rId32" Type="http://schemas.openxmlformats.org/officeDocument/2006/relationships/hyperlink" Target="https://drive.google.com/file/d/1_dp5oOkq2jD7G36RHKdzLu3pjSs7CQvl/view?usp=share_link" TargetMode="External"/><Relationship Id="rId35" Type="http://schemas.openxmlformats.org/officeDocument/2006/relationships/hyperlink" Target="https://drive.google.com/file/d/1E_fh3XUeGDGsEqQUTNEWjG0tLT4id8Wx/view?usp=share_link" TargetMode="External"/><Relationship Id="rId34" Type="http://schemas.openxmlformats.org/officeDocument/2006/relationships/hyperlink" Target="https://drive.google.com/file/d/1aClRfJHhZonDUitnsDRNVhzURmDRZ7Yl/view?usp=share_link" TargetMode="External"/><Relationship Id="rId37" Type="http://schemas.openxmlformats.org/officeDocument/2006/relationships/hyperlink" Target="https://drive.google.com/file/d/1nJSMasKyH7sk49xtTe752qHCEiWmy_Jj/view?usp=share_link" TargetMode="External"/><Relationship Id="rId36" Type="http://schemas.openxmlformats.org/officeDocument/2006/relationships/hyperlink" Target="https://drive.google.com/file/d/1E_fh3XUeGDGsEqQUTNEWjG0tLT4id8Wx/view?usp=share_link" TargetMode="External"/><Relationship Id="rId39" Type="http://schemas.openxmlformats.org/officeDocument/2006/relationships/hyperlink" Target="https://drive.google.com/file/d/15GGLydwKma-tnEF0lUFp_zFzdC5QPm73/view?usp=share_link" TargetMode="External"/><Relationship Id="rId38" Type="http://schemas.openxmlformats.org/officeDocument/2006/relationships/hyperlink" Target="https://drive.google.com/file/d/1DjA9J9FWA5RkscU5iKS9uiyVwbvpxglS/view?usp=share_link" TargetMode="External"/><Relationship Id="rId20" Type="http://schemas.openxmlformats.org/officeDocument/2006/relationships/hyperlink" Target="https://drive.google.com/file/d/1gyn-One7IPHJJz06Hu9zZLFhArXJ0ea6/view?usp=share_link" TargetMode="External"/><Relationship Id="rId22" Type="http://schemas.openxmlformats.org/officeDocument/2006/relationships/hyperlink" Target="https://drive.google.com/file/d/1S7RUadLRzRmj8v2eaPyBdzzH-4tfRhcL/view?usp=share_link" TargetMode="External"/><Relationship Id="rId21" Type="http://schemas.openxmlformats.org/officeDocument/2006/relationships/hyperlink" Target="https://drive.google.com/file/d/1S7RUadLRzRmj8v2eaPyBdzzH-4tfRhcL/view?usp=share_link" TargetMode="External"/><Relationship Id="rId24" Type="http://schemas.openxmlformats.org/officeDocument/2006/relationships/hyperlink" Target="https://drive.google.com/file/d/1S7RUadLRzRmj8v2eaPyBdzzH-4tfRhcL/view?usp=share_link" TargetMode="External"/><Relationship Id="rId23" Type="http://schemas.openxmlformats.org/officeDocument/2006/relationships/hyperlink" Target="https://drive.google.com/file/d/1S7RUadLRzRmj8v2eaPyBdzzH-4tfRhcL/view?usp=share_link" TargetMode="External"/><Relationship Id="rId26" Type="http://schemas.openxmlformats.org/officeDocument/2006/relationships/hyperlink" Target="https://drive.google.com/file/d/1JH4lYWQiqwFlTLZiiAXJ2GmxhAWHiOl7/view?usp=share_link" TargetMode="External"/><Relationship Id="rId25" Type="http://schemas.openxmlformats.org/officeDocument/2006/relationships/hyperlink" Target="https://drive.google.com/file/d/1ee7mMyhT4ggIg6AZdRXVJMbllc3EV2fr/view?usp=share_link" TargetMode="External"/><Relationship Id="rId28" Type="http://schemas.openxmlformats.org/officeDocument/2006/relationships/hyperlink" Target="https://drive.google.com/file/d/1mTbguEvUJCvGsfOL3Go6113_2OgDHQrR/view?usp=share_link" TargetMode="External"/><Relationship Id="rId27" Type="http://schemas.openxmlformats.org/officeDocument/2006/relationships/hyperlink" Target="https://drive.google.com/file/d/1mTbguEvUJCvGsfOL3Go6113_2OgDHQrR/view?usp=share_link" TargetMode="External"/><Relationship Id="rId29" Type="http://schemas.openxmlformats.org/officeDocument/2006/relationships/hyperlink" Target="https://drive.google.com/file/d/19RSrfTnHsdUNgFuqSl2sMAqJBAIioYdU/view?usp=share_link" TargetMode="External"/><Relationship Id="rId11" Type="http://schemas.openxmlformats.org/officeDocument/2006/relationships/hyperlink" Target="https://blueberry-assets.oneclick.es/" TargetMode="External"/><Relationship Id="rId10" Type="http://schemas.openxmlformats.org/officeDocument/2006/relationships/hyperlink" Target="https://blueberry-assets.oneclick.es/" TargetMode="External"/><Relationship Id="rId13" Type="http://schemas.openxmlformats.org/officeDocument/2006/relationships/hyperlink" Target="http://drive.google.com/uc?export=view&amp;id=1C5lPX0eSuk4Igl8ep2CnMj3yNm8-XZgl" TargetMode="External"/><Relationship Id="rId12" Type="http://schemas.openxmlformats.org/officeDocument/2006/relationships/hyperlink" Target="http://drive.google.com/uc?export=view&amp;id=1xgTeUgxNhMnI8Uoxss5A6MquBIMIu0_a" TargetMode="External"/><Relationship Id="rId15" Type="http://schemas.openxmlformats.org/officeDocument/2006/relationships/hyperlink" Target="https://drive.google.com/file/d/17xEfR3anm4npokv17bEgSzVI4spq9pf0/view?usp=sharing" TargetMode="External"/><Relationship Id="rId14" Type="http://schemas.openxmlformats.org/officeDocument/2006/relationships/hyperlink" Target="https://drive.google.com/file/d/1npsfWrE9gqaPvBPamO-r9cFCHery6dWq/view?usp=sharing" TargetMode="External"/><Relationship Id="rId17" Type="http://schemas.openxmlformats.org/officeDocument/2006/relationships/hyperlink" Target="https://drive.google.com/file/d/1xG6JT6yyMg1XlkUSvyJ84EqV4Zzf-6_K/view?usp=share_link" TargetMode="External"/><Relationship Id="rId16" Type="http://schemas.openxmlformats.org/officeDocument/2006/relationships/hyperlink" Target="https://drive.google.com/file/d/1moPWyeTLd-hkY6vyHAlwdOJZtpkBDVnQ/view?usp=sharing)" TargetMode="External"/><Relationship Id="rId19" Type="http://schemas.openxmlformats.org/officeDocument/2006/relationships/hyperlink" Target="https://drive.google.com/file/d/1gyn-One7IPHJJz06Hu9zZLFhArXJ0ea6/view?usp=share_link" TargetMode="External"/><Relationship Id="rId18" Type="http://schemas.openxmlformats.org/officeDocument/2006/relationships/hyperlink" Target="https://drive.google.com/file/d/1f2nLHYwC9jWX63u-ZaF2gilS7dneQR2H/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GyMtLa2yiHCSNumQgkxvJTtq9SijO02h/view" TargetMode="External"/><Relationship Id="rId194" Type="http://schemas.openxmlformats.org/officeDocument/2006/relationships/hyperlink" Target="https://drive.google.com/file/d/1D5xvprIV1Zcx0sdsZXAl6j8U6rqRA8JF/view" TargetMode="External"/><Relationship Id="rId193" Type="http://schemas.openxmlformats.org/officeDocument/2006/relationships/hyperlink" Target="https://drive.google.com/file/d/1_vZB_jzMiWQ6LLSceyTMrSz6hD99M9gj/view" TargetMode="External"/><Relationship Id="rId192" Type="http://schemas.openxmlformats.org/officeDocument/2006/relationships/hyperlink" Target="https://drive.google.com/file/d/126IepS3MODS0h-CoGH9-Xe81FVmUBqLY/view" TargetMode="External"/><Relationship Id="rId191" Type="http://schemas.openxmlformats.org/officeDocument/2006/relationships/hyperlink" Target="https://drive.google.com/file/d/1zaK48r-R39R2Q7v_RE_14Uv71dtlT57Y/view?usp=share_link" TargetMode="External"/><Relationship Id="rId187" Type="http://schemas.openxmlformats.org/officeDocument/2006/relationships/hyperlink" Target="https://drive.google.com/file/d/1zaK48r-R39R2Q7v_RE_14Uv71dtlT57Y/view?usp=share_link" TargetMode="External"/><Relationship Id="rId186" Type="http://schemas.openxmlformats.org/officeDocument/2006/relationships/hyperlink" Target="https://drive.google.com/file/d/17yXTa3jUduwHewm7zf24bRyVko9ZySz7/view" TargetMode="External"/><Relationship Id="rId185" Type="http://schemas.openxmlformats.org/officeDocument/2006/relationships/hyperlink" Target="https://drive.google.com/file/d/1zaK48r-R39R2Q7v_RE_14Uv71dtlT57Y/view?usp=share_link" TargetMode="External"/><Relationship Id="rId184" Type="http://schemas.openxmlformats.org/officeDocument/2006/relationships/hyperlink" Target="https://drive.google.com/file/d/10Rokk8mpk6ASS7lYX0uQKRy01LP77goC/view" TargetMode="External"/><Relationship Id="rId189" Type="http://schemas.openxmlformats.org/officeDocument/2006/relationships/hyperlink" Target="https://drive.google.com/file/d/1zaK48r-R39R2Q7v_RE_14Uv71dtlT57Y/view?usp=share_link" TargetMode="External"/><Relationship Id="rId188" Type="http://schemas.openxmlformats.org/officeDocument/2006/relationships/hyperlink" Target="https://drive.google.com/file/d/1Ataz-nk6peJ-8UIZjq2Q341PE993jq5f/view" TargetMode="External"/><Relationship Id="rId183" Type="http://schemas.openxmlformats.org/officeDocument/2006/relationships/hyperlink" Target="https://drive.google.com/file/d/1zaK48r-R39R2Q7v_RE_14Uv71dtlT57Y/view?usp=share_link" TargetMode="External"/><Relationship Id="rId182" Type="http://schemas.openxmlformats.org/officeDocument/2006/relationships/hyperlink" Target="https://drive.google.com/file/d/1gqxssQmVJ5Y7MYZfTKRLI6o6SnS8jvSu/view" TargetMode="External"/><Relationship Id="rId181" Type="http://schemas.openxmlformats.org/officeDocument/2006/relationships/hyperlink" Target="https://drive.google.com/file/d/1ov7Ty3v78yeNSCMx7Y2fFqwzWVoFmGMn/view" TargetMode="External"/><Relationship Id="rId180" Type="http://schemas.openxmlformats.org/officeDocument/2006/relationships/hyperlink" Target="https://drive.google.com/file/d/1KcfnByWzuGVYqv_WaDzQyxEqwaamKiJB/view" TargetMode="External"/><Relationship Id="rId176" Type="http://schemas.openxmlformats.org/officeDocument/2006/relationships/hyperlink" Target="https://drive.google.com/file/d/14ceWEwVboOAx67OA3yAE-YaUdVEUA1yp/view" TargetMode="External"/><Relationship Id="rId297" Type="http://schemas.openxmlformats.org/officeDocument/2006/relationships/hyperlink" Target="https://drive.google.com/file/d/1N0HAEetK9opWAX2_C2Ujr_PpH_PCAOHE/view?usp=share_link" TargetMode="External"/><Relationship Id="rId175" Type="http://schemas.openxmlformats.org/officeDocument/2006/relationships/hyperlink" Target="https://drive.google.com/file/d/19Uo6cUI0Aele4BILzeFpFWoi0_AmeRvG/view" TargetMode="External"/><Relationship Id="rId296" Type="http://schemas.openxmlformats.org/officeDocument/2006/relationships/hyperlink" Target="https://gyazo.com/7415bf86e10893982cafb9626e43b0f3" TargetMode="External"/><Relationship Id="rId174" Type="http://schemas.openxmlformats.org/officeDocument/2006/relationships/hyperlink" Target="https://drive.google.com/file/d/1My2IZjT2KL9mhHKiB2-qwPa9-Qv4OzfP/view" TargetMode="External"/><Relationship Id="rId295" Type="http://schemas.openxmlformats.org/officeDocument/2006/relationships/hyperlink" Target="https://drive.google.com/file/d/1sOF_G_D3GHyX3E8TsUo4o_H7dMseihzI/view?usp=share_link" TargetMode="External"/><Relationship Id="rId173" Type="http://schemas.openxmlformats.org/officeDocument/2006/relationships/hyperlink" Target="https://drive.google.com/file/d/1gSuGVGN8LvblREW2pzKh26vI_-8GhizE/view" TargetMode="External"/><Relationship Id="rId294" Type="http://schemas.openxmlformats.org/officeDocument/2006/relationships/hyperlink" Target="https://drive.google.com/file/d/1Bn_42kAqwVPfzf7vtfU8ZBzfrq0Sehry/view?usp=share_link" TargetMode="External"/><Relationship Id="rId179" Type="http://schemas.openxmlformats.org/officeDocument/2006/relationships/hyperlink" Target="https://drive.google.com/file/d/1BaYA-6fNbjqQvEzcIVqBphlIbmCYJ4Wo/view" TargetMode="External"/><Relationship Id="rId178" Type="http://schemas.openxmlformats.org/officeDocument/2006/relationships/hyperlink" Target="https://drive.google.com/file/d/1yjoIE_YK5m3UNeoEHB6jOaKd0lqpw8fP/view" TargetMode="External"/><Relationship Id="rId299" Type="http://schemas.openxmlformats.org/officeDocument/2006/relationships/hyperlink" Target="https://drive.google.com/file/d/175JaIzzD4xBEpXBFtA6KMamYvP7UqHJA/view" TargetMode="External"/><Relationship Id="rId177" Type="http://schemas.openxmlformats.org/officeDocument/2006/relationships/hyperlink" Target="https://drive.google.com/file/d/1LtiReOiBSh3j99KfV9TDvYNcoG7xulzW/view" TargetMode="External"/><Relationship Id="rId298" Type="http://schemas.openxmlformats.org/officeDocument/2006/relationships/hyperlink" Target="https://drive.google.com/file/d/17lJcx8aVxIKkmqLi28LSFXba8m7UXIkk/view?usp=share_link" TargetMode="External"/><Relationship Id="rId198" Type="http://schemas.openxmlformats.org/officeDocument/2006/relationships/hyperlink" Target="https://drive.google.com/file/d/1pw5qtP3RZJJIpcOAYQdb1vYeJlXNYgP9/view" TargetMode="External"/><Relationship Id="rId197" Type="http://schemas.openxmlformats.org/officeDocument/2006/relationships/hyperlink" Target="https://drive.google.com/file/d/1qXpdz1K5F0OMdFPTJOuP3WdArQvJh8ce/view" TargetMode="External"/><Relationship Id="rId196" Type="http://schemas.openxmlformats.org/officeDocument/2006/relationships/hyperlink" Target="https://drive.google.com/file/d/19_KkM5Y_aK7H6_QsBRob9yjodWPYMsgG/view" TargetMode="External"/><Relationship Id="rId195" Type="http://schemas.openxmlformats.org/officeDocument/2006/relationships/hyperlink" Target="https://drive.google.com/file/d/1p8C55GdNar_7z-HDuS7qSJtfXW2xZXYh/view" TargetMode="External"/><Relationship Id="rId199" Type="http://schemas.openxmlformats.org/officeDocument/2006/relationships/hyperlink" Target="https://drive.google.com/file/d/1LG3wEUsaYIMso6i8Vy7v-pTlV33eWy8B/view" TargetMode="External"/><Relationship Id="rId150" Type="http://schemas.openxmlformats.org/officeDocument/2006/relationships/hyperlink" Target="https://drive.google.com/file/d/1tZ3k-Y9Pjq3dyJgix280hUYCYbSOfTq0/view?usp=sharing" TargetMode="External"/><Relationship Id="rId271" Type="http://schemas.openxmlformats.org/officeDocument/2006/relationships/hyperlink" Target="https://drive.google.com/file/d/1-K6_9WjKCBOMitxxlSMy8F1qyNGzUWXJ/view" TargetMode="External"/><Relationship Id="rId392" Type="http://schemas.openxmlformats.org/officeDocument/2006/relationships/hyperlink" Target="https://drive.google.com/file/d/1ovBVUXFTfysG36O2m4e8y-yz3a6bdhFn/view" TargetMode="External"/><Relationship Id="rId270" Type="http://schemas.openxmlformats.org/officeDocument/2006/relationships/hyperlink" Target="https://gyazo.com/8ef7cd01537cbb800a030de6d93b3310" TargetMode="External"/><Relationship Id="rId391" Type="http://schemas.openxmlformats.org/officeDocument/2006/relationships/hyperlink" Target="https://drive.google.com/file/d/1X8W0O1kCkDzhMZuBeBGB1OEqbTVqXSY-/view" TargetMode="External"/><Relationship Id="rId390" Type="http://schemas.openxmlformats.org/officeDocument/2006/relationships/hyperlink" Target="https://drive.google.com/file/d/1wSfAHp0Vut8ywwGSBVQ_V0v8G6DVOpDa/view" TargetMode="External"/><Relationship Id="rId1" Type="http://schemas.openxmlformats.org/officeDocument/2006/relationships/comments" Target="../comments2.xml"/><Relationship Id="rId2" Type="http://schemas.openxmlformats.org/officeDocument/2006/relationships/hyperlink" Target="http://drive.google.com/uc?export=view&amp;id=144r0qexR4kZwQwQb7bPkPB8l5lqQ15Oc" TargetMode="External"/><Relationship Id="rId3" Type="http://schemas.openxmlformats.org/officeDocument/2006/relationships/hyperlink" Target="https://drive.google.com/file/d/14UQ8QM2_p5m3pxxBakTQhJrxjG7omdCu/view?usp=share_link" TargetMode="External"/><Relationship Id="rId149" Type="http://schemas.openxmlformats.org/officeDocument/2006/relationships/hyperlink" Target="https://drive.google.com/file/d/162-mPxuQDOq139FHqMD6y_E2DDLDn0-6/view?usp=sharing" TargetMode="External"/><Relationship Id="rId4" Type="http://schemas.openxmlformats.org/officeDocument/2006/relationships/hyperlink" Target="http://drive.google.com/uc?export=view&amp;id=1q2yoCOSxvjlXhvAFx0yckSXYgDDh2RWK" TargetMode="External"/><Relationship Id="rId148" Type="http://schemas.openxmlformats.org/officeDocument/2006/relationships/hyperlink" Target="https://drive.google.com/file/d/1yzTMzK3SeQgDman1_51CzKM7kY0PfJEh/view" TargetMode="External"/><Relationship Id="rId269" Type="http://schemas.openxmlformats.org/officeDocument/2006/relationships/hyperlink" Target="https://drive.google.com/file/d/1-z3q0AXZ0xuprx9647PbTbm5Enp_-y8K/view" TargetMode="External"/><Relationship Id="rId9" Type="http://schemas.openxmlformats.org/officeDocument/2006/relationships/hyperlink" Target="https://drive.google.com/file/d/1mJCUa-dRuKopXDI6oZILmOWqLw03wn1w/view" TargetMode="External"/><Relationship Id="rId143" Type="http://schemas.openxmlformats.org/officeDocument/2006/relationships/hyperlink" Target="https://drive.google.com/file/d/1NLix8nul8uuYJn_sGvc5HtiHYePBXl-E/view" TargetMode="External"/><Relationship Id="rId264" Type="http://schemas.openxmlformats.org/officeDocument/2006/relationships/hyperlink" Target="https://drive.google.com/file/d/1kStK12QfZrOAZt1u0Sb_BTsCTeYoFedS/view?usp=share_link" TargetMode="External"/><Relationship Id="rId385" Type="http://schemas.openxmlformats.org/officeDocument/2006/relationships/hyperlink" Target="https://drive.google.com/file/d/1lZL5MXpCLa25Des9_lfiZTAb-9K3xjNo/view?usp=share_link" TargetMode="External"/><Relationship Id="rId142" Type="http://schemas.openxmlformats.org/officeDocument/2006/relationships/hyperlink" Target="https://drive.google.com/file/d/11l8y8exu9QJWnX1BL9Migj4gN6lbLxeY/view" TargetMode="External"/><Relationship Id="rId263" Type="http://schemas.openxmlformats.org/officeDocument/2006/relationships/hyperlink" Target="https://drive.google.com/file/d/1a4qMJL17KnfdJj8lsiMV3zwaLRZ_1ZU4/view?usp=share_link" TargetMode="External"/><Relationship Id="rId384" Type="http://schemas.openxmlformats.org/officeDocument/2006/relationships/hyperlink" Target="https://drive.google.com/file/d/1gsOmVKUAKxUsU_8e9sA9mI5I1L2TWF4D/view?usp=share_link" TargetMode="External"/><Relationship Id="rId141" Type="http://schemas.openxmlformats.org/officeDocument/2006/relationships/hyperlink" Target="https://drive.google.com/file/d/1DRoJgciP35yEosl6MEhmftLKVgI6ciqI/view" TargetMode="External"/><Relationship Id="rId262" Type="http://schemas.openxmlformats.org/officeDocument/2006/relationships/hyperlink" Target="https://drive.google.com/file/d/1TUChfe210-geDRtNJ9k9i3y08TqivY3T/view?usp=share_link" TargetMode="External"/><Relationship Id="rId383" Type="http://schemas.openxmlformats.org/officeDocument/2006/relationships/hyperlink" Target="https://gyazo.com/28f49a6f665897c034de33e254678c71" TargetMode="External"/><Relationship Id="rId140" Type="http://schemas.openxmlformats.org/officeDocument/2006/relationships/hyperlink" Target="https://drive.google.com/file/d/156VFsod7kreyAv67GnHHAfb77-i6L3Er/view" TargetMode="External"/><Relationship Id="rId261" Type="http://schemas.openxmlformats.org/officeDocument/2006/relationships/hyperlink" Target="https://drive.google.com/file/d/1EmuoLtqvRGSKEGUumUBONVptgrw2GsZC/view?usp=share_link" TargetMode="External"/><Relationship Id="rId382" Type="http://schemas.openxmlformats.org/officeDocument/2006/relationships/hyperlink" Target="https://drive.google.com/file/d/1BuEheDLrp32rRUhJABZp5Gpx0BoT97Yg/view" TargetMode="External"/><Relationship Id="rId5" Type="http://schemas.openxmlformats.org/officeDocument/2006/relationships/hyperlink" Target="https://drive.google.com/file/d/1uxbMSRpj8xoup6NtJJx86d1K8167cfoX/view" TargetMode="External"/><Relationship Id="rId147" Type="http://schemas.openxmlformats.org/officeDocument/2006/relationships/hyperlink" Target="https://drive.google.com/file/d/1P-n5O6v4aN8At-jfK8nVz4Dm2nsqb0AM/view" TargetMode="External"/><Relationship Id="rId268" Type="http://schemas.openxmlformats.org/officeDocument/2006/relationships/hyperlink" Target="https://drive.google.com/file/d/1vr3OFjek_ijv8zdiUfiA9A5NvPtYQa15/view" TargetMode="External"/><Relationship Id="rId389" Type="http://schemas.openxmlformats.org/officeDocument/2006/relationships/hyperlink" Target="https://drive.google.com/file/d/1AAT8PcQD8CAX_ugt8mwrPggH72Ct8j58/view" TargetMode="External"/><Relationship Id="rId6" Type="http://schemas.openxmlformats.org/officeDocument/2006/relationships/hyperlink" Target="http://drive.google.com/uc?export=view&amp;id=1wochaRwO-37751Lp7eZYpjkqjsKJe01X" TargetMode="External"/><Relationship Id="rId146" Type="http://schemas.openxmlformats.org/officeDocument/2006/relationships/hyperlink" Target="https://drive.google.com/file/d/1B_aOGsvKAYOwfiAb43TYWSSQJC1ClQdu/view" TargetMode="External"/><Relationship Id="rId267" Type="http://schemas.openxmlformats.org/officeDocument/2006/relationships/hyperlink" Target="https://gyazo.com/8aa0083d67faa6261da60352a90fd5d9" TargetMode="External"/><Relationship Id="rId388" Type="http://schemas.openxmlformats.org/officeDocument/2006/relationships/hyperlink" Target="https://drive.google.com/file/d/1hZKlf5wuh5wqfJ9UC90163zFP3UmpYkg/view" TargetMode="External"/><Relationship Id="rId7" Type="http://schemas.openxmlformats.org/officeDocument/2006/relationships/hyperlink" Target="https://drive.google.com/file/d/1wY_n60fP9a0foUXgDNhTSsEV1NahfxA6/view" TargetMode="External"/><Relationship Id="rId145" Type="http://schemas.openxmlformats.org/officeDocument/2006/relationships/hyperlink" Target="https://drive.google.com/file/d/1f9kM3iUFZaOpOwaTtC0KilHL_S1HxykE/view" TargetMode="External"/><Relationship Id="rId266" Type="http://schemas.openxmlformats.org/officeDocument/2006/relationships/hyperlink" Target="https://drive.google.com/file/d/1i8E1-CvBxYVOzwFng6JT5WzwCONOsdNG/view?usp=share_link" TargetMode="External"/><Relationship Id="rId387" Type="http://schemas.openxmlformats.org/officeDocument/2006/relationships/hyperlink" Target="https://drive.google.com/file/d/1mxiajATHDg0Y8FAMgVPyTs29fdax-E0m/view" TargetMode="External"/><Relationship Id="rId8" Type="http://schemas.openxmlformats.org/officeDocument/2006/relationships/hyperlink" Target="http://drive.google.com/uc?export=view&amp;id=1Gm4zQWnrd3LbUdB-gFkucB_ZRK9y9ohV" TargetMode="External"/><Relationship Id="rId144" Type="http://schemas.openxmlformats.org/officeDocument/2006/relationships/hyperlink" Target="https://drive.google.com/file/d/1KbZ7MN5Llemxfz8OgXOJksN0b0RBw2Gs/view" TargetMode="External"/><Relationship Id="rId265" Type="http://schemas.openxmlformats.org/officeDocument/2006/relationships/hyperlink" Target="https://drive.google.com/file/d/12BHfosYQKOS19PGj73d2zQi4nWMGtp60/view?usp=share_link" TargetMode="External"/><Relationship Id="rId386" Type="http://schemas.openxmlformats.org/officeDocument/2006/relationships/hyperlink" Target="https://drive.google.com/file/d/1gu1GrxamQAQsOrInmio7QIEQ6N4LULWD/view?usp=share_link" TargetMode="External"/><Relationship Id="rId260" Type="http://schemas.openxmlformats.org/officeDocument/2006/relationships/hyperlink" Target="https://drive.google.com/file/d/1ReL2RLT13PlYaWZw88XvBil9IYW5eKxJ/view?usp=share_link" TargetMode="External"/><Relationship Id="rId381" Type="http://schemas.openxmlformats.org/officeDocument/2006/relationships/hyperlink" Target="https://drive.google.com/file/d/1UrdwNlMwW54fxe1plLKt3hdlKa6rROmf/view" TargetMode="External"/><Relationship Id="rId380" Type="http://schemas.openxmlformats.org/officeDocument/2006/relationships/hyperlink" Target="https://drive.google.com/file/d/1EPagSarLwoy8ZLNe3t25jkv0KjNLnX_2/view" TargetMode="External"/><Relationship Id="rId139" Type="http://schemas.openxmlformats.org/officeDocument/2006/relationships/hyperlink" Target="https://drive.google.com/file/d/10RbGKFLXkVToL6112OmXJ3a7lV6SOKxl/view" TargetMode="External"/><Relationship Id="rId138" Type="http://schemas.openxmlformats.org/officeDocument/2006/relationships/hyperlink" Target="https://drive.google.com/file/d/1w_3lgnwPTTfeLb8lDdKGchRiwef8gDUm/view?usp=sharing" TargetMode="External"/><Relationship Id="rId259" Type="http://schemas.openxmlformats.org/officeDocument/2006/relationships/hyperlink" Target="https://drive.google.com/file/d/1Y4R2bkYdafbMOAvb1b6YjsLdQrmF7PEn/view?usp=share_link" TargetMode="External"/><Relationship Id="rId137" Type="http://schemas.openxmlformats.org/officeDocument/2006/relationships/hyperlink" Target="https://drive.google.com/file/d/1n5Ue0KQXACBnN_ZlGoI18l08L8eXqwrR/view?usp=sharing" TargetMode="External"/><Relationship Id="rId258" Type="http://schemas.openxmlformats.org/officeDocument/2006/relationships/hyperlink" Target="https://drive.google.com/file/d/13kKX-S27i3QOAlvd-nSDibC4VW3v-JQ-/view?usp=share_link" TargetMode="External"/><Relationship Id="rId379" Type="http://schemas.openxmlformats.org/officeDocument/2006/relationships/hyperlink" Target="https://drive.google.com/file/d/143o1ANBA6yBg2SLKebFSVxbVw-Raq3mN/view?usp=share_link" TargetMode="External"/><Relationship Id="rId132" Type="http://schemas.openxmlformats.org/officeDocument/2006/relationships/hyperlink" Target="https://drive.google.com/file/d/10vY_-Vxo3KFUcK5qdzRzh0wWZ0IOYHSW/view?usp=sharing" TargetMode="External"/><Relationship Id="rId253" Type="http://schemas.openxmlformats.org/officeDocument/2006/relationships/hyperlink" Target="https://drive.google.com/file/d/1GSJmdrsuELNs6T7y_ZC82rQAk1KaQhot/view?usp=share_link" TargetMode="External"/><Relationship Id="rId374" Type="http://schemas.openxmlformats.org/officeDocument/2006/relationships/hyperlink" Target="https://drive.google.com/file/d/1zUY6l2Bx4EL_hCubVIAcDlOsGukygSoW/view" TargetMode="External"/><Relationship Id="rId131" Type="http://schemas.openxmlformats.org/officeDocument/2006/relationships/hyperlink" Target="https://drive.google.com/file/d/1RiIP7614CS9d6T84Up1or7RPhFeIwMF8/view?usp=sharing" TargetMode="External"/><Relationship Id="rId252" Type="http://schemas.openxmlformats.org/officeDocument/2006/relationships/hyperlink" Target="https://drive.google.com/file/d/1QzBWZ6UEdVhhA_XjejiDJOF5-KDHGcxe/view" TargetMode="External"/><Relationship Id="rId373" Type="http://schemas.openxmlformats.org/officeDocument/2006/relationships/hyperlink" Target="https://drive.google.com/file/d/1s-LXbd2fmzoVm2TC7LbBGJL1Q7acX7bb/view" TargetMode="External"/><Relationship Id="rId130" Type="http://schemas.openxmlformats.org/officeDocument/2006/relationships/hyperlink" Target="https://drive.google.com/file/d/1KuVC4rclU0mroKngrMAfPdUBTJ1dFCY4/view?usp=sharing" TargetMode="External"/><Relationship Id="rId251" Type="http://schemas.openxmlformats.org/officeDocument/2006/relationships/hyperlink" Target="https://drive.google.com/file/d/1EYGwrUXrA-flcyJyaRnuYWH6zJPj7ZZ2/view?usp=share_link" TargetMode="External"/><Relationship Id="rId372" Type="http://schemas.openxmlformats.org/officeDocument/2006/relationships/hyperlink" Target="https://drive.google.com/file/d/1vuT3P6ToenXjS_A6acNKyHz4gujv0G4s/view" TargetMode="External"/><Relationship Id="rId250" Type="http://schemas.openxmlformats.org/officeDocument/2006/relationships/hyperlink" Target="https://drive.google.com/file/d/1EdF6gbsl9dpk-4L4r70hUkJ0yDi441tZ/view" TargetMode="External"/><Relationship Id="rId371" Type="http://schemas.openxmlformats.org/officeDocument/2006/relationships/hyperlink" Target="https://drive.google.com/file/d/1cFQSaJEH2qui7g0534MvqnHGjP7cDRZ9/view" TargetMode="External"/><Relationship Id="rId136" Type="http://schemas.openxmlformats.org/officeDocument/2006/relationships/hyperlink" Target="https://drive.google.com/file/d/1PJpg0UPonKHDpBdyOzi3cWKD1PQtVY8a/view?usp=sharing" TargetMode="External"/><Relationship Id="rId257" Type="http://schemas.openxmlformats.org/officeDocument/2006/relationships/hyperlink" Target="https://drive.google.com/file/d/1Knrlnf-jHH3KG9dPsmDtC_a2u50ucYnh/view?usp=share_link" TargetMode="External"/><Relationship Id="rId378" Type="http://schemas.openxmlformats.org/officeDocument/2006/relationships/hyperlink" Target="https://drive.google.com/file/d/1wJag_aeu8oAK8IX6gxKZVKi1GtLItjxK/view?usp=share_link" TargetMode="External"/><Relationship Id="rId135" Type="http://schemas.openxmlformats.org/officeDocument/2006/relationships/hyperlink" Target="https://drive.google.com/file/d/1igtLrMRyei1kMys64QpK0IkX5Nrdk72q/view?usp=sharing" TargetMode="External"/><Relationship Id="rId256" Type="http://schemas.openxmlformats.org/officeDocument/2006/relationships/hyperlink" Target="https://drive.google.com/file/d/1nFpmxhV8pDqxsFJoMtSBXMb4e1OpGfcq/view" TargetMode="External"/><Relationship Id="rId377" Type="http://schemas.openxmlformats.org/officeDocument/2006/relationships/hyperlink" Target="https://drive.google.com/file/d/1ILDKonOmruPSPvA-7_e5YzeEhX0Hf8aK/view" TargetMode="External"/><Relationship Id="rId134" Type="http://schemas.openxmlformats.org/officeDocument/2006/relationships/hyperlink" Target="https://drive.google.com/file/d/1exdISjWhjDE1PJZH7R12OtjbR2OKnf6-/view?usp=sharing" TargetMode="External"/><Relationship Id="rId255" Type="http://schemas.openxmlformats.org/officeDocument/2006/relationships/hyperlink" Target="https://drive.google.com/file/d/1rHOeoYAN3kFu1zEJ-UAOCJrU_5YS7euj/view?usp=share_link" TargetMode="External"/><Relationship Id="rId376" Type="http://schemas.openxmlformats.org/officeDocument/2006/relationships/hyperlink" Target="https://drive.google.com/file/d/1ohvT2eKEW4RaFCJsxaM9lQLMHZNtzCdI/view" TargetMode="External"/><Relationship Id="rId133" Type="http://schemas.openxmlformats.org/officeDocument/2006/relationships/hyperlink" Target="https://drive.google.com/file/d/1L5MhFqbgz2gKv0jGacEfXjFHbwYHlEw5/view?usp=sharing" TargetMode="External"/><Relationship Id="rId254" Type="http://schemas.openxmlformats.org/officeDocument/2006/relationships/hyperlink" Target="https://drive.google.com/file/d/1btldaVXPuOa5bNSIlbr9fZr_KbkoaIal/view" TargetMode="External"/><Relationship Id="rId375" Type="http://schemas.openxmlformats.org/officeDocument/2006/relationships/hyperlink" Target="https://drive.google.com/file/d/1MisO5sBVO0pZvn2RML4z_x1e8kmd1cP_/view" TargetMode="External"/><Relationship Id="rId172" Type="http://schemas.openxmlformats.org/officeDocument/2006/relationships/hyperlink" Target="https://drive.google.com/file/d/1hRCWfBxyjDPniMNgzqI-HpfietY1wKLg/view" TargetMode="External"/><Relationship Id="rId293" Type="http://schemas.openxmlformats.org/officeDocument/2006/relationships/hyperlink" Target="https://drive.google.com/file/d/1xgmxxL9bHqmzJgah8hCDdC5fV1fMzSSq/view?usp=share_link" TargetMode="External"/><Relationship Id="rId171" Type="http://schemas.openxmlformats.org/officeDocument/2006/relationships/hyperlink" Target="https://drive.google.com/file/d/1g7GUc4FsQtKTfGcu_OJTZvmyqoApI2va/view" TargetMode="External"/><Relationship Id="rId292" Type="http://schemas.openxmlformats.org/officeDocument/2006/relationships/hyperlink" Target="https://drive.google.com/file/d/1OyAUR4pYLUkFzLTsItxt_7azN4_Vcmgv/view?usp=share_link" TargetMode="External"/><Relationship Id="rId170" Type="http://schemas.openxmlformats.org/officeDocument/2006/relationships/hyperlink" Target="https://drive.google.com/file/d/1XhLE5JRmiZBc5BaM_pMEgDzj_2OAXDha/view" TargetMode="External"/><Relationship Id="rId291" Type="http://schemas.openxmlformats.org/officeDocument/2006/relationships/hyperlink" Target="https://drive.google.com/file/d/1oiuIYM1nsIO438kwTGdx95muJHdGTILe/view?usp=share_link" TargetMode="External"/><Relationship Id="rId290" Type="http://schemas.openxmlformats.org/officeDocument/2006/relationships/hyperlink" Target="https://drive.google.com/file/d/1W83K1HwotfPdlYD2032a_6W_fTcATkuJ/view?usp=share_link" TargetMode="External"/><Relationship Id="rId165" Type="http://schemas.openxmlformats.org/officeDocument/2006/relationships/hyperlink" Target="https://drive.google.com/file/d/1MkUptadMBmSoErsjwNPh8GTVPKhAO8r-/view" TargetMode="External"/><Relationship Id="rId286" Type="http://schemas.openxmlformats.org/officeDocument/2006/relationships/hyperlink" Target="https://gyazo.com/116cc195f80284e4b0582ce3e58e65bc" TargetMode="External"/><Relationship Id="rId164" Type="http://schemas.openxmlformats.org/officeDocument/2006/relationships/hyperlink" Target="https://drive.google.com/file/d/19LeGy25eLNtmtt-cKkSNU-dc-_ecun0C/view" TargetMode="External"/><Relationship Id="rId285" Type="http://schemas.openxmlformats.org/officeDocument/2006/relationships/hyperlink" Target="https://drive.google.com/file/d/1yEKdFXe-uXpmhKBliN-X2nZIwSizZlqi/view?usp=share_link" TargetMode="External"/><Relationship Id="rId163" Type="http://schemas.openxmlformats.org/officeDocument/2006/relationships/hyperlink" Target="https://drive.google.com/file/d/1nhpa9l4Qxs1l18ozlSlfQCT5m5FMsB4B/view" TargetMode="External"/><Relationship Id="rId284" Type="http://schemas.openxmlformats.org/officeDocument/2006/relationships/hyperlink" Target="https://drive.google.com/file/d/1C5lPX0eSuk4Igl8ep2CnMj3yNm8-XZgl/view?usp=share_link" TargetMode="External"/><Relationship Id="rId162" Type="http://schemas.openxmlformats.org/officeDocument/2006/relationships/hyperlink" Target="https://drive.google.com/file/d/1DcMYxYd3HlY354ITgiUDKW1YhLbxB0y_/view" TargetMode="External"/><Relationship Id="rId283" Type="http://schemas.openxmlformats.org/officeDocument/2006/relationships/hyperlink" Target="https://drive.google.com/file/d/1FJvRh80BM11DIIujVUppUXISV-3RSv6C/view" TargetMode="External"/><Relationship Id="rId169" Type="http://schemas.openxmlformats.org/officeDocument/2006/relationships/hyperlink" Target="https://drive.google.com/file/d/1OGCgcEeyQFSh80L5YSE45iy3bu-0CW88/view" TargetMode="External"/><Relationship Id="rId168" Type="http://schemas.openxmlformats.org/officeDocument/2006/relationships/hyperlink" Target="https://drive.google.com/file/d/1DryTcrGcKQ7vXShU2xUicIt4s1fsk5PR/view" TargetMode="External"/><Relationship Id="rId289" Type="http://schemas.openxmlformats.org/officeDocument/2006/relationships/hyperlink" Target="https://drive.google.com/file/d/17xEfR3anm4npokv17bEgSzVI4spq9pf0/view?usp=sharing" TargetMode="External"/><Relationship Id="rId167" Type="http://schemas.openxmlformats.org/officeDocument/2006/relationships/hyperlink" Target="https://drive.google.com/file/d/1I7bpfqAuZmQjbyB0mGO81yZsBjWZkY1V/view" TargetMode="External"/><Relationship Id="rId288" Type="http://schemas.openxmlformats.org/officeDocument/2006/relationships/hyperlink" Target="https://drive.google.com/file/d/1pXkaXA8uRyvFTz2XlqCzEWLHqsTo9ooN/view?usp=share_link" TargetMode="External"/><Relationship Id="rId166" Type="http://schemas.openxmlformats.org/officeDocument/2006/relationships/hyperlink" Target="https://drive.google.com/file/d/17ySniKJYXAmiqR4S2N3ItyAzlCqqUTuT/view" TargetMode="External"/><Relationship Id="rId287" Type="http://schemas.openxmlformats.org/officeDocument/2006/relationships/hyperlink" Target="https://drive.google.com/file/d/1vea4L1-QJEIdFdmi_888Zyxx5b8V_vul/view?usp=share_link" TargetMode="External"/><Relationship Id="rId161" Type="http://schemas.openxmlformats.org/officeDocument/2006/relationships/hyperlink" Target="https://drive.google.com/file/d/18_LO_CMXquSoaG43DJXM75U8FreL0jZU/view" TargetMode="External"/><Relationship Id="rId282" Type="http://schemas.openxmlformats.org/officeDocument/2006/relationships/hyperlink" Target="https://gyazo.com/759bb49c9dc69137f09f811154716e19" TargetMode="External"/><Relationship Id="rId160" Type="http://schemas.openxmlformats.org/officeDocument/2006/relationships/hyperlink" Target="https://drive.google.com/file/d/1Dihw8uqtCNnlQanlwX73xbyK9sooyx65/view" TargetMode="External"/><Relationship Id="rId281" Type="http://schemas.openxmlformats.org/officeDocument/2006/relationships/hyperlink" Target="https://drive.google.com/file/d/1R0WM__w14A65qASR4wygNzWmY0ygSmEA/view" TargetMode="External"/><Relationship Id="rId280" Type="http://schemas.openxmlformats.org/officeDocument/2006/relationships/hyperlink" Target="https://drive.google.com/file/d/1SUmgl9DlaOGz8pmUTYElrSFs-UQUsgOJ/view" TargetMode="External"/><Relationship Id="rId159" Type="http://schemas.openxmlformats.org/officeDocument/2006/relationships/hyperlink" Target="https://drive.google.com/file/d/1DBU2OF7WZ_kHZXBDVozoGuD0UfY_Y8t4/view" TargetMode="External"/><Relationship Id="rId154" Type="http://schemas.openxmlformats.org/officeDocument/2006/relationships/hyperlink" Target="https://drive.google.com/file/d/1t6rmVGMRFxYykf-ZbtzpZjsWI3Xh_iSk/view?usp=sharing" TargetMode="External"/><Relationship Id="rId275" Type="http://schemas.openxmlformats.org/officeDocument/2006/relationships/hyperlink" Target="https://drive.google.com/file/d/1sxy7hkhvNjpcfULfucYfwNHxMpsydBFj/view" TargetMode="External"/><Relationship Id="rId396" Type="http://schemas.openxmlformats.org/officeDocument/2006/relationships/hyperlink" Target="https://drive.google.com/file/d/1q8LRC3Sr4ebJJCk-lKOjqfFaHrjDYhSx/view" TargetMode="External"/><Relationship Id="rId153" Type="http://schemas.openxmlformats.org/officeDocument/2006/relationships/hyperlink" Target="https://drive.google.com/file/d/1WMd69geAksc2SVP5vh4ukm4-o-IbWnt1/view?usp=sharing" TargetMode="External"/><Relationship Id="rId274" Type="http://schemas.openxmlformats.org/officeDocument/2006/relationships/hyperlink" Target="https://gyazo.com/490ec37d41a8b3bd4ec45666d71d576a" TargetMode="External"/><Relationship Id="rId395" Type="http://schemas.openxmlformats.org/officeDocument/2006/relationships/hyperlink" Target="https://drive.google.com/file/d/1kg_IlsacBhNDVfKg4ryOgG1P4fuHyv1V/view" TargetMode="External"/><Relationship Id="rId152" Type="http://schemas.openxmlformats.org/officeDocument/2006/relationships/hyperlink" Target="https://drive.google.com/file/d/1UAUP593L1BW7KBy9gdm9sojuEsMTuAY1/view?usp=sharing" TargetMode="External"/><Relationship Id="rId273" Type="http://schemas.openxmlformats.org/officeDocument/2006/relationships/hyperlink" Target="https://drive.google.com/file/d/1QKOkVKgPL12nKUoILXdnoMMOPhqY6sk7/view" TargetMode="External"/><Relationship Id="rId394" Type="http://schemas.openxmlformats.org/officeDocument/2006/relationships/hyperlink" Target="https://drive.google.com/file/d/18thfWLYuDlJt3oiTt6kSsOJ28RPwQVl_/view" TargetMode="External"/><Relationship Id="rId151" Type="http://schemas.openxmlformats.org/officeDocument/2006/relationships/hyperlink" Target="https://drive.google.com/file/d/1yQZiXOCQaqpHWuOJdX1PJdK66P1IP1oI/view?usp=sharing" TargetMode="External"/><Relationship Id="rId272" Type="http://schemas.openxmlformats.org/officeDocument/2006/relationships/hyperlink" Target="https://drive.google.com/file/d/1iHL6C9tsY5yhdI-Sdf3RLUs2LllOy8kY/view" TargetMode="External"/><Relationship Id="rId393" Type="http://schemas.openxmlformats.org/officeDocument/2006/relationships/hyperlink" Target="https://drive.google.com/file/d/14i4taEmtKd3F2dN2dhHu0X3pabPZ17Cl/view" TargetMode="External"/><Relationship Id="rId158" Type="http://schemas.openxmlformats.org/officeDocument/2006/relationships/hyperlink" Target="https://drive.google.com/file/d/1JK6PPvObmXgOxkkxUSaanYx0qIvemGA3/view" TargetMode="External"/><Relationship Id="rId279" Type="http://schemas.openxmlformats.org/officeDocument/2006/relationships/hyperlink" Target="https://drive.google.com/file/d/1aH1M5YG9OHPBnyEbgyGZTmWRA_ayXUm1/view" TargetMode="External"/><Relationship Id="rId157" Type="http://schemas.openxmlformats.org/officeDocument/2006/relationships/hyperlink" Target="https://drive.google.com/file/d/1YtkX7JkfkpOvryWlwtougJoYqkyC4il6/view" TargetMode="External"/><Relationship Id="rId278" Type="http://schemas.openxmlformats.org/officeDocument/2006/relationships/hyperlink" Target="https://gyazo.com/490ec37d41a8b3bd4ec45666d71d576a" TargetMode="External"/><Relationship Id="rId399" Type="http://schemas.openxmlformats.org/officeDocument/2006/relationships/hyperlink" Target="https://drive.google.com/file/d/1tL92oz30K9rwtDDQO8BbWg5yAuTfP-dS/view?usp=sharing" TargetMode="External"/><Relationship Id="rId156" Type="http://schemas.openxmlformats.org/officeDocument/2006/relationships/hyperlink" Target="https://drive.google.com/file/d/1-bY_xidkyWFuTkHM-VkC8q5FwBAyUAVl/view" TargetMode="External"/><Relationship Id="rId277" Type="http://schemas.openxmlformats.org/officeDocument/2006/relationships/hyperlink" Target="https://drive.google.com/file/d/1lIW3VikU-L-Fcg7v00AtijzsM2LPmSPQ/view" TargetMode="External"/><Relationship Id="rId398" Type="http://schemas.openxmlformats.org/officeDocument/2006/relationships/hyperlink" Target="https://drive.google.com/file/d/1fgCEu6Ps7y8mUDfLM96fcOAQIpQwSEcU/view" TargetMode="External"/><Relationship Id="rId155" Type="http://schemas.openxmlformats.org/officeDocument/2006/relationships/hyperlink" Target="https://drive.google.com/file/d/1yhokJR7op5rJV4sj80zWJ6TIPMRLdN5P/view?usp=sharing" TargetMode="External"/><Relationship Id="rId276" Type="http://schemas.openxmlformats.org/officeDocument/2006/relationships/hyperlink" Target="https://drive.google.com/file/d/1Au05wBrv06Ckic0JwVRUhIzuecLiXkah/view" TargetMode="External"/><Relationship Id="rId397" Type="http://schemas.openxmlformats.org/officeDocument/2006/relationships/hyperlink" Target="https://drive.google.com/file/d/1DTpYcqgtwM8vTK8wegWuoqheQ9wZpcts/view" TargetMode="External"/><Relationship Id="rId40" Type="http://schemas.openxmlformats.org/officeDocument/2006/relationships/hyperlink" Target="https://drive.google.com/file/d/1qaMO6hQReRqlp27OiqiwT1k31p7HJXp9/view?usp=sharing" TargetMode="External"/><Relationship Id="rId42" Type="http://schemas.openxmlformats.org/officeDocument/2006/relationships/hyperlink" Target="https://drive.google.com/file/d/1pr1Hc5nj8QbpE9kWdRSB4jo6rzczmaDC/view?usp=sharing" TargetMode="External"/><Relationship Id="rId41" Type="http://schemas.openxmlformats.org/officeDocument/2006/relationships/hyperlink" Target="https://drive.google.com/file/d/1L4lU6bHvkv6szTvcQXitJqxiYmG8djoQ/view" TargetMode="External"/><Relationship Id="rId44" Type="http://schemas.openxmlformats.org/officeDocument/2006/relationships/hyperlink" Target="https://drive.google.com/file/d/1RNhvUvaKNkbb_Sa1_hhPaODbtActTa-F/view?usp=sharing" TargetMode="External"/><Relationship Id="rId43" Type="http://schemas.openxmlformats.org/officeDocument/2006/relationships/hyperlink" Target="https://drive.google.com/file/d/1flGvFRTU5umnZHtlkCnTXU8oc9B_Y36m/view" TargetMode="External"/><Relationship Id="rId46" Type="http://schemas.openxmlformats.org/officeDocument/2006/relationships/hyperlink" Target="https://drive.google.com/file/d/1ivDa8E_-o16mVN9K5Xs95-MKSoIXqtpV/view?usp=sharing" TargetMode="External"/><Relationship Id="rId45" Type="http://schemas.openxmlformats.org/officeDocument/2006/relationships/hyperlink" Target="https://drive.google.com/file/d/1uV4hRazg6OUTxHSiKZHz8qIhHl_O6oYn/view" TargetMode="External"/><Relationship Id="rId48" Type="http://schemas.openxmlformats.org/officeDocument/2006/relationships/hyperlink" Target="https://drive.google.com/file/d/1PYsu6O6tYQuvwOqlRYzwUwh-9xi6JRxA/view?usp=sharing" TargetMode="External"/><Relationship Id="rId47" Type="http://schemas.openxmlformats.org/officeDocument/2006/relationships/hyperlink" Target="https://drive.google.com/file/d/1InKNUmaMVjUARh2mCwsLrMFKgiJGI_ad/view" TargetMode="External"/><Relationship Id="rId49" Type="http://schemas.openxmlformats.org/officeDocument/2006/relationships/hyperlink" Target="https://drive.google.com/file/d/1lyL9OHxIYU578bU9_PmqDedNmem5nbBL/view" TargetMode="External"/><Relationship Id="rId31" Type="http://schemas.openxmlformats.org/officeDocument/2006/relationships/hyperlink" Target="https://drive.google.com/file/d/1VTJl2_k8ATSCsC52iSgEAWV_MBG0rLZj/view?usp=sharing" TargetMode="External"/><Relationship Id="rId30" Type="http://schemas.openxmlformats.org/officeDocument/2006/relationships/hyperlink" Target="https://drive.google.com/file/d/1Ae4CaLAScCle2R-QwfRC-WU4Y7GhZiAb/view" TargetMode="External"/><Relationship Id="rId33" Type="http://schemas.openxmlformats.org/officeDocument/2006/relationships/hyperlink" Target="https://drive.google.com/file/d/1CTAnA3RgjF3Wz41gJNnPfNeUb6136LTP/view?usp=sharing" TargetMode="External"/><Relationship Id="rId32" Type="http://schemas.openxmlformats.org/officeDocument/2006/relationships/hyperlink" Target="https://drive.google.com/file/d/1mjKr5vnW_iapYEhFsLMl3ZPHgGJOhXh9/view" TargetMode="External"/><Relationship Id="rId35" Type="http://schemas.openxmlformats.org/officeDocument/2006/relationships/hyperlink" Target="https://drive.google.com/file/d/1equr5hTbFVc4yOX2sDnlc4rKmcBiZBlK/view" TargetMode="External"/><Relationship Id="rId34" Type="http://schemas.openxmlformats.org/officeDocument/2006/relationships/hyperlink" Target="https://drive.google.com/file/d/1e7NidCy5diehtVNyZN5khumBn45oef5X/view" TargetMode="External"/><Relationship Id="rId37" Type="http://schemas.openxmlformats.org/officeDocument/2006/relationships/hyperlink" Target="https://drive.google.com/file/d/1ZQ9wAwHU022xc9wweL2Fdq7QDfAXIxRH/view" TargetMode="External"/><Relationship Id="rId36" Type="http://schemas.openxmlformats.org/officeDocument/2006/relationships/hyperlink" Target="https://drive.google.com/file/d/1wDFfEG6GV_mDPlPXJczte4Lcb6QFJ3I-/view?usp=sharing" TargetMode="External"/><Relationship Id="rId39" Type="http://schemas.openxmlformats.org/officeDocument/2006/relationships/hyperlink" Target="https://drive.google.com/file/d/1GTUJZNvsl4oLKcDgV_yC26Dh8sfDS8vG/view" TargetMode="External"/><Relationship Id="rId38" Type="http://schemas.openxmlformats.org/officeDocument/2006/relationships/hyperlink" Target="https://drive.google.com/file/d/1afKcnyHDvNyDOckkpbIKkIsyAB0eYkPt/view?usp=sharing" TargetMode="External"/><Relationship Id="rId20" Type="http://schemas.openxmlformats.org/officeDocument/2006/relationships/hyperlink" Target="https://drive.google.com/file/d/1yrmn-2ny-rQafshoW22v9JahwgPkbsTC/view" TargetMode="External"/><Relationship Id="rId22" Type="http://schemas.openxmlformats.org/officeDocument/2006/relationships/hyperlink" Target="https://drive.google.com/file/d/1MpgSIQisGnsnBMj5lBs5Z4Q1mUNvZ6Fx/view" TargetMode="External"/><Relationship Id="rId21" Type="http://schemas.openxmlformats.org/officeDocument/2006/relationships/hyperlink" Target="https://drive.google.com/file/d/1JfVVPdNb1PRLBqan5ISRzVZmo_svnmTW/view?usp=sharing" TargetMode="External"/><Relationship Id="rId24" Type="http://schemas.openxmlformats.org/officeDocument/2006/relationships/hyperlink" Target="https://drive.google.com/file/d/1NWJbDMKTmWucQjzSSdA3tYOx6D-niZFA/view" TargetMode="External"/><Relationship Id="rId23" Type="http://schemas.openxmlformats.org/officeDocument/2006/relationships/hyperlink" Target="https://drive.google.com/file/d/1omM2nR_tl8sC5w8ke9sRnhA7PGtOgNEe/view?usp=sharing" TargetMode="External"/><Relationship Id="rId409" Type="http://schemas.openxmlformats.org/officeDocument/2006/relationships/hyperlink" Target="https://drive.google.com/file/d/1zYyQi1Or-xtjFfuluNF1IGZ7elE05ROK/view?usp=sharing" TargetMode="External"/><Relationship Id="rId404" Type="http://schemas.openxmlformats.org/officeDocument/2006/relationships/hyperlink" Target="https://drive.google.com/file/d/1AX9oqD5xOE54IzmtdEqIYbtIIqUYyL68/view?usp=share_link" TargetMode="External"/><Relationship Id="rId403" Type="http://schemas.openxmlformats.org/officeDocument/2006/relationships/hyperlink" Target="https://drive.google.com/file/d/1_hYZ4X8K5CV4Y7iAT15tLAO1ivVM6tDI/view?usp=sharing" TargetMode="External"/><Relationship Id="rId402" Type="http://schemas.openxmlformats.org/officeDocument/2006/relationships/hyperlink" Target="https://drive.google.com/file/d/19XetpwZfyqbUZwTdMHpW-KvlUvxmG-iw/view?usp=share_link" TargetMode="External"/><Relationship Id="rId401" Type="http://schemas.openxmlformats.org/officeDocument/2006/relationships/hyperlink" Target="https://drive.google.com/file/d/1tL92oz30K9rwtDDQO8BbWg5yAuTfP-dS/view?usp=sharing" TargetMode="External"/><Relationship Id="rId408" Type="http://schemas.openxmlformats.org/officeDocument/2006/relationships/hyperlink" Target="https://drive.google.com/file/d/1QpRCUQC82Xg_pjmtlZziK05zDATZc6TC/view?usp=share_link" TargetMode="External"/><Relationship Id="rId407" Type="http://schemas.openxmlformats.org/officeDocument/2006/relationships/hyperlink" Target="https://drive.google.com/file/d/15xtla7FYdho3CotZ_3pdjpWrm5_fZwbM/view?usp=sharing" TargetMode="External"/><Relationship Id="rId406" Type="http://schemas.openxmlformats.org/officeDocument/2006/relationships/hyperlink" Target="https://drive.google.com/file/d/11qTXPtFwtCcV_HSATrRsh9U06szZZTnj/view?usp=share_link" TargetMode="External"/><Relationship Id="rId405" Type="http://schemas.openxmlformats.org/officeDocument/2006/relationships/hyperlink" Target="https://drive.google.com/file/d/1OYzfNlAbyoZA1mVdVR7DzBiiaap7UDyP/view?usp=sharing" TargetMode="External"/><Relationship Id="rId26" Type="http://schemas.openxmlformats.org/officeDocument/2006/relationships/hyperlink" Target="https://drive.google.com/file/d/1k1gKTNjjn73-O53XPXkH8627nrATHgiT/view" TargetMode="External"/><Relationship Id="rId25" Type="http://schemas.openxmlformats.org/officeDocument/2006/relationships/hyperlink" Target="https://drive.google.com/file/d/1RgwRAtKymqSYmWhbgPJa2J73dNQzjmI_/view?usp=sharing" TargetMode="External"/><Relationship Id="rId28" Type="http://schemas.openxmlformats.org/officeDocument/2006/relationships/hyperlink" Target="https://drive.google.com/file/d/1xGwBOUXj5BsxIM5OSAi6GxrXGMUKlZ7p/view" TargetMode="External"/><Relationship Id="rId27" Type="http://schemas.openxmlformats.org/officeDocument/2006/relationships/hyperlink" Target="https://drive.google.com/file/d/1j9qc5_f0UPU4AIwNv6Dl0D0MuoY7oYi3/view?usp=sharing" TargetMode="External"/><Relationship Id="rId400" Type="http://schemas.openxmlformats.org/officeDocument/2006/relationships/hyperlink" Target="https://drive.google.com/file/d/1RMLc60QfMjYtWWyu9v3QAXkWbAA0FMFH/view?usp=share_link" TargetMode="External"/><Relationship Id="rId29" Type="http://schemas.openxmlformats.org/officeDocument/2006/relationships/hyperlink" Target="https://drive.google.com/file/d/1zgMGJbgUhVJ-adolY-YgJ1yp1wtz2_z7/view?usp=sharing" TargetMode="External"/><Relationship Id="rId11" Type="http://schemas.openxmlformats.org/officeDocument/2006/relationships/hyperlink" Target="https://drive.google.com/file/d/1bt66iItfZJFITf6-591RRmQB-qkTxCQ1/view" TargetMode="External"/><Relationship Id="rId10" Type="http://schemas.openxmlformats.org/officeDocument/2006/relationships/hyperlink" Target="http://drive.google.com/uc?export=view&amp;id=1fB6EmkmElK-Lodj5uCk7kd8kAq6pWnO-" TargetMode="External"/><Relationship Id="rId13" Type="http://schemas.openxmlformats.org/officeDocument/2006/relationships/hyperlink" Target="https://drive.google.com/file/d/1YKm_Kgz7xClLf19HGVHjaZWHWI2bn1xu/view" TargetMode="External"/><Relationship Id="rId12" Type="http://schemas.openxmlformats.org/officeDocument/2006/relationships/hyperlink" Target="http://drive.google.com/uc?export=view&amp;id=12LfI1xdPa8rNi4DI6e2ws_lPt_czHDzw" TargetMode="External"/><Relationship Id="rId15" Type="http://schemas.openxmlformats.org/officeDocument/2006/relationships/hyperlink" Target="https://drive.google.com/file/d/1cLGcQEfvHDfk5Am_S9S6bnI-njHQzMdw/view" TargetMode="External"/><Relationship Id="rId14" Type="http://schemas.openxmlformats.org/officeDocument/2006/relationships/hyperlink" Target="https://drive.google.com/file/d/1rl578vXmEnybdIl5STiM9uS1ncOUpeU6/view" TargetMode="External"/><Relationship Id="rId17" Type="http://schemas.openxmlformats.org/officeDocument/2006/relationships/hyperlink" Target="https://drive.google.com/file/d/1GfmQ8xcOokUotKXkk8JY0Yh2k_ll2RLy/view?usp=sharing" TargetMode="External"/><Relationship Id="rId16" Type="http://schemas.openxmlformats.org/officeDocument/2006/relationships/hyperlink" Target="https://drive.google.com/file/d/16x0gzdPWQ2MBzTULYd5nwd6M1W4rqeOJ/view" TargetMode="External"/><Relationship Id="rId19" Type="http://schemas.openxmlformats.org/officeDocument/2006/relationships/hyperlink" Target="https://drive.google.com/file/d/10ck8kRhD73gLIoVjMlxXNDEfo6c7CA_j/view?usp=sharing" TargetMode="External"/><Relationship Id="rId18" Type="http://schemas.openxmlformats.org/officeDocument/2006/relationships/hyperlink" Target="https://drive.google.com/file/d/1Wb-wOSW4vlbqUfk271TIOXXyku6jCq2X/view" TargetMode="External"/><Relationship Id="rId84" Type="http://schemas.openxmlformats.org/officeDocument/2006/relationships/hyperlink" Target="https://drive.google.com/file/d/1J_q41WAm0_t5S9eK7MYjtKNt8cFA3apu/view?usp=sharing" TargetMode="External"/><Relationship Id="rId83" Type="http://schemas.openxmlformats.org/officeDocument/2006/relationships/hyperlink" Target="https://drive.google.com/file/d/1hBx6syJslYohDCGLwhkcIfxJGiVREwIv/view?usp=sharing" TargetMode="External"/><Relationship Id="rId86" Type="http://schemas.openxmlformats.org/officeDocument/2006/relationships/hyperlink" Target="https://drive.google.com/file/d/1dKE5LgaLcPZau0x47gKMptjt_ebaVaDn/view" TargetMode="External"/><Relationship Id="rId85" Type="http://schemas.openxmlformats.org/officeDocument/2006/relationships/hyperlink" Target="https://drive.google.com/file/d/1ko-yhQh-WtHKQmTQQC8jYVa2SKNaIoXG/view" TargetMode="External"/><Relationship Id="rId88" Type="http://schemas.openxmlformats.org/officeDocument/2006/relationships/hyperlink" Target="https://drive.google.com/file/d/16SENQchT7hlOgron2-60qPbIZ1osxNqu/view" TargetMode="External"/><Relationship Id="rId87" Type="http://schemas.openxmlformats.org/officeDocument/2006/relationships/hyperlink" Target="https://drive.google.com/file/d/1UUYHypKNPydnBhuN1DCGnJbCrIlHWQhA/view" TargetMode="External"/><Relationship Id="rId89" Type="http://schemas.openxmlformats.org/officeDocument/2006/relationships/hyperlink" Target="https://drive.google.com/file/d/1rP8oppHIDX8zJEyX3kuFb0hXoxy2kg62/view" TargetMode="External"/><Relationship Id="rId80" Type="http://schemas.openxmlformats.org/officeDocument/2006/relationships/hyperlink" Target="https://drive.google.com/file/d/17PYWVHYM6qixmfyanKDUCsdUqIhKjxl4/view?usp=share_link" TargetMode="External"/><Relationship Id="rId82" Type="http://schemas.openxmlformats.org/officeDocument/2006/relationships/hyperlink" Target="https://drive.google.com/file/d/1M1Nkds7I0bIsohzMtZMfkgXAqXyVpPK8/view?usp=share_link" TargetMode="External"/><Relationship Id="rId81" Type="http://schemas.openxmlformats.org/officeDocument/2006/relationships/hyperlink" Target="https://drive.google.com/file/d/1DVV3s7R2lLsqOVQxKuvmQ-JBMSJfC-xT/view?usp=sharing" TargetMode="External"/><Relationship Id="rId73" Type="http://schemas.openxmlformats.org/officeDocument/2006/relationships/hyperlink" Target="https://drive.google.com/file/d/1gquB_RWsIvO830SigruvUYOpk5IL2y-X/view?usp=sharing" TargetMode="External"/><Relationship Id="rId72" Type="http://schemas.openxmlformats.org/officeDocument/2006/relationships/hyperlink" Target="https://drive.google.com/file/d/1qJAcRsL0-f0C4LDoAGzQgx-quz3CS2cr/view?usp=share_link" TargetMode="External"/><Relationship Id="rId75" Type="http://schemas.openxmlformats.org/officeDocument/2006/relationships/hyperlink" Target="https://drive.google.com/file/d/1v5FnHBZEjqCaIU3eqOSpeSiBmq-n0oDC/view?usp=sharing" TargetMode="External"/><Relationship Id="rId74" Type="http://schemas.openxmlformats.org/officeDocument/2006/relationships/hyperlink" Target="https://drive.google.com/file/d/1aLTwnp2BggoOnl3LxrLlZpG1JK9PFJ1b/view?usp=share_link" TargetMode="External"/><Relationship Id="rId77" Type="http://schemas.openxmlformats.org/officeDocument/2006/relationships/hyperlink" Target="https://drive.google.com/file/d/1KtEB4t9uNLwqOKGeVej_Zf3cYwqwLFMv/view?usp=sharing" TargetMode="External"/><Relationship Id="rId76" Type="http://schemas.openxmlformats.org/officeDocument/2006/relationships/hyperlink" Target="https://drive.google.com/file/d/1EA8eWVgrrHVhV_zE6pnIt1z7goS9JSvM/view?usp=share_link" TargetMode="External"/><Relationship Id="rId79" Type="http://schemas.openxmlformats.org/officeDocument/2006/relationships/hyperlink" Target="https://drive.google.com/file/d/1I-H0egYOAhfl3c_Hs1l6S5FeGktBlXAU/view?usp=sharing" TargetMode="External"/><Relationship Id="rId78" Type="http://schemas.openxmlformats.org/officeDocument/2006/relationships/hyperlink" Target="https://drive.google.com/file/d/1HVsHQKrpy3ROIM2Mdv1_4NWJLWu1Amnt/view?usp=share_link" TargetMode="External"/><Relationship Id="rId71" Type="http://schemas.openxmlformats.org/officeDocument/2006/relationships/hyperlink" Target="https://drive.google.com/file/d/1yI1vgE9N53XkYtILXVahHRBLPrVuxxOF/view?usp=sharing" TargetMode="External"/><Relationship Id="rId70" Type="http://schemas.openxmlformats.org/officeDocument/2006/relationships/hyperlink" Target="https://drive.google.com/file/d/1Iy1b8Ladg0spttoBl6lXrL_-Ddg-dfaL/view?usp=share_link" TargetMode="External"/><Relationship Id="rId62" Type="http://schemas.openxmlformats.org/officeDocument/2006/relationships/hyperlink" Target="https://drive.google.com/file/d/1tIDzealjbCz4i7KGUiOVa0Gjpk-sqGdp/view?usp=share_link" TargetMode="External"/><Relationship Id="rId61" Type="http://schemas.openxmlformats.org/officeDocument/2006/relationships/hyperlink" Target="https://drive.google.com/file/d/1Vl_pm5CYJk8BrBIAj2BNYVPqN6u4dFAt/view?usp=sharing" TargetMode="External"/><Relationship Id="rId64" Type="http://schemas.openxmlformats.org/officeDocument/2006/relationships/hyperlink" Target="https://drive.google.com/file/d/1wNs5xkRafr7CDAF9dzN3TAHJfU0k7r6t/view?usp=share_link" TargetMode="External"/><Relationship Id="rId63" Type="http://schemas.openxmlformats.org/officeDocument/2006/relationships/hyperlink" Target="https://drive.google.com/file/d/1Vl_pm5CYJk8BrBIAj2BNYVPqN6u4dFAt/view?usp=sharing" TargetMode="External"/><Relationship Id="rId66" Type="http://schemas.openxmlformats.org/officeDocument/2006/relationships/hyperlink" Target="https://drive.google.com/file/d/1_-djHdZ25PIIAE4g2AkgparVKsTiFH3h/view?usp=share_link" TargetMode="External"/><Relationship Id="rId65" Type="http://schemas.openxmlformats.org/officeDocument/2006/relationships/hyperlink" Target="https://drive.google.com/file/d/1MtQ1jmETE1NkHaxUZIw5FYdlPeCerwmV/view?usp=share_link" TargetMode="External"/><Relationship Id="rId68" Type="http://schemas.openxmlformats.org/officeDocument/2006/relationships/hyperlink" Target="https://drive.google.com/file/d/1BgJlY3_Wuzb8bw6Y-XRPJrldjR2xdYwO/view?usp=share_link" TargetMode="External"/><Relationship Id="rId67" Type="http://schemas.openxmlformats.org/officeDocument/2006/relationships/hyperlink" Target="https://drive.google.com/file/d/1Z3Ya5fJkuMClt32G_2Zlhnz4DqnnKcef/view?usp=share_link" TargetMode="External"/><Relationship Id="rId60" Type="http://schemas.openxmlformats.org/officeDocument/2006/relationships/hyperlink" Target="https://drive.google.com/file/d/1Z7FSDuaiSX6gukWfp3TMReM3Za0w8Js7/view?usp=share_link" TargetMode="External"/><Relationship Id="rId69" Type="http://schemas.openxmlformats.org/officeDocument/2006/relationships/hyperlink" Target="https://drive.google.com/file/d/1WekwgY9JIGG0OL0K9Vm_ApFj7wzz54sG/view?usp=sharing" TargetMode="External"/><Relationship Id="rId51" Type="http://schemas.openxmlformats.org/officeDocument/2006/relationships/hyperlink" Target="https://drive.google.com/file/d/1RWdr6xsuvtOj49TwiV4eFhpyFYCpGUh7/view" TargetMode="External"/><Relationship Id="rId50" Type="http://schemas.openxmlformats.org/officeDocument/2006/relationships/hyperlink" Target="https://drive.google.com/file/d/1lgp4ZqEyAvPkvAxbgkD9l9Gz0WS6BCEN/view?usp=sharing" TargetMode="External"/><Relationship Id="rId53" Type="http://schemas.openxmlformats.org/officeDocument/2006/relationships/hyperlink" Target="https://drive.google.com/file/d/1vxaZJnJli-qkfUMUMoHVsvJbTLR_Twy7/view" TargetMode="External"/><Relationship Id="rId52" Type="http://schemas.openxmlformats.org/officeDocument/2006/relationships/hyperlink" Target="https://drive.google.com/file/d/12Wz2VDhilVW8I59ThFHMu-WELDZYmWQj/view?usp=sharing" TargetMode="External"/><Relationship Id="rId55" Type="http://schemas.openxmlformats.org/officeDocument/2006/relationships/hyperlink" Target="https://drive.google.com/file/d/1o5bQOsjozANhFxPRWGg6t8v4eUkyivq2/view" TargetMode="External"/><Relationship Id="rId54" Type="http://schemas.openxmlformats.org/officeDocument/2006/relationships/hyperlink" Target="https://drive.google.com/file/d/1bj1hBWMDSZrhOqlOcS5bF5i2-Ko2zYIO/view?usp=sharing" TargetMode="External"/><Relationship Id="rId57" Type="http://schemas.openxmlformats.org/officeDocument/2006/relationships/hyperlink" Target="https://drive.google.com/file/d/12K_l2txRlV1zrxgI4VrQj0g65HkR6b4Q/view?usp=share_link" TargetMode="External"/><Relationship Id="rId56" Type="http://schemas.openxmlformats.org/officeDocument/2006/relationships/hyperlink" Target="https://drive.google.com/file/d/1E4PENZMMn4O51Om2_2bB6hzh_alWICl4/view?usp=share_link" TargetMode="External"/><Relationship Id="rId59" Type="http://schemas.openxmlformats.org/officeDocument/2006/relationships/hyperlink" Target="https://drive.google.com/file/d/10o61UVcyNxSuLcr__v4KXNmBChIl4H5d/view?usp=share_link" TargetMode="External"/><Relationship Id="rId58" Type="http://schemas.openxmlformats.org/officeDocument/2006/relationships/hyperlink" Target="https://drive.google.com/file/d/1rJmGJPDHESVfDSvYc6_S0kvOtI9rVsG_/view?usp=share_link" TargetMode="External"/><Relationship Id="rId107" Type="http://schemas.openxmlformats.org/officeDocument/2006/relationships/hyperlink" Target="https://drive.google.com/file/d/11SabLfkSuAOEW7oXrAErxQeKv2mbVZgZ/view" TargetMode="External"/><Relationship Id="rId228" Type="http://schemas.openxmlformats.org/officeDocument/2006/relationships/hyperlink" Target="https://drive.google.com/file/d/1wX3qar1NRHGrmULxEG6QdnCnH1luEUBZ/view" TargetMode="External"/><Relationship Id="rId349" Type="http://schemas.openxmlformats.org/officeDocument/2006/relationships/hyperlink" Target="https://drive.google.com/file/d/1F7IY29tv91EOKQI7Is641PQ_99HSTGzz/view" TargetMode="External"/><Relationship Id="rId106" Type="http://schemas.openxmlformats.org/officeDocument/2006/relationships/hyperlink" Target="https://drive.google.com/file/d/1VIZjtShBA-PHfHeRdRhCWkaIL_KhOdx0/view" TargetMode="External"/><Relationship Id="rId227" Type="http://schemas.openxmlformats.org/officeDocument/2006/relationships/hyperlink" Target="https://drive.google.com/file/d/1cqEfqGaMGWLsdr13bfYdIpPU0yHSb4Md/view" TargetMode="External"/><Relationship Id="rId348" Type="http://schemas.openxmlformats.org/officeDocument/2006/relationships/hyperlink" Target="https://drive.google.com/file/d/1rONeAbk74qY90yOPtYG81E2E5redi2EN/view" TargetMode="External"/><Relationship Id="rId469" Type="http://schemas.openxmlformats.org/officeDocument/2006/relationships/hyperlink" Target="https://drive.google.com/file/d/1M2OvTNmc_L9WotYGGhdGrxQaCXfRKKaO/view?usp=share_link" TargetMode="External"/><Relationship Id="rId105" Type="http://schemas.openxmlformats.org/officeDocument/2006/relationships/hyperlink" Target="https://drive.google.com/file/d/1v3_Js5odi9ZiOhpLNTV9PYNGrRmPGMvJ/view" TargetMode="External"/><Relationship Id="rId226" Type="http://schemas.openxmlformats.org/officeDocument/2006/relationships/hyperlink" Target="https://drive.google.com/file/d/1MyueF4UAWd4hjf9Ym2xz9Ac0Ax9xJU7G/view?usp=share_link" TargetMode="External"/><Relationship Id="rId347" Type="http://schemas.openxmlformats.org/officeDocument/2006/relationships/hyperlink" Target="https://drive.google.com/file/d/1y-byj8DyOlGQsJtgSukOtHNlQZUhxx5m/view" TargetMode="External"/><Relationship Id="rId468" Type="http://schemas.openxmlformats.org/officeDocument/2006/relationships/hyperlink" Target="https://drive.google.com/file/d/1gSHvaF-ZbEJwGaJ4-T7Uj1kBM6BCGPL6/view?usp=share_link" TargetMode="External"/><Relationship Id="rId104" Type="http://schemas.openxmlformats.org/officeDocument/2006/relationships/hyperlink" Target="https://drive.google.com/file/d/1jZ2RL0HxmasHMHNzk_WYQolyzeIeFQDj/view" TargetMode="External"/><Relationship Id="rId225" Type="http://schemas.openxmlformats.org/officeDocument/2006/relationships/hyperlink" Target="https://drive.google.com/file/d/1nXpaZczrM1Z_zkGHjXejs5kA8wczEZhL/view?usp=sharing" TargetMode="External"/><Relationship Id="rId346" Type="http://schemas.openxmlformats.org/officeDocument/2006/relationships/hyperlink" Target="https://drive.google.com/file/d/1eUCezK6DFZJbPjQlsxKOV5VmXOrVrCOu/view?usp=share_link" TargetMode="External"/><Relationship Id="rId467" Type="http://schemas.openxmlformats.org/officeDocument/2006/relationships/hyperlink" Target="https://drive.google.com/file/d/1Aoz5JKCckY9rK_gh2F62lWqGPUgoCwID/view?usp=share_link" TargetMode="External"/><Relationship Id="rId109" Type="http://schemas.openxmlformats.org/officeDocument/2006/relationships/hyperlink" Target="https://drive.google.com/file/d/1Uk-7B1Mgakdf2jDYlsZTbCma85mPEIid/view?usp=share_link" TargetMode="External"/><Relationship Id="rId108" Type="http://schemas.openxmlformats.org/officeDocument/2006/relationships/hyperlink" Target="https://drive.google.com/file/d/1sq2IJ8UbyM1tWnzPUFbASUu1sGP4a61g/view?usp=share_link" TargetMode="External"/><Relationship Id="rId229" Type="http://schemas.openxmlformats.org/officeDocument/2006/relationships/hyperlink" Target="https://drive.google.com/file/d/1fmlAeGoHaZR7F0dIGw502EQeAiC4suR6/view?usp=share_link" TargetMode="External"/><Relationship Id="rId220" Type="http://schemas.openxmlformats.org/officeDocument/2006/relationships/hyperlink" Target="https://drive.google.com/file/d/1Lus0_TnQ53AFNYZFU01fWyFkIAaScQj7/view?usp=sharing" TargetMode="External"/><Relationship Id="rId341" Type="http://schemas.openxmlformats.org/officeDocument/2006/relationships/hyperlink" Target="https://drive.google.com/file/d/1X-SISe1_nUrqxCaJL--7nIjfUNjQm1Wt/view" TargetMode="External"/><Relationship Id="rId462" Type="http://schemas.openxmlformats.org/officeDocument/2006/relationships/hyperlink" Target="https://drive.google.com/file/d/1iS7E21weA5BHA5iXsvmeDzQd_2DE3_m9/view?usp=share_link" TargetMode="External"/><Relationship Id="rId340" Type="http://schemas.openxmlformats.org/officeDocument/2006/relationships/hyperlink" Target="https://drive.google.com/file/d/1kpVrUt13G2xh4B7U2qjSqO8KyrGwthTl/view" TargetMode="External"/><Relationship Id="rId461" Type="http://schemas.openxmlformats.org/officeDocument/2006/relationships/hyperlink" Target="https://drive.google.com/file/d/1t0rMYVrjrDMKD6z6PyX3QxzqecboqGTf/view?usp=share_link" TargetMode="External"/><Relationship Id="rId460" Type="http://schemas.openxmlformats.org/officeDocument/2006/relationships/hyperlink" Target="https://drive.google.com/file/d/16KnQGrfEJ1Mab_Qkpy8LlTpsZFsmwA5j/view?usp=share_link" TargetMode="External"/><Relationship Id="rId103" Type="http://schemas.openxmlformats.org/officeDocument/2006/relationships/hyperlink" Target="https://drive.google.com/file/d/1hCec_4b-D5LMQQNM0G6wYD0yi6AqCRBR/view" TargetMode="External"/><Relationship Id="rId224" Type="http://schemas.openxmlformats.org/officeDocument/2006/relationships/hyperlink" Target="https://drive.google.com/file/d/1GJbtGo48AZliEWtRXDGM-KYGVtW2srS7/view?usp=sharing" TargetMode="External"/><Relationship Id="rId345" Type="http://schemas.openxmlformats.org/officeDocument/2006/relationships/hyperlink" Target="https://drive.google.com/file/d/1NeS7bXmE6KNofBEN9dgS3ys1lFzgTa_J/view" TargetMode="External"/><Relationship Id="rId466" Type="http://schemas.openxmlformats.org/officeDocument/2006/relationships/hyperlink" Target="https://drive.google.com/file/d/1hIamWNiM516EXhsJncTnH63fAQWzrJIO/view?usp=share_link" TargetMode="External"/><Relationship Id="rId102" Type="http://schemas.openxmlformats.org/officeDocument/2006/relationships/hyperlink" Target="https://drive.google.com/file/d/1J22ICrWkYL1TkMQAByppRrv0EICyqX4E/view" TargetMode="External"/><Relationship Id="rId223" Type="http://schemas.openxmlformats.org/officeDocument/2006/relationships/hyperlink" Target="https://drive.google.com/file/d/1EqctA1fagFH6nPeNdQh1VDUfiokUR_wL/view?usp=share_link" TargetMode="External"/><Relationship Id="rId344" Type="http://schemas.openxmlformats.org/officeDocument/2006/relationships/hyperlink" Target="https://drive.google.com/file/d/1eUCezK6DFZJbPjQlsxKOV5VmXOrVrCOu/view?usp=share_link" TargetMode="External"/><Relationship Id="rId465" Type="http://schemas.openxmlformats.org/officeDocument/2006/relationships/hyperlink" Target="https://drive.google.com/file/d/16zwOCsDV8_ZwDIoE5zlvBv-8woKHkYve/view?usp=share_link" TargetMode="External"/><Relationship Id="rId101" Type="http://schemas.openxmlformats.org/officeDocument/2006/relationships/hyperlink" Target="https://drive.google.com/file/d/16DHqDO-JkLKmneOCZp2Aq72btJKeHlRW/view" TargetMode="External"/><Relationship Id="rId222" Type="http://schemas.openxmlformats.org/officeDocument/2006/relationships/hyperlink" Target="https://drive.google.com/file/d/1j2icnNp4mOL1wwu188GWPspDbTYMbkpY/view?usp=share_link" TargetMode="External"/><Relationship Id="rId343" Type="http://schemas.openxmlformats.org/officeDocument/2006/relationships/hyperlink" Target="https://drive.google.com/file/d/1pkwTow66nZ9yXKeIo1mkT_5l30-r4Qc_/view" TargetMode="External"/><Relationship Id="rId464" Type="http://schemas.openxmlformats.org/officeDocument/2006/relationships/hyperlink" Target="https://drive.google.com/file/d/1KOZo8thALNFnl3EGV3FnI4OcMfFMHwHi/view?usp=share_link" TargetMode="External"/><Relationship Id="rId100" Type="http://schemas.openxmlformats.org/officeDocument/2006/relationships/hyperlink" Target="https://drive.google.com/file/d/1fvb2K-UvO-n5mGo1FpR564PX6XqVq8JR/view" TargetMode="External"/><Relationship Id="rId221" Type="http://schemas.openxmlformats.org/officeDocument/2006/relationships/hyperlink" Target="https://drive.google.com/file/d/1IIPzdpE_kEP90P6LslfClAIOLcgfE7yS/view?usp=sharing" TargetMode="External"/><Relationship Id="rId342" Type="http://schemas.openxmlformats.org/officeDocument/2006/relationships/hyperlink" Target="https://drive.google.com/file/d/1eUCezK6DFZJbPjQlsxKOV5VmXOrVrCOu/view?usp=share_link" TargetMode="External"/><Relationship Id="rId463" Type="http://schemas.openxmlformats.org/officeDocument/2006/relationships/hyperlink" Target="https://drive.google.com/file/d/16CkRpUCtXLLvmd_QuLeBKJcNCfrB91SM/view?usp=share_link" TargetMode="External"/><Relationship Id="rId217" Type="http://schemas.openxmlformats.org/officeDocument/2006/relationships/hyperlink" Target="https://drive.google.com/file/d/13gK4f79ekv4dZF4JvHNO8qVOLO3CXmm-/view?usp=sharing" TargetMode="External"/><Relationship Id="rId338" Type="http://schemas.openxmlformats.org/officeDocument/2006/relationships/hyperlink" Target="https://drive.google.com/file/d/1oEOy_VpZsNeW1NWzb0Z4qFCdieIIeifS/view" TargetMode="External"/><Relationship Id="rId459" Type="http://schemas.openxmlformats.org/officeDocument/2006/relationships/hyperlink" Target="https://drive.google.com/file/d/1Kf04QgaKSv2EhLJsrf58AUHGPQI8hInA/view?usp=share_link" TargetMode="External"/><Relationship Id="rId216" Type="http://schemas.openxmlformats.org/officeDocument/2006/relationships/hyperlink" Target="https://drive.google.com/file/d/1KS3SDk4rAyXP6MNizM1I_gPpUSKezOtS/view" TargetMode="External"/><Relationship Id="rId337" Type="http://schemas.openxmlformats.org/officeDocument/2006/relationships/hyperlink" Target="https://drive.google.com/file/d/1HnFEt-lGL7rrH1v5vd0ecZoQnO0VVQYz/view?usp=share_link" TargetMode="External"/><Relationship Id="rId458" Type="http://schemas.openxmlformats.org/officeDocument/2006/relationships/hyperlink" Target="https://drive.google.com/file/d/1pcDO3MKJm7tHRCmXPxR8MCE6UswCrMno/view?usp=share_link" TargetMode="External"/><Relationship Id="rId215" Type="http://schemas.openxmlformats.org/officeDocument/2006/relationships/hyperlink" Target="https://drive.google.com/file/d/1znNbgqkufuLK0LKjlecbN-18_Rfq8E7U/view" TargetMode="External"/><Relationship Id="rId336" Type="http://schemas.openxmlformats.org/officeDocument/2006/relationships/hyperlink" Target="https://drive.google.com/file/d/1gDK-Xnp-y2CumeERIXy1cj1FQ3xKc9ns/view" TargetMode="External"/><Relationship Id="rId457" Type="http://schemas.openxmlformats.org/officeDocument/2006/relationships/hyperlink" Target="https://drive.google.com/file/d/114U-c-EeLVcaD2th8KHu5qacvX8BFNea/view?usp=share_link" TargetMode="External"/><Relationship Id="rId214" Type="http://schemas.openxmlformats.org/officeDocument/2006/relationships/hyperlink" Target="https://drive.google.com/file/d/1RFl33kb1wYEEEJXpLrZAj-BUdAVkRRiO/view" TargetMode="External"/><Relationship Id="rId335" Type="http://schemas.openxmlformats.org/officeDocument/2006/relationships/hyperlink" Target="https://drive.google.com/file/d/1Wmp8a7kGAOdQRmFidt_hr4_5BGz5_Aas/view" TargetMode="External"/><Relationship Id="rId456" Type="http://schemas.openxmlformats.org/officeDocument/2006/relationships/hyperlink" Target="https://drive.google.com/file/d/15lJsdE4OV1Zow5J_RubD9oY83hcl9jx0/view?usp=share_link" TargetMode="External"/><Relationship Id="rId219" Type="http://schemas.openxmlformats.org/officeDocument/2006/relationships/hyperlink" Target="https://drive.google.com/file/d/17DWTy0ta5jCnOXKbCWHO6MrAwaxQxKAE/view?usp=sharing" TargetMode="External"/><Relationship Id="rId218" Type="http://schemas.openxmlformats.org/officeDocument/2006/relationships/hyperlink" Target="https://drive.google.com/file/d/1xGl4bRBhcreQA-gsnhYp4U2lfNJHM8IF/view?usp=share_link" TargetMode="External"/><Relationship Id="rId339" Type="http://schemas.openxmlformats.org/officeDocument/2006/relationships/hyperlink" Target="https://drive.google.com/file/d/1HnFEt-lGL7rrH1v5vd0ecZoQnO0VVQYz/view?usp=share_link" TargetMode="External"/><Relationship Id="rId330" Type="http://schemas.openxmlformats.org/officeDocument/2006/relationships/hyperlink" Target="https://drive.google.com/file/d/1D51mgCsHoI8Hw44vAlElqWO9baKW26Fu/view?usp=share_link" TargetMode="External"/><Relationship Id="rId451" Type="http://schemas.openxmlformats.org/officeDocument/2006/relationships/hyperlink" Target="https://drive.google.com/file/d/1vJV8KrQy3Cft9xMERPFo6-iMTwkwuWj-/view?usp=share_link" TargetMode="External"/><Relationship Id="rId450" Type="http://schemas.openxmlformats.org/officeDocument/2006/relationships/hyperlink" Target="https://drive.google.com/file/d/1Mu_AsSVZv2D8lDefkFLqXpw64pHkwp7R/view?usp=share_link" TargetMode="External"/><Relationship Id="rId213" Type="http://schemas.openxmlformats.org/officeDocument/2006/relationships/hyperlink" Target="https://drive.google.com/file/d/1hobwVmYRKPPRgApeFNttZ00aVYifCwVW/view" TargetMode="External"/><Relationship Id="rId334" Type="http://schemas.openxmlformats.org/officeDocument/2006/relationships/hyperlink" Target="https://drive.google.com/file/d/1doGDhZOXeviDYNjalXScFFNwpm9JJQmz/view?usp=share_link" TargetMode="External"/><Relationship Id="rId455" Type="http://schemas.openxmlformats.org/officeDocument/2006/relationships/hyperlink" Target="https://drive.google.com/file/d/1qKvwdYSFugKNoD6dcrZ1PqOQIgaVD1xq/view?usp=share_link" TargetMode="External"/><Relationship Id="rId212" Type="http://schemas.openxmlformats.org/officeDocument/2006/relationships/hyperlink" Target="https://drive.google.com/file/d/14wuhmYF9hxtVZCfHRAu18yTYmF1BLzVp/view" TargetMode="External"/><Relationship Id="rId333" Type="http://schemas.openxmlformats.org/officeDocument/2006/relationships/hyperlink" Target="https://drive.google.com/file/d/1AZ6E2CugUiH_HrzreQ89FyzJVaKMtX1R/view" TargetMode="External"/><Relationship Id="rId454" Type="http://schemas.openxmlformats.org/officeDocument/2006/relationships/hyperlink" Target="https://drive.google.com/file/d/1Y4Yh5yHQJTWQZRyn_3fop_51NpCFsBTU/view?usp=share_link" TargetMode="External"/><Relationship Id="rId211" Type="http://schemas.openxmlformats.org/officeDocument/2006/relationships/hyperlink" Target="https://drive.google.com/file/d/16x0gzdPWQ2MBzTULYd5nwd6M1W4rqeOJ/view?usp=share_link" TargetMode="External"/><Relationship Id="rId332" Type="http://schemas.openxmlformats.org/officeDocument/2006/relationships/hyperlink" Target="https://drive.google.com/file/d/1doGDhZOXeviDYNjalXScFFNwpm9JJQmz/view?usp=share_link" TargetMode="External"/><Relationship Id="rId453" Type="http://schemas.openxmlformats.org/officeDocument/2006/relationships/hyperlink" Target="https://drive.google.com/file/d/1HHbDaSBz81WHkIphB0eo_mDPqZzpngA9/view?usp=share_link" TargetMode="External"/><Relationship Id="rId210" Type="http://schemas.openxmlformats.org/officeDocument/2006/relationships/hyperlink" Target="https://drive.google.com/file/d/1cLGcQEfvHDfk5Am_S9S6bnI-njHQzMdw/view?usp=share_link" TargetMode="External"/><Relationship Id="rId331" Type="http://schemas.openxmlformats.org/officeDocument/2006/relationships/hyperlink" Target="https://drive.google.com/file/d/1GKP50LrUQ_Z8TcL81AItN-J5Zqp6DOmo/view" TargetMode="External"/><Relationship Id="rId452" Type="http://schemas.openxmlformats.org/officeDocument/2006/relationships/hyperlink" Target="https://drive.google.com/file/d/1D6e31ukDFK9VZl65catSoWSuLcJqOoh7/view?usp=share_link" TargetMode="External"/><Relationship Id="rId370" Type="http://schemas.openxmlformats.org/officeDocument/2006/relationships/hyperlink" Target="https://drive.google.com/file/d/1oIB9XzQGKeiw8xH7x3LP2TWiGLEkLBKB/view" TargetMode="External"/><Relationship Id="rId129" Type="http://schemas.openxmlformats.org/officeDocument/2006/relationships/hyperlink" Target="https://drive.google.com/file/d/1xBcciL6OfCYKFpORcDgqA59qPZrj5jnB/view?usp=sharing" TargetMode="External"/><Relationship Id="rId128" Type="http://schemas.openxmlformats.org/officeDocument/2006/relationships/hyperlink" Target="https://drive.google.com/file/d/1mr3T59YTzwNDM1dKFClr0iTOarSGqWIT/view" TargetMode="External"/><Relationship Id="rId249" Type="http://schemas.openxmlformats.org/officeDocument/2006/relationships/hyperlink" Target="https://drive.google.com/file/d/1oKwMH3eID6uN5qyPhaUVrAdarTWEn43l/view?usp=share_link" TargetMode="External"/><Relationship Id="rId127" Type="http://schemas.openxmlformats.org/officeDocument/2006/relationships/hyperlink" Target="https://drive.google.com/file/d/1xfgr_4ajlsfOF0dymLAKMusIzUdoirVT/view" TargetMode="External"/><Relationship Id="rId248" Type="http://schemas.openxmlformats.org/officeDocument/2006/relationships/hyperlink" Target="https://drive.google.com/file/d/1_n8FcLMachdfCajEuz1A801QXxVG2cKX/view" TargetMode="External"/><Relationship Id="rId369" Type="http://schemas.openxmlformats.org/officeDocument/2006/relationships/hyperlink" Target="https://drive.google.com/file/d/1xnraM0oOd_DnUppZLGRUFtxRLxBSkxSD/view" TargetMode="External"/><Relationship Id="rId126" Type="http://schemas.openxmlformats.org/officeDocument/2006/relationships/hyperlink" Target="https://drive.google.com/file/d/1SL3KvW_1d9j4f99YB7v7atvZuFHJ_kl7/view" TargetMode="External"/><Relationship Id="rId247" Type="http://schemas.openxmlformats.org/officeDocument/2006/relationships/hyperlink" Target="https://drive.google.com/file/d/135H_8ApktPTj9c0hec-M8PnkxJ6e1ngR/view?usp=share_link" TargetMode="External"/><Relationship Id="rId368" Type="http://schemas.openxmlformats.org/officeDocument/2006/relationships/hyperlink" Target="https://drive.google.com/file/d/1Bl-qo2Aijz0YykN9uDRG5z-y9aG9-ZVC/view?usp=share_link" TargetMode="External"/><Relationship Id="rId121" Type="http://schemas.openxmlformats.org/officeDocument/2006/relationships/hyperlink" Target="https://drive.google.com/file/d/1LYdfXGBndXYOdDOjMhBxlWkFsJZ3RRaC/view" TargetMode="External"/><Relationship Id="rId242" Type="http://schemas.openxmlformats.org/officeDocument/2006/relationships/hyperlink" Target="https://gyazo.com/3152c0ef780963cbbabae02bacd5a221" TargetMode="External"/><Relationship Id="rId363" Type="http://schemas.openxmlformats.org/officeDocument/2006/relationships/hyperlink" Target="https://drive.google.com/file/d/1JJBQ6KWy4tL_jSxeeA5VklbTeqC45UN5/view" TargetMode="External"/><Relationship Id="rId484" Type="http://schemas.openxmlformats.org/officeDocument/2006/relationships/hyperlink" Target="https://drive.google.com/file/d/1yDphiReAUJYUKGLPEEawt5qEZGUwXrWy/view?usp=share_link" TargetMode="External"/><Relationship Id="rId120" Type="http://schemas.openxmlformats.org/officeDocument/2006/relationships/hyperlink" Target="https://drive.google.com/file/d/1FVHfsOvNrY09M7Y_7C8m0CIAhHM19C-h/view" TargetMode="External"/><Relationship Id="rId241" Type="http://schemas.openxmlformats.org/officeDocument/2006/relationships/hyperlink" Target="https://drive.google.com/file/d/1Uq3gKJ91oxFLggXFECpdCsA0sVcDTK1l/view" TargetMode="External"/><Relationship Id="rId362" Type="http://schemas.openxmlformats.org/officeDocument/2006/relationships/hyperlink" Target="https://drive.google.com/file/d/1HATr9ahB5od8aq3u2GX4SisueBf3vrcQ/view" TargetMode="External"/><Relationship Id="rId483" Type="http://schemas.openxmlformats.org/officeDocument/2006/relationships/hyperlink" Target="https://drive.google.com/file/d/1kd-r5A_1jwCszkUncrMVOiL2FLjku9tG/view?usp=share_link" TargetMode="External"/><Relationship Id="rId240" Type="http://schemas.openxmlformats.org/officeDocument/2006/relationships/hyperlink" Target="https://drive.google.com/file/d/1hDhzgzv15zDPBsuxX529rEFsuhtRhJ2L/view?usp=share_link" TargetMode="External"/><Relationship Id="rId361" Type="http://schemas.openxmlformats.org/officeDocument/2006/relationships/hyperlink" Target="https://drive.google.com/file/d/1_gTXO9LU8xVHVi_W6TY7EBFcrmjn-s4l/view" TargetMode="External"/><Relationship Id="rId482" Type="http://schemas.openxmlformats.org/officeDocument/2006/relationships/hyperlink" Target="https://drive.google.com/file/d/1AgcfrGCRvuU6GwMuEAjw_fAczKIhEF0t/view?usp=share_link" TargetMode="External"/><Relationship Id="rId360" Type="http://schemas.openxmlformats.org/officeDocument/2006/relationships/hyperlink" Target="https://drive.google.com/file/d/1DKcxSXjRAiECXZKvDgUqYoA2_kGBWKfm/view?usp=share_link" TargetMode="External"/><Relationship Id="rId481" Type="http://schemas.openxmlformats.org/officeDocument/2006/relationships/hyperlink" Target="https://drive.google.com/file/d/1DT24Lxopn5FtMypnLCfMKJ3zTNWKOsRv/view?usp=share_link" TargetMode="External"/><Relationship Id="rId125" Type="http://schemas.openxmlformats.org/officeDocument/2006/relationships/hyperlink" Target="https://drive.google.com/file/d/1b9aq9UPcalk2G1pEpPMEBSClMDWHRNuX/view" TargetMode="External"/><Relationship Id="rId246" Type="http://schemas.openxmlformats.org/officeDocument/2006/relationships/hyperlink" Target="https://drive.google.com/file/d/1Uq3gKJ91oxFLggXFECpdCsA0sVcDTK1l/view" TargetMode="External"/><Relationship Id="rId367" Type="http://schemas.openxmlformats.org/officeDocument/2006/relationships/hyperlink" Target="https://drive.google.com/file/d/1WW4899drkcShl-oosL3graT_F5CCsvjC/view" TargetMode="External"/><Relationship Id="rId124" Type="http://schemas.openxmlformats.org/officeDocument/2006/relationships/hyperlink" Target="https://drive.google.com/file/d/1rn5T49if5RzpiqvHfLhETluFNU1_ZFVZ/view" TargetMode="External"/><Relationship Id="rId245" Type="http://schemas.openxmlformats.org/officeDocument/2006/relationships/hyperlink" Target="https://drive.google.com/file/d/1c6AmDt-Ww26TQRfUVN5remm54XyEmMQk/view?usp=share_link" TargetMode="External"/><Relationship Id="rId366" Type="http://schemas.openxmlformats.org/officeDocument/2006/relationships/hyperlink" Target="https://drive.google.com/file/d/158eYuDB0d-Un7gwr-H5TFwGKKkK5L5Dw/view?usp=share_link" TargetMode="External"/><Relationship Id="rId123" Type="http://schemas.openxmlformats.org/officeDocument/2006/relationships/hyperlink" Target="https://drive.google.com/file/d/128yZ4yt-Hl8Tl8m32LT4kSWgoonDDo54/view" TargetMode="External"/><Relationship Id="rId244" Type="http://schemas.openxmlformats.org/officeDocument/2006/relationships/hyperlink" Target="https://drive.google.com/file/d/1Uq3gKJ91oxFLggXFECpdCsA0sVcDTK1l/view" TargetMode="External"/><Relationship Id="rId365" Type="http://schemas.openxmlformats.org/officeDocument/2006/relationships/hyperlink" Target="https://drive.google.com/file/d/1HKuiifXOA6XYDWm3QN84MPmywj_RxawZ/view" TargetMode="External"/><Relationship Id="rId486" Type="http://schemas.openxmlformats.org/officeDocument/2006/relationships/vmlDrawing" Target="../drawings/vmlDrawing2.vml"/><Relationship Id="rId122" Type="http://schemas.openxmlformats.org/officeDocument/2006/relationships/hyperlink" Target="https://drive.google.com/file/d/1ev3JVn00vV6CYW5_AB0IEfudZza2IvZB/view" TargetMode="External"/><Relationship Id="rId243" Type="http://schemas.openxmlformats.org/officeDocument/2006/relationships/hyperlink" Target="https://drive.google.com/file/d/1pcifTU3ku37TdlFej8uRu6-rZVjheCAW/view?usp=share_link" TargetMode="External"/><Relationship Id="rId364" Type="http://schemas.openxmlformats.org/officeDocument/2006/relationships/hyperlink" Target="https://drive.google.com/file/d/158eYuDB0d-Un7gwr-H5TFwGKKkK5L5Dw/view?usp=share_link" TargetMode="External"/><Relationship Id="rId485" Type="http://schemas.openxmlformats.org/officeDocument/2006/relationships/drawing" Target="../drawings/drawing4.xml"/><Relationship Id="rId95" Type="http://schemas.openxmlformats.org/officeDocument/2006/relationships/hyperlink" Target="https://drive.google.com/file/d/1NIZyeYJ154KKoXJKNNVKYhRDqURjePBh/view" TargetMode="External"/><Relationship Id="rId94" Type="http://schemas.openxmlformats.org/officeDocument/2006/relationships/hyperlink" Target="https://drive.google.com/file/d/1B3Exw_96aFOeNMFpg1cVWUnNdiZHyolB/view" TargetMode="External"/><Relationship Id="rId97" Type="http://schemas.openxmlformats.org/officeDocument/2006/relationships/hyperlink" Target="https://drive.google.com/file/d/1XB2QBLEE_KPjZuEmUr8IYniImCd4z98c/view" TargetMode="External"/><Relationship Id="rId96" Type="http://schemas.openxmlformats.org/officeDocument/2006/relationships/hyperlink" Target="https://drive.google.com/file/d/1KNL2m0i5hrOmpB2PSe-ML-FoQ2b6dozD/view" TargetMode="External"/><Relationship Id="rId99" Type="http://schemas.openxmlformats.org/officeDocument/2006/relationships/hyperlink" Target="https://drive.google.com/file/d/1V6sDV0bsk8V8p8mwWqprQmSTNrCgf-SR/view" TargetMode="External"/><Relationship Id="rId480" Type="http://schemas.openxmlformats.org/officeDocument/2006/relationships/hyperlink" Target="https://drive.google.com/file/d/1w6lGYW93NYBn8FGafTJkKf_vahMQ_gQs/view?usp=share_link" TargetMode="External"/><Relationship Id="rId98" Type="http://schemas.openxmlformats.org/officeDocument/2006/relationships/hyperlink" Target="https://drive.google.com/file/d/1_RickYs-j11ElwqJLZE-_B4gzR7OAAqV/view" TargetMode="External"/><Relationship Id="rId91" Type="http://schemas.openxmlformats.org/officeDocument/2006/relationships/hyperlink" Target="https://drive.google.com/file/d/1yFGAL8wUoCBKl412Q53xSBur1aHFDiEO/view" TargetMode="External"/><Relationship Id="rId90" Type="http://schemas.openxmlformats.org/officeDocument/2006/relationships/hyperlink" Target="https://drive.google.com/file/d/1gEuQEBsOaAjzDK-bserwDjqRa6CRto24/view" TargetMode="External"/><Relationship Id="rId93" Type="http://schemas.openxmlformats.org/officeDocument/2006/relationships/hyperlink" Target="https://drive.google.com/file/d/1JMHKxVpWLo1F8q0ghYqaOhZboUNqOECw/view" TargetMode="External"/><Relationship Id="rId92" Type="http://schemas.openxmlformats.org/officeDocument/2006/relationships/hyperlink" Target="https://drive.google.com/file/d/11MRcfxq3l2IqPQlmPnR9VgjyiRVBnmDG/view" TargetMode="External"/><Relationship Id="rId118" Type="http://schemas.openxmlformats.org/officeDocument/2006/relationships/hyperlink" Target="https://drive.google.com/file/d/1K0uJVT76wEKe-zT99RDDHGVzOQtqeeOs/view?usp=sharing" TargetMode="External"/><Relationship Id="rId239" Type="http://schemas.openxmlformats.org/officeDocument/2006/relationships/hyperlink" Target="https://drive.google.com/file/d/169WgnPUT3Sdxj-0zIArqoCnwQnxjG6mz/view?usp=share_link" TargetMode="External"/><Relationship Id="rId117" Type="http://schemas.openxmlformats.org/officeDocument/2006/relationships/hyperlink" Target="https://drive.google.com/file/d/1J_N3emIzRkGDs_BvbRDbmunHhxDU7UcW/view?usp=sharing" TargetMode="External"/><Relationship Id="rId238" Type="http://schemas.openxmlformats.org/officeDocument/2006/relationships/hyperlink" Target="https://drive.google.com/file/d/17_FiB3qX0r2C_WNRZ_UaTgtH9M8XwC12/view?usp=share_link" TargetMode="External"/><Relationship Id="rId359" Type="http://schemas.openxmlformats.org/officeDocument/2006/relationships/hyperlink" Target="https://drive.google.com/file/d/1DJaKJkn2zi21c2ODXYV6HObYSP19yfyR/view" TargetMode="External"/><Relationship Id="rId116" Type="http://schemas.openxmlformats.org/officeDocument/2006/relationships/hyperlink" Target="https://drive.google.com/file/d/1-GDR3UB0Aun2RlU7aNXqwW9sBR9TU0XG/view?usp=sharing" TargetMode="External"/><Relationship Id="rId237" Type="http://schemas.openxmlformats.org/officeDocument/2006/relationships/hyperlink" Target="https://drive.google.com/file/d/1GKFr3PmDcp8l4Uzd5G2UmlZ8QTYc0lUU/view?usp=share_link" TargetMode="External"/><Relationship Id="rId358" Type="http://schemas.openxmlformats.org/officeDocument/2006/relationships/hyperlink" Target="https://drive.google.com/file/d/1DKcxSXjRAiECXZKvDgUqYoA2_kGBWKfm/view?usp=share_link" TargetMode="External"/><Relationship Id="rId479" Type="http://schemas.openxmlformats.org/officeDocument/2006/relationships/hyperlink" Target="https://drive.google.com/file/d/1sWTwZ4VKlAZ2i84CX_Y-pi-Gy9yoWZFo/view?usp=share_link" TargetMode="External"/><Relationship Id="rId115" Type="http://schemas.openxmlformats.org/officeDocument/2006/relationships/hyperlink" Target="https://drive.google.com/file/d/1-eJSm4BES5zRAuxwUJVnzu-y1xmagbc2/view?usp=sharing" TargetMode="External"/><Relationship Id="rId236" Type="http://schemas.openxmlformats.org/officeDocument/2006/relationships/hyperlink" Target="https://gyazo.com/76394a9fbd093fc458325d175a7b20c0" TargetMode="External"/><Relationship Id="rId357" Type="http://schemas.openxmlformats.org/officeDocument/2006/relationships/hyperlink" Target="https://drive.google.com/file/d/1zGkPCehp90zfyelchaSkhgQOGSWDhQ1Z/view" TargetMode="External"/><Relationship Id="rId478" Type="http://schemas.openxmlformats.org/officeDocument/2006/relationships/hyperlink" Target="https://drive.google.com/file/d/16GBkYIumDJk9UF42ofpW2geamvYvl-az/view?usp=share_link" TargetMode="External"/><Relationship Id="rId119" Type="http://schemas.openxmlformats.org/officeDocument/2006/relationships/hyperlink" Target="https://drive.google.com/file/d/1jhljwJPlp9s4ne8cav6cTLzSgnyc0fQ6/view" TargetMode="External"/><Relationship Id="rId110" Type="http://schemas.openxmlformats.org/officeDocument/2006/relationships/hyperlink" Target="https://drive.google.com/file/d/15yBeKkXOr3IgvoU4wQ5Ygc4q4s4dpVnt/view?usp=share_link" TargetMode="External"/><Relationship Id="rId231" Type="http://schemas.openxmlformats.org/officeDocument/2006/relationships/hyperlink" Target="https://drive.google.com/file/d/1-75YgZ_vWpwaGPubpGKqb7En-MtCvYtF/view?usp=share_link" TargetMode="External"/><Relationship Id="rId352" Type="http://schemas.openxmlformats.org/officeDocument/2006/relationships/hyperlink" Target="https://drive.google.com/file/d/1Jql73EzvKuCZb8nkyBwKEAA5C1fibZc2/view?usp=share_link" TargetMode="External"/><Relationship Id="rId473" Type="http://schemas.openxmlformats.org/officeDocument/2006/relationships/hyperlink" Target="https://drive.google.com/file/d/1c1AIEqqcrfm-4cQ_J2IFlqM7K_RQIH9M/view?usp=share_link" TargetMode="External"/><Relationship Id="rId230" Type="http://schemas.openxmlformats.org/officeDocument/2006/relationships/hyperlink" Target="https://drive.google.com/file/d/169ZKU-eP-spJovlgHwbfNq72PSwhYpWV/view?usp=share_link" TargetMode="External"/><Relationship Id="rId351" Type="http://schemas.openxmlformats.org/officeDocument/2006/relationships/hyperlink" Target="https://drive.google.com/file/d/1SHfh6M0aAqe6OjsIqYjnFv_ypcMpeGJe/view" TargetMode="External"/><Relationship Id="rId472" Type="http://schemas.openxmlformats.org/officeDocument/2006/relationships/hyperlink" Target="https://drive.google.com/file/d/1JSmVa_TTNhPh_JCqzSOl0VOO7htwFHOP/view?usp=share_link" TargetMode="External"/><Relationship Id="rId350" Type="http://schemas.openxmlformats.org/officeDocument/2006/relationships/hyperlink" Target="https://drive.google.com/file/d/1Jql73EzvKuCZb8nkyBwKEAA5C1fibZc2/view?usp=share_link" TargetMode="External"/><Relationship Id="rId471" Type="http://schemas.openxmlformats.org/officeDocument/2006/relationships/hyperlink" Target="https://drive.google.com/file/d/1ruoeakVaDgynJbOQe2fx9sGyPK_Uu14s/view?usp=share_link" TargetMode="External"/><Relationship Id="rId470" Type="http://schemas.openxmlformats.org/officeDocument/2006/relationships/hyperlink" Target="https://drive.google.com/file/d/1uPWqNKDhRcIX93TdvQ5JpjMgRYWcBIok/view?usp=share_link" TargetMode="External"/><Relationship Id="rId114" Type="http://schemas.openxmlformats.org/officeDocument/2006/relationships/hyperlink" Target="https://drive.google.com/file/d/1KStO9Xnuz-8LVzpL_5JbpztJFRzkXmCP/view?usp=sharing" TargetMode="External"/><Relationship Id="rId235" Type="http://schemas.openxmlformats.org/officeDocument/2006/relationships/hyperlink" Target="https://drive.google.com/file/d/15zvePdg3OILvM-KJQajORE66jiAen3Wy/view?usp=share_link" TargetMode="External"/><Relationship Id="rId356" Type="http://schemas.openxmlformats.org/officeDocument/2006/relationships/hyperlink" Target="https://drive.google.com/file/d/1wUrCEBe9gKUZjEu_-UgExkhoNdtS7EKB/view" TargetMode="External"/><Relationship Id="rId477" Type="http://schemas.openxmlformats.org/officeDocument/2006/relationships/hyperlink" Target="https://drive.google.com/file/d/1crsAVf7iX1BrVKnX-qbbAYDalfGr4KPi/view?usp=share_link" TargetMode="External"/><Relationship Id="rId113" Type="http://schemas.openxmlformats.org/officeDocument/2006/relationships/hyperlink" Target="https://drive.google.com/file/d/1RbN63ESUUzj2H_4n4SYX0zvibHNHKgaW/view?usp=sharing" TargetMode="External"/><Relationship Id="rId234" Type="http://schemas.openxmlformats.org/officeDocument/2006/relationships/hyperlink" Target="https://gyazo.com/76394a9fbd093fc458325d175a7b20c0" TargetMode="External"/><Relationship Id="rId355" Type="http://schemas.openxmlformats.org/officeDocument/2006/relationships/hyperlink" Target="https://drive.google.com/file/d/1LxQX2BglgB4MNYicyqXD3CZ7k-r-xu1M/view" TargetMode="External"/><Relationship Id="rId476" Type="http://schemas.openxmlformats.org/officeDocument/2006/relationships/hyperlink" Target="https://drive.google.com/file/d/1qADdi4pFBtL-_hddD33Ukq3-PZGKQvxV/view?usp=share_link" TargetMode="External"/><Relationship Id="rId112" Type="http://schemas.openxmlformats.org/officeDocument/2006/relationships/hyperlink" Target="https://drive.google.com/file/d/1T-WG5CIdTbl1AVlAcVVz3gWFlzoAiVqG/view?usp=sharing" TargetMode="External"/><Relationship Id="rId233" Type="http://schemas.openxmlformats.org/officeDocument/2006/relationships/hyperlink" Target="https://drive.google.com/file/d/1b4SmzfW2SuGrv4C5NhfMDyYTesa-7yfg/view?usp=share_link" TargetMode="External"/><Relationship Id="rId354" Type="http://schemas.openxmlformats.org/officeDocument/2006/relationships/hyperlink" Target="https://drive.google.com/file/d/1Jql73EzvKuCZb8nkyBwKEAA5C1fibZc2/view?usp=share_link" TargetMode="External"/><Relationship Id="rId475" Type="http://schemas.openxmlformats.org/officeDocument/2006/relationships/hyperlink" Target="https://drive.google.com/file/d/1RwbafpBkYZebBts53BImtugs53pZQuSz/view?usp=share_link" TargetMode="External"/><Relationship Id="rId111" Type="http://schemas.openxmlformats.org/officeDocument/2006/relationships/hyperlink" Target="https://drive.google.com/file/d/1V6Nxx-4CHZTI4qWCcagJ02CeS7YyE1oD/view?usp=share_link" TargetMode="External"/><Relationship Id="rId232" Type="http://schemas.openxmlformats.org/officeDocument/2006/relationships/hyperlink" Target="https://gyazo.com/76394a9fbd093fc458325d175a7b20c0" TargetMode="External"/><Relationship Id="rId353" Type="http://schemas.openxmlformats.org/officeDocument/2006/relationships/hyperlink" Target="https://drive.google.com/file/d/1CGMfWtEoBqkZMDqrmV7wEtaruRa68Nkx/view" TargetMode="External"/><Relationship Id="rId474" Type="http://schemas.openxmlformats.org/officeDocument/2006/relationships/hyperlink" Target="https://drive.google.com/file/d/13Csu963RqpykoiP3EwiqSUl_muMIh0jB/view?usp=share_link" TargetMode="External"/><Relationship Id="rId305" Type="http://schemas.openxmlformats.org/officeDocument/2006/relationships/hyperlink" Target="https://drive.google.com/file/d/1rbCzjZvaMw2rfop72fGb9SUE3l9lA9a5/view?usp=share_link" TargetMode="External"/><Relationship Id="rId426" Type="http://schemas.openxmlformats.org/officeDocument/2006/relationships/hyperlink" Target="https://drive.google.com/file/d/1zdKltQmJ7kntWUVegZ5ncmQyE8zZn9A6/view?usp=share_link" TargetMode="External"/><Relationship Id="rId304" Type="http://schemas.openxmlformats.org/officeDocument/2006/relationships/hyperlink" Target="https://drive.google.com/file/d/1TZNUbwzcQDFO20vXob-wGogu-m0aQEoK/view?usp=share_link" TargetMode="External"/><Relationship Id="rId425" Type="http://schemas.openxmlformats.org/officeDocument/2006/relationships/hyperlink" Target="https://drive.google.com/file/d/19pPRfETghLXHUi1i1tSigv2d9ESdkWB-/view" TargetMode="External"/><Relationship Id="rId303" Type="http://schemas.openxmlformats.org/officeDocument/2006/relationships/hyperlink" Target="https://drive.google.com/file/d/1xgTeUgxNhMnI8Uoxss5A6MquBIMIu0_a/view?usp=share_link" TargetMode="External"/><Relationship Id="rId424" Type="http://schemas.openxmlformats.org/officeDocument/2006/relationships/hyperlink" Target="https://drive.google.com/file/d/1iqIgoOmaU83fnMuSnN_SJ7Bsixao0b03/view?usp=share_link" TargetMode="External"/><Relationship Id="rId302" Type="http://schemas.openxmlformats.org/officeDocument/2006/relationships/hyperlink" Target="https://drive.google.com/file/d/1YUFXKiQ7v2vWOe8IinLcT-Y950In7KL3/view" TargetMode="External"/><Relationship Id="rId423" Type="http://schemas.openxmlformats.org/officeDocument/2006/relationships/hyperlink" Target="https://drive.google.com/file/d/15HUo9eVgx4gxZ2jh2UzXj0HDgYxon1e0/view?usp=sharing" TargetMode="External"/><Relationship Id="rId309" Type="http://schemas.openxmlformats.org/officeDocument/2006/relationships/hyperlink" Target="https://drive.google.com/file/d/1_stqORO5Oja-2jGkFjbKSSzM_dXoRiVZ/view" TargetMode="External"/><Relationship Id="rId308" Type="http://schemas.openxmlformats.org/officeDocument/2006/relationships/hyperlink" Target="https://drive.google.com/file/d/15xLJBVFaORWRPR4BIccly0khEy5T1tEc/view?usp=share_link" TargetMode="External"/><Relationship Id="rId429" Type="http://schemas.openxmlformats.org/officeDocument/2006/relationships/hyperlink" Target="https://drive.google.com/file/d/1j7Algx28iVHBf7XRLhJEyZhH9LtALSHx/view?usp=share_link" TargetMode="External"/><Relationship Id="rId307" Type="http://schemas.openxmlformats.org/officeDocument/2006/relationships/hyperlink" Target="https://drive.google.com/file/d/1zNgMiC-TzBN6plZ5-3twyKrznBBTfkIM/view?usp=share_link" TargetMode="External"/><Relationship Id="rId428" Type="http://schemas.openxmlformats.org/officeDocument/2006/relationships/hyperlink" Target="https://drive.google.com/file/d/1jsmX2hQrtPnkk842HgE9bN--JjDe9pcD/view?usp=share_link" TargetMode="External"/><Relationship Id="rId306" Type="http://schemas.openxmlformats.org/officeDocument/2006/relationships/hyperlink" Target="https://drive.google.com/file/d/10WoG0PrSUEH6koNXV5mUAyD5Q3R1CCUV/view?usp=share_link" TargetMode="External"/><Relationship Id="rId427" Type="http://schemas.openxmlformats.org/officeDocument/2006/relationships/hyperlink" Target="https://drive.google.com/file/d/19pPRfETghLXHUi1i1tSigv2d9ESdkWB-/view" TargetMode="External"/><Relationship Id="rId301" Type="http://schemas.openxmlformats.org/officeDocument/2006/relationships/hyperlink" Target="https://drive.google.com/file/d/1IjXBIyzmE8gGKUJM9lr3BjytxPn7jkjt/view" TargetMode="External"/><Relationship Id="rId422" Type="http://schemas.openxmlformats.org/officeDocument/2006/relationships/hyperlink" Target="https://drive.google.com/file/d/1JWPyGdabuNruXT4mVFqn76ZlAGZyt_5F/view?usp=share_link" TargetMode="External"/><Relationship Id="rId300" Type="http://schemas.openxmlformats.org/officeDocument/2006/relationships/hyperlink" Target="https://drive.google.com/file/d/17lJcx8aVxIKkmqLi28LSFXba8m7UXIkk/view?usp=share_link" TargetMode="External"/><Relationship Id="rId421" Type="http://schemas.openxmlformats.org/officeDocument/2006/relationships/hyperlink" Target="https://drive.google.com/file/d/1FiuuvZOxWZAw9zsbDMsUDFS8SMs95cqj/view?usp=share_link" TargetMode="External"/><Relationship Id="rId420" Type="http://schemas.openxmlformats.org/officeDocument/2006/relationships/hyperlink" Target="https://drive.google.com/file/d/1-gRAE32eHQFyjEjESM7-rDiITI0j-dNc/view?usp=sharing" TargetMode="External"/><Relationship Id="rId415" Type="http://schemas.openxmlformats.org/officeDocument/2006/relationships/hyperlink" Target="https://drive.google.com/file/d/1IFi3KemTIGcr8eSY7hvuXn6uVlk9uP8k/view?usp=sharing" TargetMode="External"/><Relationship Id="rId414" Type="http://schemas.openxmlformats.org/officeDocument/2006/relationships/hyperlink" Target="https://drive.google.com/file/d/1hJjyz79XpAgjVOoQReiWX_lJ4np5XxC-/view?usp=share_link" TargetMode="External"/><Relationship Id="rId413" Type="http://schemas.openxmlformats.org/officeDocument/2006/relationships/hyperlink" Target="https://drive.google.com/file/d/1ee_xCS5UHSuHZylQgPlMrYJ-viRfnwZ6/view?usp=sharing" TargetMode="External"/><Relationship Id="rId412" Type="http://schemas.openxmlformats.org/officeDocument/2006/relationships/hyperlink" Target="https://drive.google.com/file/d/1sWK7zta62jusoIcTr5GSt025Oq2gJ7s6/view?usp=share_link" TargetMode="External"/><Relationship Id="rId419" Type="http://schemas.openxmlformats.org/officeDocument/2006/relationships/hyperlink" Target="https://drive.google.com/file/d/1nD8wXRMIRn2VcKQcx9pX7quXXZZ0BNaQ/view?usp=share_link" TargetMode="External"/><Relationship Id="rId418" Type="http://schemas.openxmlformats.org/officeDocument/2006/relationships/hyperlink" Target="https://drive.google.com/file/d/1-gRAE32eHQFyjEjESM7-rDiITI0j-dNc/view?usp=sharing" TargetMode="External"/><Relationship Id="rId417" Type="http://schemas.openxmlformats.org/officeDocument/2006/relationships/hyperlink" Target="https://drive.google.com/file/d/1mpEpxp5FQsxWIRoY4imSG9rLyL-3a_kp/view?usp=share_link" TargetMode="External"/><Relationship Id="rId416" Type="http://schemas.openxmlformats.org/officeDocument/2006/relationships/hyperlink" Target="https://drive.google.com/file/d/1KoQSLCcgVE5VxT6pM-vVn7UKNp6lMn16/view?usp=share_link" TargetMode="External"/><Relationship Id="rId411" Type="http://schemas.openxmlformats.org/officeDocument/2006/relationships/hyperlink" Target="https://drive.google.com/file/d/1zgYzsxkI_-PV6JPTRlYVWmcFVPy05uHT/view?usp=share_link" TargetMode="External"/><Relationship Id="rId410" Type="http://schemas.openxmlformats.org/officeDocument/2006/relationships/hyperlink" Target="https://drive.google.com/file/d/1sC6HkLUj7FWOq0brKaROJp95HrTWyVD2/view?usp=share_link" TargetMode="External"/><Relationship Id="rId206" Type="http://schemas.openxmlformats.org/officeDocument/2006/relationships/hyperlink" Target="https://drive.google.com/file/d/1X08FRak0m3eikr_XtTtVqXpzCZGdJgrO/view?usp=share_link" TargetMode="External"/><Relationship Id="rId327" Type="http://schemas.openxmlformats.org/officeDocument/2006/relationships/hyperlink" Target="https://drive.google.com/file/d/1-_tR3guQf73iGJRExm_OEpdRJyAxchl9/view?usp=share_link" TargetMode="External"/><Relationship Id="rId448" Type="http://schemas.openxmlformats.org/officeDocument/2006/relationships/hyperlink" Target="https://drive.google.com/file/d/1xdcyfLcMxCLT8bZFeQr3GEXy3UQFeAcg/view?usp=share_link" TargetMode="External"/><Relationship Id="rId205" Type="http://schemas.openxmlformats.org/officeDocument/2006/relationships/hyperlink" Target="https://drive.google.com/file/d/1W0gvxDws8XEuH4tG_-yL3S4pGihmJjtk/view?usp=share_link" TargetMode="External"/><Relationship Id="rId326" Type="http://schemas.openxmlformats.org/officeDocument/2006/relationships/hyperlink" Target="https://drive.google.com/file/d/1WaO5Otw5bhlfH3QzNuJBElSWTryQCPlk/view?usp=share_link" TargetMode="External"/><Relationship Id="rId447" Type="http://schemas.openxmlformats.org/officeDocument/2006/relationships/hyperlink" Target="https://drive.google.com/file/d/1_fgDXlZQADr5g4yekYZoiX3Yz26RiXvz/view?usp=share_link" TargetMode="External"/><Relationship Id="rId204" Type="http://schemas.openxmlformats.org/officeDocument/2006/relationships/hyperlink" Target="https://drive.google.com/file/d/1Z_IVSwO3KiBJgj2LxRadV5_MhkhxjYH9/view" TargetMode="External"/><Relationship Id="rId325" Type="http://schemas.openxmlformats.org/officeDocument/2006/relationships/hyperlink" Target="https://drive.google.com/file/d/1Cm6fMbh5fDeklVeS1_918jtxl_ryEyo-/view?usp=share_link" TargetMode="External"/><Relationship Id="rId446" Type="http://schemas.openxmlformats.org/officeDocument/2006/relationships/hyperlink" Target="https://drive.google.com/file/d/1RJ7HjDYgHQ7GNY_p67lXwNGuqVbFio9c/view?usp=share_link" TargetMode="External"/><Relationship Id="rId203" Type="http://schemas.openxmlformats.org/officeDocument/2006/relationships/hyperlink" Target="https://drive.google.com/file/d/15pAmXHaV9bFhN6hYFOt4qoJNIV5yH3iu/view" TargetMode="External"/><Relationship Id="rId324" Type="http://schemas.openxmlformats.org/officeDocument/2006/relationships/hyperlink" Target="https://drive.google.com/file/d/1MWdc7o5hM3MC-LhRRdEANUQVh_MSUm5-/view?usp=share_link" TargetMode="External"/><Relationship Id="rId445" Type="http://schemas.openxmlformats.org/officeDocument/2006/relationships/hyperlink" Target="https://drive.google.com/file/d/1RkrvJvICAlp58xG3D8UdqRd7DnZlA_AA/view?usp=share_link" TargetMode="External"/><Relationship Id="rId209" Type="http://schemas.openxmlformats.org/officeDocument/2006/relationships/hyperlink" Target="https://drive.google.com/file/d/1rl578vXmEnybdIl5STiM9uS1ncOUpeU6/view?usp=share_link" TargetMode="External"/><Relationship Id="rId208" Type="http://schemas.openxmlformats.org/officeDocument/2006/relationships/hyperlink" Target="https://drive.google.com/file/d/1qGh34IsUuGN1DyJXuvd8prYeMJ7U3STe/view?usp=share_link" TargetMode="External"/><Relationship Id="rId329" Type="http://schemas.openxmlformats.org/officeDocument/2006/relationships/hyperlink" Target="https://drive.google.com/file/d/1fCMTIDalv7dhKVqYm7jOrDdSrXd2uO4_/view?usp=share_link" TargetMode="External"/><Relationship Id="rId207" Type="http://schemas.openxmlformats.org/officeDocument/2006/relationships/hyperlink" Target="https://drive.google.com/file/d/1rnAaJERYHjsAfsihZ9swGA22Pr-H9BSu/view?usp=share_link" TargetMode="External"/><Relationship Id="rId328" Type="http://schemas.openxmlformats.org/officeDocument/2006/relationships/hyperlink" Target="https://drive.google.com/file/d/1lr4BwpHo3GsOLjSs2BAAE4v2yWWG2Ogl/view?usp=share_link" TargetMode="External"/><Relationship Id="rId449" Type="http://schemas.openxmlformats.org/officeDocument/2006/relationships/hyperlink" Target="https://drive.google.com/file/d/1yX7pE0mMFvrE_DtUWIBVIe8Vk9OqE0RQ/view?usp=share_link" TargetMode="External"/><Relationship Id="rId440" Type="http://schemas.openxmlformats.org/officeDocument/2006/relationships/hyperlink" Target="https://drive.google.com/file/d/1jlrOtc_K9j8t642AFXEL47NqJ3PkX_w7/view?usp=share_link" TargetMode="External"/><Relationship Id="rId202" Type="http://schemas.openxmlformats.org/officeDocument/2006/relationships/hyperlink" Target="https://drive.google.com/file/d/1hBiK_-uPbDfU2xb4GTtsIl715D4LY5eZ/view" TargetMode="External"/><Relationship Id="rId323" Type="http://schemas.openxmlformats.org/officeDocument/2006/relationships/hyperlink" Target="https://drive.google.com/file/d/1dARId8onAcsS_yU2_a498Td9lPqexEi7/view" TargetMode="External"/><Relationship Id="rId444" Type="http://schemas.openxmlformats.org/officeDocument/2006/relationships/hyperlink" Target="https://drive.google.com/file/d/1vYQxCaAvazyOylJh88XdttnvSCdzVAIR/view?usp=share_link" TargetMode="External"/><Relationship Id="rId201" Type="http://schemas.openxmlformats.org/officeDocument/2006/relationships/hyperlink" Target="https://drive.google.com/file/d/1DlIY548OftTpQ35o7OgH5FC5tU-4SWge/view" TargetMode="External"/><Relationship Id="rId322" Type="http://schemas.openxmlformats.org/officeDocument/2006/relationships/hyperlink" Target="https://drive.google.com/file/d/1c0Ccv2R040lsOscVpkgNtZnjlEa7vYDy/view?usp=share_link" TargetMode="External"/><Relationship Id="rId443" Type="http://schemas.openxmlformats.org/officeDocument/2006/relationships/hyperlink" Target="https://drive.google.com/file/d/1tv8lC-7xWUOWDwEt-Fof519YlS8k-bPk/view?usp=share_link" TargetMode="External"/><Relationship Id="rId200" Type="http://schemas.openxmlformats.org/officeDocument/2006/relationships/hyperlink" Target="https://drive.google.com/file/d/1FMLliDl5gr9r_y9Zv9_Z1TF3ZCCfucFA/view" TargetMode="External"/><Relationship Id="rId321" Type="http://schemas.openxmlformats.org/officeDocument/2006/relationships/hyperlink" Target="https://drive.google.com/file/d/1ZtWKlIbjR3n0Ln7Z4ZxketcYKeOZ9Tz2/view" TargetMode="External"/><Relationship Id="rId442" Type="http://schemas.openxmlformats.org/officeDocument/2006/relationships/hyperlink" Target="https://drive.google.com/file/d/1gdaejOmBmaDiSla10aN3SkXjaKYkOllO/view?usp=share_link" TargetMode="External"/><Relationship Id="rId320" Type="http://schemas.openxmlformats.org/officeDocument/2006/relationships/hyperlink" Target="https://drive.google.com/file/d/13DYZOFFzCTnHG15qj21Tbfd0zdZgCAv_/view?usp=share_link" TargetMode="External"/><Relationship Id="rId441" Type="http://schemas.openxmlformats.org/officeDocument/2006/relationships/hyperlink" Target="https://drive.google.com/file/d/1XjDTeGoxA8Rb6YnGXGMVICjHXVoxuy_V/view?usp=share_link" TargetMode="External"/><Relationship Id="rId316" Type="http://schemas.openxmlformats.org/officeDocument/2006/relationships/hyperlink" Target="https://drive.google.com/file/d/1fwSPUzMNhN4XFOcdC61Xy5BQxaOVnUu3/view?usp=share_link" TargetMode="External"/><Relationship Id="rId437" Type="http://schemas.openxmlformats.org/officeDocument/2006/relationships/hyperlink" Target="https://drive.google.com/file/d/18m1X6rmz5iYFBOT0995QoG_0UgcrdSX0/view" TargetMode="External"/><Relationship Id="rId315" Type="http://schemas.openxmlformats.org/officeDocument/2006/relationships/hyperlink" Target="https://drive.google.com/file/d/1FiucVPNjq31EyI3zDygtDbDClG_MuD7G/view" TargetMode="External"/><Relationship Id="rId436" Type="http://schemas.openxmlformats.org/officeDocument/2006/relationships/hyperlink" Target="https://drive.google.com/file/d/1WjUtXiT39NiT-a5gEsWSvEXSgqlgPS0T/view?usp=sharing" TargetMode="External"/><Relationship Id="rId314" Type="http://schemas.openxmlformats.org/officeDocument/2006/relationships/hyperlink" Target="https://drive.google.com/file/d/1lXcZ8xVZOiy9HoahV-xNFroGVOUtYRRV/view?usp=share_link" TargetMode="External"/><Relationship Id="rId435" Type="http://schemas.openxmlformats.org/officeDocument/2006/relationships/hyperlink" Target="https://drive.google.com/file/d/1-xX98yXFJ89ToE3O9eKOkUFkwzqvGEtt/view" TargetMode="External"/><Relationship Id="rId313" Type="http://schemas.openxmlformats.org/officeDocument/2006/relationships/hyperlink" Target="https://gyazo.com/657acd3991343b0b6bf2049512c1bbd2" TargetMode="External"/><Relationship Id="rId434" Type="http://schemas.openxmlformats.org/officeDocument/2006/relationships/hyperlink" Target="https://drive.google.com/file/d/1vzcO3iQTYUt9M-1keX0NRxmzuoniPV7C/view?usp=sharing" TargetMode="External"/><Relationship Id="rId319" Type="http://schemas.openxmlformats.org/officeDocument/2006/relationships/hyperlink" Target="https://drive.google.com/file/d/1ZtWKlIbjR3n0Ln7Z4ZxketcYKeOZ9Tz2/view" TargetMode="External"/><Relationship Id="rId318" Type="http://schemas.openxmlformats.org/officeDocument/2006/relationships/hyperlink" Target="https://drive.google.com/file/d/1LAEBkf_bsKQJJUdhWcc0luCFXdWyOQQv/view?usp=share_link" TargetMode="External"/><Relationship Id="rId439" Type="http://schemas.openxmlformats.org/officeDocument/2006/relationships/hyperlink" Target="https://drive.google.com/file/d/1sFtaujprUN96zQ7h5DWpBx5uU__T_o9k/view?usp=share_link" TargetMode="External"/><Relationship Id="rId317" Type="http://schemas.openxmlformats.org/officeDocument/2006/relationships/hyperlink" Target="https://gyazo.com/d0654742a079a26a0c599d40224287b9" TargetMode="External"/><Relationship Id="rId438" Type="http://schemas.openxmlformats.org/officeDocument/2006/relationships/hyperlink" Target="https://drive.google.com/file/d/10ahApiQHMn9nznW2-hHZ5A2OJim6d97g/view?usp=share_link" TargetMode="External"/><Relationship Id="rId312" Type="http://schemas.openxmlformats.org/officeDocument/2006/relationships/hyperlink" Target="https://drive.google.com/file/d/1a7V4HZd6o8qJYxaROYd8EWa7eKZA0-2N/view?usp=share_link" TargetMode="External"/><Relationship Id="rId433" Type="http://schemas.openxmlformats.org/officeDocument/2006/relationships/hyperlink" Target="https://drive.google.com/file/d/1jEc5K5DKw9y0zByTYaSPwnx1jtE1zvEN/view" TargetMode="External"/><Relationship Id="rId311" Type="http://schemas.openxmlformats.org/officeDocument/2006/relationships/hyperlink" Target="https://drive.google.com/file/d/1MQ4AZEeoMq2J19tUcwy-Su_21A-aaPT5/view" TargetMode="External"/><Relationship Id="rId432" Type="http://schemas.openxmlformats.org/officeDocument/2006/relationships/hyperlink" Target="https://drive.google.com/file/d/10Jn8ewCEWsNFSfHFrQ9me3k3wLjvKMQF/view?usp=sharing" TargetMode="External"/><Relationship Id="rId310" Type="http://schemas.openxmlformats.org/officeDocument/2006/relationships/hyperlink" Target="https://drive.google.com/file/d/1H5RJc7mcbVXDiPkKlYK37MTeEWZW7WIp/view?usp=share_link" TargetMode="External"/><Relationship Id="rId431" Type="http://schemas.openxmlformats.org/officeDocument/2006/relationships/hyperlink" Target="https://drive.google.com/file/d/1pz6Up4TU4h7TYEbGgJnxgZ_6etOcSF_7/view?usp=share_link" TargetMode="External"/><Relationship Id="rId430" Type="http://schemas.openxmlformats.org/officeDocument/2006/relationships/hyperlink" Target="https://gyazo.com/1b7ebe818bd1fa1bfcb902617b376d3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24" width="25.13"/>
    <col customWidth="1" min="25" max="25" width="32.0"/>
    <col customWidth="1" min="26" max="27" width="43.88"/>
    <col customWidth="1" min="28" max="30" width="25.5"/>
    <col customWidth="1" min="31" max="31" width="14.13"/>
    <col customWidth="1" min="32" max="33" width="22.63"/>
  </cols>
  <sheetData>
    <row r="1">
      <c r="A1" s="1" t="s">
        <v>0</v>
      </c>
      <c r="B1" s="1" t="s">
        <v>1</v>
      </c>
      <c r="C1" s="2"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1" t="s">
        <v>25</v>
      </c>
      <c r="AA1" s="1" t="s">
        <v>26</v>
      </c>
      <c r="AB1" s="1" t="s">
        <v>27</v>
      </c>
      <c r="AC1" s="1" t="s">
        <v>28</v>
      </c>
      <c r="AD1" s="1" t="s">
        <v>29</v>
      </c>
      <c r="AE1" s="1" t="s">
        <v>30</v>
      </c>
      <c r="AF1" s="1" t="s">
        <v>31</v>
      </c>
      <c r="AG1" s="1" t="s">
        <v>32</v>
      </c>
    </row>
    <row r="2" ht="112.5" customHeight="1">
      <c r="A2" s="6" t="s">
        <v>33</v>
      </c>
      <c r="B2" s="6" t="s">
        <v>34</v>
      </c>
      <c r="C2" s="6" t="s">
        <v>35</v>
      </c>
      <c r="D2" s="7" t="s">
        <v>36</v>
      </c>
      <c r="E2" s="8"/>
      <c r="F2" s="9" t="s">
        <v>37</v>
      </c>
      <c r="G2" s="10"/>
      <c r="H2" s="10" t="s">
        <v>38</v>
      </c>
      <c r="I2" s="6" t="s">
        <v>39</v>
      </c>
      <c r="J2" s="8" t="s">
        <v>40</v>
      </c>
      <c r="K2" s="10" t="s">
        <v>41</v>
      </c>
      <c r="L2" s="11" t="s">
        <v>42</v>
      </c>
      <c r="M2" s="6" t="s">
        <v>43</v>
      </c>
      <c r="N2" s="11" t="s">
        <v>44</v>
      </c>
      <c r="O2" s="11" t="s">
        <v>44</v>
      </c>
      <c r="P2" s="12"/>
      <c r="Q2" s="13"/>
      <c r="R2" s="12"/>
      <c r="S2" s="12"/>
      <c r="T2" s="12"/>
      <c r="U2" s="12"/>
      <c r="V2" s="12"/>
      <c r="W2" s="12"/>
      <c r="X2" s="14"/>
      <c r="Y2" s="6" t="s">
        <v>45</v>
      </c>
      <c r="Z2" s="12" t="str">
        <f t="shared" ref="Z2:Z949" si="1">REPLACE(AA2,SEARCH("M6-",AA2),LEN(AB2),AC2)</f>
        <v>{"id":"M6-NyO-1a-I-1-BR","stimulus":"&lt;p&gt;Arraste a escrita de cada número por extenso para o local apropiado.&lt;/p&gt;","hint":"&lt;p&gt;No sistema de numeração decimal, o valor de cada algarismo depende de sua posição no número.&lt;/p&gt;","feedback":"&lt;p&gt;No sistema de numeração decimal, o valor de cada algarismo depende de sua posição no número.&lt;/p&gt;","seed":{"parameters":[{"name":"Q1","label":null,"min":100000,"max":999999,"step":1},{"name":"Q2","label":null,"min":1000000,"max":9999999,"step":1},{"name":"Q3","label":null,"min":10000000,"max":99999999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'pt').slice(1,)"}],"uniques":true},"algorithm":{"name":"linkOperationResult","params":{"invert":true},"template":"Match list"}}</v>
      </c>
      <c r="AA2" s="15" t="s">
        <v>46</v>
      </c>
      <c r="AB2" s="13" t="str">
        <f t="shared" ref="AB2:AB949" si="2">IF(D2&lt;&gt;"No hacer",CONCATENATE(A2,"-",LEFT(C2),"-",IF(A1&lt;&gt;A2,1,IF(C1=C2,RIGHT(AB1)+1,1))))</f>
        <v>M6-NyO-1a-I-1</v>
      </c>
      <c r="AC2" s="13" t="str">
        <f t="shared" ref="AC2:AC949" si="3">CONCATENATE(AB2,"-BR")</f>
        <v>M6-NyO-1a-I-1-BR</v>
      </c>
      <c r="AD2" s="8" t="s">
        <v>47</v>
      </c>
      <c r="AE2" s="13"/>
      <c r="AF2" s="8" t="s">
        <v>48</v>
      </c>
      <c r="AG2" s="8" t="s">
        <v>49</v>
      </c>
    </row>
    <row r="3" ht="112.5" customHeight="1">
      <c r="A3" s="6" t="s">
        <v>33</v>
      </c>
      <c r="B3" s="6" t="s">
        <v>34</v>
      </c>
      <c r="C3" s="6" t="s">
        <v>50</v>
      </c>
      <c r="D3" s="7" t="s">
        <v>36</v>
      </c>
      <c r="E3" s="8"/>
      <c r="F3" s="11" t="s">
        <v>51</v>
      </c>
      <c r="G3" s="16" t="s">
        <v>52</v>
      </c>
      <c r="H3" s="10" t="s">
        <v>53</v>
      </c>
      <c r="I3" s="6"/>
      <c r="J3" s="8" t="s">
        <v>54</v>
      </c>
      <c r="K3" s="11" t="s">
        <v>55</v>
      </c>
      <c r="L3" s="11" t="s">
        <v>56</v>
      </c>
      <c r="M3" s="6" t="s">
        <v>43</v>
      </c>
      <c r="N3" s="11" t="s">
        <v>57</v>
      </c>
      <c r="O3" s="11" t="s">
        <v>57</v>
      </c>
      <c r="P3" s="12"/>
      <c r="Q3" s="13"/>
      <c r="R3" s="12"/>
      <c r="S3" s="12"/>
      <c r="T3" s="12"/>
      <c r="U3" s="12"/>
      <c r="V3" s="12"/>
      <c r="W3" s="12"/>
      <c r="X3" s="14"/>
      <c r="Y3" s="6" t="s">
        <v>45</v>
      </c>
      <c r="Z3" s="12" t="str">
        <f t="shared" si="1"/>
        <v>{"id":"M6-NyO-1a-E-1-BR","stimulus":"&lt;p&gt;Como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{{T3}} e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AA3" s="17" t="s">
        <v>58</v>
      </c>
      <c r="AB3" s="13" t="str">
        <f t="shared" si="2"/>
        <v>M6-NyO-1a-E-1</v>
      </c>
      <c r="AC3" s="13" t="str">
        <f t="shared" si="3"/>
        <v>M6-NyO-1a-E-1-BR</v>
      </c>
      <c r="AD3" s="8" t="s">
        <v>47</v>
      </c>
      <c r="AE3" s="13"/>
      <c r="AF3" s="8" t="s">
        <v>48</v>
      </c>
      <c r="AG3" s="8" t="s">
        <v>49</v>
      </c>
    </row>
    <row r="4" ht="112.5" customHeight="1">
      <c r="A4" s="6" t="s">
        <v>33</v>
      </c>
      <c r="B4" s="6" t="s">
        <v>34</v>
      </c>
      <c r="C4" s="6" t="s">
        <v>50</v>
      </c>
      <c r="D4" s="7" t="s">
        <v>36</v>
      </c>
      <c r="E4" s="8"/>
      <c r="F4" s="11" t="s">
        <v>51</v>
      </c>
      <c r="G4" s="16" t="s">
        <v>59</v>
      </c>
      <c r="H4" s="10" t="s">
        <v>53</v>
      </c>
      <c r="I4" s="6"/>
      <c r="J4" s="8" t="s">
        <v>54</v>
      </c>
      <c r="K4" s="11" t="s">
        <v>55</v>
      </c>
      <c r="L4" s="11" t="s">
        <v>60</v>
      </c>
      <c r="M4" s="6" t="s">
        <v>43</v>
      </c>
      <c r="N4" s="11" t="s">
        <v>57</v>
      </c>
      <c r="O4" s="11" t="s">
        <v>57</v>
      </c>
      <c r="P4" s="12"/>
      <c r="Q4" s="13"/>
      <c r="R4" s="12"/>
      <c r="S4" s="12"/>
      <c r="T4" s="12"/>
      <c r="U4" s="12"/>
      <c r="V4" s="12"/>
      <c r="W4" s="12"/>
      <c r="X4" s="14"/>
      <c r="Y4" s="6" t="s">
        <v>45</v>
      </c>
      <c r="Z4" s="12" t="str">
        <f t="shared" si="1"/>
        <v>{"id":"M6-NyO-1a-E-2-BR","stimulus":"&lt;p&gt;Como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AA4" s="17" t="s">
        <v>61</v>
      </c>
      <c r="AB4" s="13" t="str">
        <f t="shared" si="2"/>
        <v>M6-NyO-1a-E-2</v>
      </c>
      <c r="AC4" s="13" t="str">
        <f t="shared" si="3"/>
        <v>M6-NyO-1a-E-2-BR</v>
      </c>
      <c r="AD4" s="8" t="s">
        <v>47</v>
      </c>
      <c r="AE4" s="13"/>
      <c r="AF4" s="8" t="s">
        <v>48</v>
      </c>
      <c r="AG4" s="8" t="s">
        <v>49</v>
      </c>
    </row>
    <row r="5" ht="112.5" customHeight="1">
      <c r="A5" s="6" t="s">
        <v>33</v>
      </c>
      <c r="B5" s="6" t="s">
        <v>34</v>
      </c>
      <c r="C5" s="6" t="s">
        <v>50</v>
      </c>
      <c r="D5" s="7" t="s">
        <v>36</v>
      </c>
      <c r="E5" s="8"/>
      <c r="F5" s="11" t="s">
        <v>51</v>
      </c>
      <c r="G5" s="16" t="s">
        <v>59</v>
      </c>
      <c r="H5" s="10" t="s">
        <v>53</v>
      </c>
      <c r="I5" s="6"/>
      <c r="J5" s="8" t="s">
        <v>54</v>
      </c>
      <c r="K5" s="11" t="s">
        <v>62</v>
      </c>
      <c r="L5" s="11" t="s">
        <v>63</v>
      </c>
      <c r="M5" s="6" t="s">
        <v>43</v>
      </c>
      <c r="N5" s="11" t="s">
        <v>57</v>
      </c>
      <c r="O5" s="11" t="s">
        <v>57</v>
      </c>
      <c r="P5" s="12"/>
      <c r="Q5" s="13"/>
      <c r="R5" s="12"/>
      <c r="S5" s="12"/>
      <c r="T5" s="12"/>
      <c r="U5" s="12"/>
      <c r="V5" s="12"/>
      <c r="W5" s="12"/>
      <c r="X5" s="14"/>
      <c r="Y5" s="6" t="s">
        <v>45</v>
      </c>
      <c r="Z5" s="12" t="str">
        <f t="shared" si="1"/>
        <v>{"id":"M6-NyO-1a-E-3-BR","stimulus":"&lt;p&gt;Como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AA5" s="17" t="s">
        <v>64</v>
      </c>
      <c r="AB5" s="13" t="str">
        <f t="shared" si="2"/>
        <v>M6-NyO-1a-E-3</v>
      </c>
      <c r="AC5" s="13" t="str">
        <f t="shared" si="3"/>
        <v>M6-NyO-1a-E-3-BR</v>
      </c>
      <c r="AD5" s="8" t="s">
        <v>47</v>
      </c>
      <c r="AE5" s="13"/>
      <c r="AF5" s="8" t="s">
        <v>48</v>
      </c>
      <c r="AG5" s="8" t="s">
        <v>49</v>
      </c>
    </row>
    <row r="6" ht="112.5" customHeight="1">
      <c r="A6" s="6" t="s">
        <v>33</v>
      </c>
      <c r="B6" s="6" t="s">
        <v>34</v>
      </c>
      <c r="C6" s="6" t="s">
        <v>50</v>
      </c>
      <c r="D6" s="7" t="s">
        <v>36</v>
      </c>
      <c r="E6" s="8"/>
      <c r="F6" s="11" t="s">
        <v>51</v>
      </c>
      <c r="G6" s="16" t="s">
        <v>65</v>
      </c>
      <c r="H6" s="10" t="s">
        <v>53</v>
      </c>
      <c r="I6" s="6"/>
      <c r="J6" s="8" t="s">
        <v>54</v>
      </c>
      <c r="K6" s="11" t="s">
        <v>66</v>
      </c>
      <c r="L6" s="11" t="s">
        <v>67</v>
      </c>
      <c r="M6" s="6" t="s">
        <v>43</v>
      </c>
      <c r="N6" s="11" t="s">
        <v>57</v>
      </c>
      <c r="O6" s="11" t="s">
        <v>57</v>
      </c>
      <c r="P6" s="12"/>
      <c r="Q6" s="13"/>
      <c r="R6" s="12"/>
      <c r="S6" s="12"/>
      <c r="T6" s="12"/>
      <c r="U6" s="12"/>
      <c r="V6" s="12"/>
      <c r="W6" s="12"/>
      <c r="X6" s="14"/>
      <c r="Y6" s="6" t="s">
        <v>45</v>
      </c>
      <c r="Z6" s="12" t="str">
        <f t="shared" si="1"/>
        <v>{"id":"M6-NyO-1a-E-4-BR","stimulus":"&lt;p&gt;Como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{{response}} {{T2}}&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AA6" s="17" t="s">
        <v>68</v>
      </c>
      <c r="AB6" s="13" t="str">
        <f t="shared" si="2"/>
        <v>M6-NyO-1a-E-4</v>
      </c>
      <c r="AC6" s="13" t="str">
        <f t="shared" si="3"/>
        <v>M6-NyO-1a-E-4-BR</v>
      </c>
      <c r="AD6" s="8" t="s">
        <v>47</v>
      </c>
      <c r="AE6" s="13"/>
      <c r="AF6" s="8" t="s">
        <v>48</v>
      </c>
      <c r="AG6" s="8" t="s">
        <v>49</v>
      </c>
    </row>
    <row r="7" ht="112.5" customHeight="1">
      <c r="A7" s="6" t="s">
        <v>33</v>
      </c>
      <c r="B7" s="6" t="s">
        <v>34</v>
      </c>
      <c r="C7" s="6" t="s">
        <v>69</v>
      </c>
      <c r="D7" s="7" t="s">
        <v>36</v>
      </c>
      <c r="E7" s="6"/>
      <c r="F7" s="9" t="s">
        <v>70</v>
      </c>
      <c r="G7" s="11" t="s">
        <v>71</v>
      </c>
      <c r="H7" s="10" t="s">
        <v>72</v>
      </c>
      <c r="I7" s="6" t="s">
        <v>39</v>
      </c>
      <c r="J7" s="8" t="s">
        <v>54</v>
      </c>
      <c r="K7" s="11" t="s">
        <v>73</v>
      </c>
      <c r="L7" s="11" t="s">
        <v>56</v>
      </c>
      <c r="M7" s="6" t="s">
        <v>43</v>
      </c>
      <c r="N7" s="11" t="s">
        <v>57</v>
      </c>
      <c r="O7" s="11" t="s">
        <v>57</v>
      </c>
      <c r="P7" s="9"/>
      <c r="Q7" s="13"/>
      <c r="R7" s="18"/>
      <c r="S7" s="18"/>
      <c r="T7" s="18"/>
      <c r="U7" s="18"/>
      <c r="V7" s="18"/>
      <c r="W7" s="12"/>
      <c r="X7" s="14"/>
      <c r="Y7" s="19" t="s">
        <v>45</v>
      </c>
      <c r="Z7" s="12" t="str">
        <f t="shared" si="1"/>
        <v>{"id":"M6-NyO-1a-A-1-BR","stimulus":"&lt;p&gt;Em um determinado país há {{T1}} carros em circulação. Complete o número por extenso.&lt;/p&gt;","template":"&lt;p&gt;O número de carros em circulação é {{T2}} {{T3}} e {{response}}.&lt;/p&gt;","hint":"&lt;p&gt;No sistema de numeração decimal, o valor de cada algarismo depende de sua posição no número.&lt;/p&gt;","feedback":"&lt;p&gt;No sistema de numeração decimal, o valor de cada algarismo depende de sua posição no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AA7" s="17" t="s">
        <v>74</v>
      </c>
      <c r="AB7" s="13" t="str">
        <f t="shared" si="2"/>
        <v>M6-NyO-1a-A-1</v>
      </c>
      <c r="AC7" s="13" t="str">
        <f t="shared" si="3"/>
        <v>M6-NyO-1a-A-1-BR</v>
      </c>
      <c r="AD7" s="8" t="s">
        <v>47</v>
      </c>
      <c r="AE7" s="13"/>
      <c r="AF7" s="8" t="s">
        <v>48</v>
      </c>
      <c r="AG7" s="8" t="s">
        <v>49</v>
      </c>
    </row>
    <row r="8" ht="112.5" customHeight="1">
      <c r="A8" s="6" t="s">
        <v>33</v>
      </c>
      <c r="B8" s="6" t="s">
        <v>34</v>
      </c>
      <c r="C8" s="6" t="s">
        <v>69</v>
      </c>
      <c r="D8" s="7" t="s">
        <v>36</v>
      </c>
      <c r="E8" s="6"/>
      <c r="F8" s="9" t="s">
        <v>75</v>
      </c>
      <c r="G8" s="11" t="s">
        <v>76</v>
      </c>
      <c r="H8" s="10" t="s">
        <v>77</v>
      </c>
      <c r="I8" s="6"/>
      <c r="J8" s="8" t="s">
        <v>54</v>
      </c>
      <c r="K8" s="11" t="s">
        <v>78</v>
      </c>
      <c r="L8" s="11" t="s">
        <v>60</v>
      </c>
      <c r="M8" s="6" t="s">
        <v>43</v>
      </c>
      <c r="N8" s="11" t="s">
        <v>57</v>
      </c>
      <c r="O8" s="11" t="s">
        <v>57</v>
      </c>
      <c r="P8" s="9"/>
      <c r="Q8" s="13"/>
      <c r="R8" s="18"/>
      <c r="S8" s="18"/>
      <c r="T8" s="18"/>
      <c r="U8" s="18"/>
      <c r="V8" s="18"/>
      <c r="W8" s="12"/>
      <c r="X8" s="14"/>
      <c r="Y8" s="19" t="s">
        <v>45</v>
      </c>
      <c r="Z8" s="12" t="str">
        <f t="shared" si="1"/>
        <v>{"id":"M6-NyO-1a-A-2-BR","stimulus":"&lt;p&gt;Para a construção de um grande arranha-céu serão necessários {{T1}} tijolos. Complete o número por extenso.&lt;/p&gt;","template":"&lt;p&gt;O número de tijolos necessários é {{T2}} {{response}} e {{T3}}.&lt;/p&gt;","hint":"&lt;p&gt;No sistema de numeração decimal, o valor de cada algarismo depende de sua posição no número.&lt;/p&gt;","feedback":"&lt;p&gt;No sistema de numeração decimal, o valor de cada dígito depende de sua posição no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AA8" s="17" t="s">
        <v>79</v>
      </c>
      <c r="AB8" s="13" t="str">
        <f t="shared" si="2"/>
        <v>M6-NyO-1a-A-2</v>
      </c>
      <c r="AC8" s="13" t="str">
        <f t="shared" si="3"/>
        <v>M6-NyO-1a-A-2-BR</v>
      </c>
      <c r="AD8" s="8" t="s">
        <v>47</v>
      </c>
      <c r="AE8" s="13"/>
      <c r="AF8" s="8" t="s">
        <v>48</v>
      </c>
      <c r="AG8" s="8" t="s">
        <v>49</v>
      </c>
    </row>
    <row r="9" ht="112.5" customHeight="1">
      <c r="A9" s="6" t="s">
        <v>33</v>
      </c>
      <c r="B9" s="6" t="s">
        <v>34</v>
      </c>
      <c r="C9" s="6" t="s">
        <v>69</v>
      </c>
      <c r="D9" s="7" t="s">
        <v>36</v>
      </c>
      <c r="E9" s="6"/>
      <c r="F9" s="9" t="s">
        <v>80</v>
      </c>
      <c r="G9" s="11" t="s">
        <v>81</v>
      </c>
      <c r="H9" s="10" t="s">
        <v>82</v>
      </c>
      <c r="I9" s="6"/>
      <c r="J9" s="8" t="s">
        <v>54</v>
      </c>
      <c r="K9" s="11" t="s">
        <v>83</v>
      </c>
      <c r="L9" s="11" t="s">
        <v>63</v>
      </c>
      <c r="M9" s="19" t="s">
        <v>43</v>
      </c>
      <c r="N9" s="11" t="s">
        <v>57</v>
      </c>
      <c r="O9" s="11" t="s">
        <v>57</v>
      </c>
      <c r="P9" s="12"/>
      <c r="Q9" s="13"/>
      <c r="R9" s="9"/>
      <c r="S9" s="9"/>
      <c r="T9" s="9"/>
      <c r="U9" s="9"/>
      <c r="V9" s="9"/>
      <c r="W9" s="12"/>
      <c r="X9" s="13"/>
      <c r="Y9" s="19" t="s">
        <v>45</v>
      </c>
      <c r="Z9" s="12" t="str">
        <f t="shared" si="1"/>
        <v>{"id":"M6-NyO-1a-A-3-BR","stimulus":"&lt;p&gt;Em um ano, uma marca vendeu {{T1}} relógios em todo o mundo. Complete o número por extenso.&lt;/p&gt;","template":"&lt;p&gt;O número de relógios vendidos é {{T2}} {{response}} {{T3}}.&lt;/p&gt;","hint":"&lt;p&gt;No sistema de numeração decimal, o valor de cada algarismo depende de sua posição no número.&lt;/p&gt;","feedback":"&lt;p&gt;No sistema de numeração decimal, o valor de cada algarismo depende de sua posição no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AA9" s="17" t="s">
        <v>84</v>
      </c>
      <c r="AB9" s="13" t="str">
        <f t="shared" si="2"/>
        <v>M6-NyO-1a-A-3</v>
      </c>
      <c r="AC9" s="13" t="str">
        <f t="shared" si="3"/>
        <v>M6-NyO-1a-A-3-BR</v>
      </c>
      <c r="AD9" s="8" t="s">
        <v>47</v>
      </c>
      <c r="AE9" s="13"/>
      <c r="AF9" s="8" t="s">
        <v>48</v>
      </c>
      <c r="AG9" s="8" t="s">
        <v>49</v>
      </c>
    </row>
    <row r="10" ht="112.5" customHeight="1">
      <c r="A10" s="6" t="s">
        <v>33</v>
      </c>
      <c r="B10" s="6" t="s">
        <v>34</v>
      </c>
      <c r="C10" s="6" t="s">
        <v>69</v>
      </c>
      <c r="D10" s="7" t="s">
        <v>36</v>
      </c>
      <c r="E10" s="6"/>
      <c r="F10" s="9" t="s">
        <v>85</v>
      </c>
      <c r="G10" s="11" t="s">
        <v>86</v>
      </c>
      <c r="H10" s="10" t="s">
        <v>87</v>
      </c>
      <c r="I10" s="6"/>
      <c r="J10" s="8" t="s">
        <v>54</v>
      </c>
      <c r="K10" s="11" t="s">
        <v>66</v>
      </c>
      <c r="L10" s="11" t="s">
        <v>67</v>
      </c>
      <c r="M10" s="19" t="s">
        <v>43</v>
      </c>
      <c r="N10" s="11" t="s">
        <v>57</v>
      </c>
      <c r="O10" s="11" t="s">
        <v>57</v>
      </c>
      <c r="P10" s="12"/>
      <c r="Q10" s="13"/>
      <c r="R10" s="9"/>
      <c r="S10" s="9"/>
      <c r="T10" s="9"/>
      <c r="U10" s="9"/>
      <c r="V10" s="9"/>
      <c r="W10" s="12"/>
      <c r="X10" s="13"/>
      <c r="Y10" s="19" t="s">
        <v>45</v>
      </c>
      <c r="Z10" s="12" t="str">
        <f t="shared" si="1"/>
        <v>{"id":"M6-NyO-1a-A-4-BR","stimulus":"&lt;p&gt;Um grupo de astrônomos descobriu um planeta cujo diâmetro mede {{T1}} m. Complete o número por extenso.&lt;/p&gt;","template":"&lt;p&gt;Em metros, o diâmetro mede {{response}} {{T2}}.&lt;/p&gt;","hint":"&lt;p&gt;No sistema de numeração decimal, o valor de cada algarismo depende de sua posição no número.&lt;/p&gt;","feedback":"&lt;p&gt;No sistema de numeração decimal, o valor de cada algarismo depende de sua posição no número.&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AA10" s="17" t="s">
        <v>88</v>
      </c>
      <c r="AB10" s="13" t="str">
        <f t="shared" si="2"/>
        <v>M6-NyO-1a-A-4</v>
      </c>
      <c r="AC10" s="13" t="str">
        <f t="shared" si="3"/>
        <v>M6-NyO-1a-A-4-BR</v>
      </c>
      <c r="AD10" s="8" t="s">
        <v>47</v>
      </c>
      <c r="AE10" s="13"/>
      <c r="AF10" s="8" t="s">
        <v>48</v>
      </c>
      <c r="AG10" s="8" t="s">
        <v>49</v>
      </c>
    </row>
    <row r="11" ht="112.5" customHeight="1">
      <c r="A11" s="6" t="s">
        <v>33</v>
      </c>
      <c r="B11" s="6" t="s">
        <v>34</v>
      </c>
      <c r="C11" s="6" t="s">
        <v>69</v>
      </c>
      <c r="D11" s="7" t="s">
        <v>36</v>
      </c>
      <c r="E11" s="6"/>
      <c r="F11" s="20" t="s">
        <v>89</v>
      </c>
      <c r="G11" s="21" t="s">
        <v>90</v>
      </c>
      <c r="H11" s="22" t="s">
        <v>91</v>
      </c>
      <c r="I11" s="6"/>
      <c r="J11" s="8" t="s">
        <v>54</v>
      </c>
      <c r="K11" s="11" t="s">
        <v>55</v>
      </c>
      <c r="L11" s="11" t="s">
        <v>60</v>
      </c>
      <c r="M11" s="19" t="s">
        <v>43</v>
      </c>
      <c r="N11" s="11" t="s">
        <v>57</v>
      </c>
      <c r="O11" s="11" t="s">
        <v>57</v>
      </c>
      <c r="P11" s="18"/>
      <c r="Q11" s="8"/>
      <c r="R11" s="9"/>
      <c r="S11" s="9"/>
      <c r="T11" s="9"/>
      <c r="U11" s="9"/>
      <c r="V11" s="9"/>
      <c r="W11" s="9"/>
      <c r="X11" s="8"/>
      <c r="Y11" s="19" t="s">
        <v>45</v>
      </c>
      <c r="Z11" s="12" t="str">
        <f t="shared" si="1"/>
        <v>{"id":"M6-NyO-1a-A-5-BR","stimulus":"&lt;p&gt;Rizia baixou uma canção de {{T1}} bytes. Complete o número por extenso.&lt;/p&gt;","template":"&lt;p&gt;Os bytes são {{T2}} {{response}} 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AA11" s="17" t="s">
        <v>92</v>
      </c>
      <c r="AB11" s="13" t="str">
        <f t="shared" si="2"/>
        <v>M6-NyO-1a-A-5</v>
      </c>
      <c r="AC11" s="13" t="str">
        <f t="shared" si="3"/>
        <v>M6-NyO-1a-A-5-BR</v>
      </c>
      <c r="AD11" s="8" t="s">
        <v>47</v>
      </c>
      <c r="AE11" s="13"/>
      <c r="AF11" s="8" t="s">
        <v>48</v>
      </c>
      <c r="AG11" s="8" t="s">
        <v>49</v>
      </c>
    </row>
    <row r="12" ht="112.5" customHeight="1">
      <c r="A12" s="6" t="s">
        <v>93</v>
      </c>
      <c r="B12" s="6" t="s">
        <v>94</v>
      </c>
      <c r="C12" s="6" t="s">
        <v>35</v>
      </c>
      <c r="D12" s="7" t="s">
        <v>36</v>
      </c>
      <c r="E12" s="6"/>
      <c r="F12" s="9" t="s">
        <v>95</v>
      </c>
      <c r="G12" s="10"/>
      <c r="H12" s="10"/>
      <c r="I12" s="6"/>
      <c r="J12" s="23" t="s">
        <v>96</v>
      </c>
      <c r="K12" s="10" t="s">
        <v>97</v>
      </c>
      <c r="L12" s="10" t="s">
        <v>98</v>
      </c>
      <c r="M12" s="6" t="s">
        <v>43</v>
      </c>
      <c r="N12" s="11" t="s">
        <v>99</v>
      </c>
      <c r="O12" s="9" t="s">
        <v>99</v>
      </c>
      <c r="P12" s="9"/>
      <c r="Q12" s="8"/>
      <c r="R12" s="9"/>
      <c r="S12" s="9"/>
      <c r="T12" s="9"/>
      <c r="U12" s="9"/>
      <c r="V12" s="9"/>
      <c r="W12" s="9"/>
      <c r="X12" s="8"/>
      <c r="Y12" s="19" t="s">
        <v>45</v>
      </c>
      <c r="Z12" s="12" t="str">
        <f t="shared" si="1"/>
        <v>{"id":"M6-NyO-1b-I-1-BR","stimulus":"&lt;p&gt;Indique se a escrita desses números está correta ou incorreta.&lt;/p&gt;","hint":"&lt;p&gt;No sistema de numaração decimal, o valor de cada algarismo depende da posição que ele ocupa no número.&lt;/p&gt;","feedback":"&lt;p&gt;No sistema de numaração decimal, o valor de cada algarismo depende da posição que ele ocupa no número.&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'pt')\r","label":"{{Q1}}: {{function}}"},{"name":"A2","function":"Lemonlib.numToWords({{Q2}}, 'pt')\r","label":"{{Q2}}: {{function}}"},{"name":"A3","function":"Lemonlib.numToWords({{T3}}, 'pt')\r","label":"{{Q3}}: {{function}}","incorrect":true},{"name":"A4","function":"Lemonlib.numToWords({{T4}}, 'pt')\r","label":"{{Q4}}: {{function}}","incorrect":true},{"name":"A5","function":"Lemonlib.numToWords({{T5}}, 'pt')","label":"{{Q5}}: {{function}}","incorrect":true}],"uniques":true},"algorithm":{"name":"trueFalse","template":"Choice matrix – inline","params":{"countCorrect":2,"countIncorrect":1,"options":["Correta","Incorreta"]}}}</v>
      </c>
      <c r="AA12" s="17" t="s">
        <v>100</v>
      </c>
      <c r="AB12" s="13" t="str">
        <f t="shared" si="2"/>
        <v>M6-NyO-1b-I-1</v>
      </c>
      <c r="AC12" s="13" t="str">
        <f t="shared" si="3"/>
        <v>M6-NyO-1b-I-1-BR</v>
      </c>
      <c r="AD12" s="8" t="s">
        <v>47</v>
      </c>
      <c r="AE12" s="13"/>
      <c r="AF12" s="8" t="s">
        <v>48</v>
      </c>
      <c r="AG12" s="8" t="s">
        <v>49</v>
      </c>
    </row>
    <row r="13" ht="112.5" customHeight="1">
      <c r="A13" s="6" t="s">
        <v>93</v>
      </c>
      <c r="B13" s="6" t="s">
        <v>94</v>
      </c>
      <c r="C13" s="6" t="s">
        <v>50</v>
      </c>
      <c r="D13" s="7" t="s">
        <v>36</v>
      </c>
      <c r="E13" s="6"/>
      <c r="F13" s="9" t="s">
        <v>101</v>
      </c>
      <c r="G13" s="10" t="s">
        <v>102</v>
      </c>
      <c r="H13" s="10"/>
      <c r="I13" s="6"/>
      <c r="J13" s="6" t="s">
        <v>103</v>
      </c>
      <c r="K13" s="10" t="s">
        <v>104</v>
      </c>
      <c r="L13" s="10" t="s">
        <v>105</v>
      </c>
      <c r="M13" s="6" t="s">
        <v>43</v>
      </c>
      <c r="N13" s="11" t="s">
        <v>57</v>
      </c>
      <c r="O13" s="11" t="s">
        <v>57</v>
      </c>
      <c r="P13" s="9"/>
      <c r="Q13" s="8"/>
      <c r="R13" s="9"/>
      <c r="S13" s="9"/>
      <c r="T13" s="9"/>
      <c r="U13" s="9"/>
      <c r="V13" s="9"/>
      <c r="W13" s="9"/>
      <c r="X13" s="8"/>
      <c r="Y13" s="19" t="s">
        <v>45</v>
      </c>
      <c r="Z13" s="12" t="str">
        <f t="shared" si="1"/>
        <v>{"id":"M6-NyO-1b-E-1-BR","stimulus":"&lt;p&gt;Escreva o seguinte número usando algarismos.&lt;/p&gt;","template":"&lt;p&gt;{{T1}}: {{response}}&lt;/p&gt;","hint":"&lt;p&gt;No sistema de numeração decimal, o valor de cada algarismo depende de sua posição no número.&lt;/p&gt;","feedback":"No sistema de numeração decimal, o valor de cada algarismo depende de sua posição no número.","seed":{"parameters":[{"name":"Q1","label":null,"min":1000000,"max":999999999,"step":1}],"calculated":[{"name":"T1","label":null,"function":"Lemonlib.numToWords({{Q1}}, 'pt')","temp":true},{"name":"A1","label":"{{function}}","function":"{{Q1}}"}],"uniques":true},"algorithm":{"name":"calculateOperation","params":{"method":"equivLiteral","keyboard":"NUMERICAL"}}}</v>
      </c>
      <c r="AA13" s="15" t="s">
        <v>106</v>
      </c>
      <c r="AB13" s="13" t="str">
        <f t="shared" si="2"/>
        <v>M6-NyO-1b-E-1</v>
      </c>
      <c r="AC13" s="13" t="str">
        <f t="shared" si="3"/>
        <v>M6-NyO-1b-E-1-BR</v>
      </c>
      <c r="AD13" s="8" t="s">
        <v>47</v>
      </c>
      <c r="AE13" s="13"/>
      <c r="AF13" s="8" t="s">
        <v>48</v>
      </c>
      <c r="AG13" s="8" t="s">
        <v>49</v>
      </c>
    </row>
    <row r="14" ht="112.5" customHeight="1">
      <c r="A14" s="6" t="s">
        <v>93</v>
      </c>
      <c r="B14" s="6" t="s">
        <v>94</v>
      </c>
      <c r="C14" s="6" t="s">
        <v>69</v>
      </c>
      <c r="D14" s="7" t="s">
        <v>36</v>
      </c>
      <c r="E14" s="6"/>
      <c r="F14" s="9" t="s">
        <v>107</v>
      </c>
      <c r="G14" s="10" t="s">
        <v>108</v>
      </c>
      <c r="H14" s="10"/>
      <c r="I14" s="6"/>
      <c r="J14" s="6" t="s">
        <v>103</v>
      </c>
      <c r="K14" s="11" t="s">
        <v>109</v>
      </c>
      <c r="L14" s="10" t="s">
        <v>110</v>
      </c>
      <c r="M14" s="6" t="s">
        <v>43</v>
      </c>
      <c r="N14" s="11" t="s">
        <v>57</v>
      </c>
      <c r="O14" s="11" t="s">
        <v>57</v>
      </c>
      <c r="P14" s="9"/>
      <c r="Q14" s="8"/>
      <c r="R14" s="9"/>
      <c r="S14" s="9"/>
      <c r="T14" s="9"/>
      <c r="U14" s="9"/>
      <c r="V14" s="9"/>
      <c r="W14" s="9"/>
      <c r="X14" s="8"/>
      <c r="Y14" s="19" t="s">
        <v>45</v>
      </c>
      <c r="Z14" s="12" t="str">
        <f t="shared" si="1"/>
        <v>{"id":"M6-NyO-1b-A-1-BR","stimulus":"&lt;p&gt;Em um país residem {{T1}} habitantes. Escreva esse número usando algarismos.&lt;/p&gt;","template":"&lt;p&gt;O número de habitantes é {{response}}.&lt;/p&gt;","hint":"&lt;p&gt;No sistema de numeração decimal, o valor de cada algarismo depende de sua posição no número.&lt;/p&gt;","feedback":"No sistema de numeração decimal, o valor de cada algarismo depende de sua posição no número.","seed":{"parameters":[{"name":"Q1","label":null,"min":10000000,"max":90000000,"step":1}],"calculated":[{"name":"T1","label":null,"function":"Lemonlib.numToWords({{Q1}}, 'pt')","temp":true},{"name":"A1","label":"{{function}}","function":"{{Q1}}"}],"uniques":true},"algorithm":{"name":"calculateOperation","params":{"method":"equivLiteral","keyboard":"NUMERICAL"}}}</v>
      </c>
      <c r="AA14" s="15" t="s">
        <v>111</v>
      </c>
      <c r="AB14" s="13" t="str">
        <f t="shared" si="2"/>
        <v>M6-NyO-1b-A-1</v>
      </c>
      <c r="AC14" s="13" t="str">
        <f t="shared" si="3"/>
        <v>M6-NyO-1b-A-1-BR</v>
      </c>
      <c r="AD14" s="8" t="s">
        <v>47</v>
      </c>
      <c r="AE14" s="13"/>
      <c r="AF14" s="8" t="s">
        <v>48</v>
      </c>
      <c r="AG14" s="8" t="s">
        <v>49</v>
      </c>
    </row>
    <row r="15" ht="112.5" customHeight="1">
      <c r="A15" s="6" t="s">
        <v>93</v>
      </c>
      <c r="B15" s="6" t="s">
        <v>94</v>
      </c>
      <c r="C15" s="6" t="s">
        <v>69</v>
      </c>
      <c r="D15" s="7" t="s">
        <v>36</v>
      </c>
      <c r="E15" s="6"/>
      <c r="F15" s="9" t="s">
        <v>112</v>
      </c>
      <c r="G15" s="10" t="s">
        <v>113</v>
      </c>
      <c r="H15" s="10"/>
      <c r="I15" s="6"/>
      <c r="J15" s="6" t="s">
        <v>103</v>
      </c>
      <c r="K15" s="11" t="s">
        <v>114</v>
      </c>
      <c r="L15" s="10" t="s">
        <v>110</v>
      </c>
      <c r="M15" s="6" t="s">
        <v>43</v>
      </c>
      <c r="N15" s="11" t="s">
        <v>57</v>
      </c>
      <c r="O15" s="11" t="s">
        <v>57</v>
      </c>
      <c r="P15" s="9"/>
      <c r="Q15" s="8"/>
      <c r="R15" s="9"/>
      <c r="S15" s="9"/>
      <c r="T15" s="9"/>
      <c r="U15" s="9"/>
      <c r="V15" s="9"/>
      <c r="W15" s="9"/>
      <c r="X15" s="8"/>
      <c r="Y15" s="19" t="s">
        <v>45</v>
      </c>
      <c r="Z15" s="12" t="str">
        <f t="shared" si="1"/>
        <v>{"id":"M6-NyO-1b-A-2-BR","stimulus":"&lt;p&gt;O número de micro-organismos em uma amostra de um laboratório é {{T1}}. Escreva esse número usando algarismos.&lt;/p&gt;","template":"&lt;p&gt;A amostra tem {{response}} micro-organismos.&lt;/p&gt;","hint":"&lt;p&gt;No sistema de numeração decimal, o valor de cada algarismo depende de sua posição no número.&lt;/p&gt;","feedback":"No sistema de numeração decimal, o valor de cada algarismo depende de sua posição no número.","seed":{"parameters":[{"name":"Q1","label":null,"min":1000000,"max":20000000,"step":1000}],"calculated":[{"name":"T1","label":null,"function":"Lemonlib.numToWords({{Q1}}, 'pt')","temp":true},{"name":"A1","label":"{{function}}","function":"{{Q1}}"}],"uniques":true},"algorithm":{"name":"calculateOperation","params":{"method":"equivLiteral","keyboard":"NUMERICAL"}}}</v>
      </c>
      <c r="AA15" s="15" t="s">
        <v>115</v>
      </c>
      <c r="AB15" s="13" t="str">
        <f t="shared" si="2"/>
        <v>M6-NyO-1b-A-2</v>
      </c>
      <c r="AC15" s="13" t="str">
        <f t="shared" si="3"/>
        <v>M6-NyO-1b-A-2-BR</v>
      </c>
      <c r="AD15" s="8" t="s">
        <v>47</v>
      </c>
      <c r="AE15" s="13"/>
      <c r="AF15" s="8" t="s">
        <v>48</v>
      </c>
      <c r="AG15" s="8" t="s">
        <v>49</v>
      </c>
    </row>
    <row r="16" ht="112.5" customHeight="1">
      <c r="A16" s="6" t="s">
        <v>93</v>
      </c>
      <c r="B16" s="6" t="s">
        <v>94</v>
      </c>
      <c r="C16" s="6" t="s">
        <v>69</v>
      </c>
      <c r="D16" s="7" t="s">
        <v>36</v>
      </c>
      <c r="E16" s="6"/>
      <c r="F16" s="9" t="s">
        <v>116</v>
      </c>
      <c r="G16" s="11" t="s">
        <v>117</v>
      </c>
      <c r="H16" s="10"/>
      <c r="I16" s="6"/>
      <c r="J16" s="6" t="s">
        <v>103</v>
      </c>
      <c r="K16" s="10" t="s">
        <v>118</v>
      </c>
      <c r="L16" s="10" t="s">
        <v>110</v>
      </c>
      <c r="M16" s="6" t="s">
        <v>43</v>
      </c>
      <c r="N16" s="11" t="s">
        <v>57</v>
      </c>
      <c r="O16" s="11" t="s">
        <v>57</v>
      </c>
      <c r="P16" s="9"/>
      <c r="Q16" s="8"/>
      <c r="R16" s="9"/>
      <c r="S16" s="9"/>
      <c r="T16" s="9"/>
      <c r="U16" s="9"/>
      <c r="V16" s="9"/>
      <c r="W16" s="9"/>
      <c r="X16" s="8"/>
      <c r="Y16" s="19" t="s">
        <v>45</v>
      </c>
      <c r="Z16" s="12" t="str">
        <f t="shared" si="1"/>
        <v>{"id":"M6-NyO-1b-A-3-BR","stimulus":"&lt;p&gt;Um grande show foi assistido por {{T1}} espectadores. Escreva este número usando algarismos.&lt;/p&gt;","template":"&lt;p&gt;O público foi de {{response}} pessoas.&lt;/p&gt;","hint":"&lt;p&gt;No sistema de numeração decimal, o valor de cada algarismo depende de sua posição no número.&lt;/p&gt;","feedback":"No sistema de numeração decimal, o valor de cada algarismo depende de sua posição no número.","seed":{"parameters":[{"name":"Q1","label":null,"min":3450000,"max":3550000,"step":1}],"calculated":[{"name":"T1","label":null,"function":"Lemonlib.numToWords({{Q1}}, 'pt')","temp":true},{"name":"A1","label":"{{function}}","function":"{{Q1}}"}],"uniques":true},"algorithm":{"name":"calculateOperation","params":{"method":"equivLiteral","keyboard":"NUMERICAL"}}}</v>
      </c>
      <c r="AA16" s="15" t="s">
        <v>119</v>
      </c>
      <c r="AB16" s="13" t="str">
        <f t="shared" si="2"/>
        <v>M6-NyO-1b-A-3</v>
      </c>
      <c r="AC16" s="13" t="str">
        <f t="shared" si="3"/>
        <v>M6-NyO-1b-A-3-BR</v>
      </c>
      <c r="AD16" s="8" t="s">
        <v>47</v>
      </c>
      <c r="AE16" s="13"/>
      <c r="AF16" s="8" t="s">
        <v>48</v>
      </c>
      <c r="AG16" s="8" t="s">
        <v>49</v>
      </c>
    </row>
    <row r="17" ht="112.5" customHeight="1">
      <c r="A17" s="6" t="s">
        <v>93</v>
      </c>
      <c r="B17" s="24" t="s">
        <v>94</v>
      </c>
      <c r="C17" s="6" t="s">
        <v>69</v>
      </c>
      <c r="D17" s="7" t="s">
        <v>36</v>
      </c>
      <c r="E17" s="6"/>
      <c r="F17" s="9" t="s">
        <v>120</v>
      </c>
      <c r="G17" s="10" t="s">
        <v>121</v>
      </c>
      <c r="H17" s="10"/>
      <c r="I17" s="6"/>
      <c r="J17" s="6" t="s">
        <v>103</v>
      </c>
      <c r="K17" s="10" t="s">
        <v>122</v>
      </c>
      <c r="L17" s="10" t="s">
        <v>110</v>
      </c>
      <c r="M17" s="6" t="s">
        <v>43</v>
      </c>
      <c r="N17" s="11" t="s">
        <v>57</v>
      </c>
      <c r="O17" s="11" t="s">
        <v>57</v>
      </c>
      <c r="P17" s="12"/>
      <c r="Q17" s="13"/>
      <c r="R17" s="12"/>
      <c r="S17" s="12"/>
      <c r="T17" s="12"/>
      <c r="U17" s="12"/>
      <c r="V17" s="12"/>
      <c r="W17" s="12"/>
      <c r="X17" s="13"/>
      <c r="Y17" s="19" t="s">
        <v>45</v>
      </c>
      <c r="Z17" s="12" t="str">
        <f t="shared" si="1"/>
        <v>{"id":"M6-NyO-1b-A-4-BR","stimulus":"&lt;p&gt;Em um país, {{T1}} frangos foram vacinados no último ano. Escreva este número usando algarismos.&lt;/p&gt;","template":"&lt;p&gt;Foram vacinados {{response}} frangos.&lt;/p&gt;","hint":"&lt;p&gt;No sistema de numeração decimal, o valor de cada algarismo depende de sua posição no número.&lt;/p&gt;","feedback":"No sistema de numeração decimal, o valor de cada algarismo depende de sua posição no número.","seed":{"parameters":[{"name":"Q1","label":null,"min":40000000,"max":48000000,"step":1}],"calculated":[{"name":"T1","label":null,"function":"Lemonlib.numToWords({{Q1}}, 'pt')","temp":true},{"name":"A1","label":"{{function}}","function":"{{Q1}}"}],"uniques":true},"algorithm":{"name":"calculateOperation","params":{"method":"equivLiteral","keyboard":"NUMERICAL"}}}</v>
      </c>
      <c r="AA17" s="15" t="s">
        <v>123</v>
      </c>
      <c r="AB17" s="13" t="str">
        <f t="shared" si="2"/>
        <v>M6-NyO-1b-A-4</v>
      </c>
      <c r="AC17" s="13" t="str">
        <f t="shared" si="3"/>
        <v>M6-NyO-1b-A-4-BR</v>
      </c>
      <c r="AD17" s="8" t="s">
        <v>47</v>
      </c>
      <c r="AE17" s="13"/>
      <c r="AF17" s="8" t="s">
        <v>48</v>
      </c>
      <c r="AG17" s="8" t="s">
        <v>49</v>
      </c>
    </row>
    <row r="18" ht="112.5" customHeight="1">
      <c r="A18" s="6" t="s">
        <v>124</v>
      </c>
      <c r="B18" s="24" t="s">
        <v>125</v>
      </c>
      <c r="C18" s="6" t="s">
        <v>35</v>
      </c>
      <c r="D18" s="7" t="s">
        <v>36</v>
      </c>
      <c r="E18" s="6"/>
      <c r="F18" s="10" t="s">
        <v>126</v>
      </c>
      <c r="G18" s="10"/>
      <c r="H18" s="10"/>
      <c r="I18" s="6"/>
      <c r="J18" s="6" t="s">
        <v>127</v>
      </c>
      <c r="K18" s="10" t="s">
        <v>128</v>
      </c>
      <c r="L18" s="10" t="s">
        <v>128</v>
      </c>
      <c r="M18" s="6" t="s">
        <v>43</v>
      </c>
      <c r="N18" s="11" t="s">
        <v>129</v>
      </c>
      <c r="O18" s="11" t="s">
        <v>130</v>
      </c>
      <c r="P18" s="12"/>
      <c r="Q18" s="13"/>
      <c r="R18" s="12"/>
      <c r="S18" s="12"/>
      <c r="T18" s="12"/>
      <c r="U18" s="12"/>
      <c r="V18" s="12"/>
      <c r="W18" s="12"/>
      <c r="X18" s="13"/>
      <c r="Y18" s="19" t="s">
        <v>45</v>
      </c>
      <c r="Z18" s="12" t="str">
        <f t="shared" si="1"/>
        <v>{"id":"M6-NyO-1c-I-1-BR","stimulus":"&lt;p&gt;Localize os seguintes números naturais na reta numérica.&lt;/p&gt;","feedback":"&lt;p&gt;Para colocar números naturais na reta numérica, deve-se colocar os menores à esquerda.&lt;/p&gt;","hint":"&lt;p&gt;Coloque os números menores à esquerda.&lt;/p&gt;","algorithm":{"name":"numberline","params":{"min":1000,"divisions":31,"distance":1,"numbers":3,"frequency":5}}}</v>
      </c>
      <c r="AA18" s="17" t="s">
        <v>131</v>
      </c>
      <c r="AB18" s="13" t="str">
        <f t="shared" si="2"/>
        <v>M6-NyO-1c-I-1</v>
      </c>
      <c r="AC18" s="13" t="str">
        <f t="shared" si="3"/>
        <v>M6-NyO-1c-I-1-BR</v>
      </c>
      <c r="AD18" s="8" t="s">
        <v>47</v>
      </c>
      <c r="AE18" s="13"/>
      <c r="AF18" s="8" t="s">
        <v>48</v>
      </c>
      <c r="AG18" s="8" t="s">
        <v>49</v>
      </c>
    </row>
    <row r="19" ht="112.5" customHeight="1">
      <c r="A19" s="6" t="s">
        <v>124</v>
      </c>
      <c r="B19" s="24" t="s">
        <v>125</v>
      </c>
      <c r="C19" s="8" t="s">
        <v>35</v>
      </c>
      <c r="D19" s="7" t="s">
        <v>36</v>
      </c>
      <c r="E19" s="6"/>
      <c r="F19" s="10" t="s">
        <v>132</v>
      </c>
      <c r="G19" s="10"/>
      <c r="H19" s="10"/>
      <c r="I19" s="6"/>
      <c r="J19" s="6" t="s">
        <v>127</v>
      </c>
      <c r="K19" s="10" t="s">
        <v>128</v>
      </c>
      <c r="L19" s="10" t="s">
        <v>128</v>
      </c>
      <c r="M19" s="6" t="s">
        <v>43</v>
      </c>
      <c r="N19" s="11" t="s">
        <v>129</v>
      </c>
      <c r="O19" s="11" t="s">
        <v>130</v>
      </c>
      <c r="P19" s="12"/>
      <c r="Q19" s="13"/>
      <c r="R19" s="12"/>
      <c r="S19" s="12"/>
      <c r="T19" s="12"/>
      <c r="U19" s="12"/>
      <c r="V19" s="12"/>
      <c r="W19" s="12"/>
      <c r="X19" s="13"/>
      <c r="Y19" s="19" t="s">
        <v>45</v>
      </c>
      <c r="Z19" s="12" t="str">
        <f t="shared" si="1"/>
        <v>{"id":"M6-NyO-1c-I-2-BR","stimulus":"&lt;p&gt;Localize os seguintes números naturais na reta numérica.&lt;/p&gt;","feedback":"&lt;p&gt;Para colocar números naturais na reta numérica, deve-se colocar os menores à esquerda.&lt;/p&gt;","hint":"&lt;p&gt;Coloque os números menores à esquerda.&lt;/p&gt;","algorithm":{"name":"numberline","params":{"min":1125,"divisions":31,"distance":1,"numbers":3,"frequency":5}}}</v>
      </c>
      <c r="AA19" s="17" t="s">
        <v>133</v>
      </c>
      <c r="AB19" s="13" t="str">
        <f t="shared" si="2"/>
        <v>M6-NyO-1c-I-2</v>
      </c>
      <c r="AC19" s="13" t="str">
        <f t="shared" si="3"/>
        <v>M6-NyO-1c-I-2-BR</v>
      </c>
      <c r="AD19" s="8" t="s">
        <v>47</v>
      </c>
      <c r="AE19" s="13"/>
      <c r="AF19" s="8" t="s">
        <v>48</v>
      </c>
      <c r="AG19" s="8" t="s">
        <v>49</v>
      </c>
    </row>
    <row r="20" ht="112.5" customHeight="1">
      <c r="A20" s="6" t="s">
        <v>124</v>
      </c>
      <c r="B20" s="24" t="s">
        <v>125</v>
      </c>
      <c r="C20" s="8" t="s">
        <v>35</v>
      </c>
      <c r="D20" s="7" t="s">
        <v>36</v>
      </c>
      <c r="E20" s="6"/>
      <c r="F20" s="10" t="s">
        <v>134</v>
      </c>
      <c r="G20" s="10"/>
      <c r="H20" s="10"/>
      <c r="I20" s="6"/>
      <c r="J20" s="6" t="s">
        <v>127</v>
      </c>
      <c r="K20" s="10" t="s">
        <v>128</v>
      </c>
      <c r="L20" s="10" t="s">
        <v>128</v>
      </c>
      <c r="M20" s="6" t="s">
        <v>43</v>
      </c>
      <c r="N20" s="11" t="s">
        <v>129</v>
      </c>
      <c r="O20" s="11" t="s">
        <v>130</v>
      </c>
      <c r="P20" s="12"/>
      <c r="Q20" s="13"/>
      <c r="R20" s="12"/>
      <c r="S20" s="12"/>
      <c r="T20" s="12"/>
      <c r="U20" s="12"/>
      <c r="V20" s="12"/>
      <c r="W20" s="12"/>
      <c r="X20" s="13"/>
      <c r="Y20" s="19" t="s">
        <v>45</v>
      </c>
      <c r="Z20" s="12" t="str">
        <f t="shared" si="1"/>
        <v>{"id":"M6-NyO-1c-I-3-BR","stimulus":"&lt;p&gt;Localize os seguintes números naturais na reta numérica.&lt;/p&gt;","feedback":"&lt;p&gt;Para colocar números naturais na reta numérica, deve-se colocar os menores à esquerda.&lt;/p&gt;","hint":"&lt;p&gt;Coloque os números menores à esquerda.&lt;/p&gt;","algorithm":{"name":"numberline","params":{"min":1250,"divisions":31,"distance":1,"numbers":3,"frequency":5}}}</v>
      </c>
      <c r="AA20" s="17" t="s">
        <v>135</v>
      </c>
      <c r="AB20" s="13" t="str">
        <f t="shared" si="2"/>
        <v>M6-NyO-1c-I-3</v>
      </c>
      <c r="AC20" s="13" t="str">
        <f t="shared" si="3"/>
        <v>M6-NyO-1c-I-3-BR</v>
      </c>
      <c r="AD20" s="8" t="s">
        <v>47</v>
      </c>
      <c r="AE20" s="13"/>
      <c r="AF20" s="8" t="s">
        <v>48</v>
      </c>
      <c r="AG20" s="8" t="s">
        <v>49</v>
      </c>
    </row>
    <row r="21" ht="112.5" customHeight="1">
      <c r="A21" s="6" t="s">
        <v>124</v>
      </c>
      <c r="B21" s="24" t="s">
        <v>125</v>
      </c>
      <c r="C21" s="8" t="s">
        <v>35</v>
      </c>
      <c r="D21" s="7" t="s">
        <v>36</v>
      </c>
      <c r="E21" s="6"/>
      <c r="F21" s="10" t="s">
        <v>136</v>
      </c>
      <c r="G21" s="10"/>
      <c r="H21" s="10"/>
      <c r="I21" s="6"/>
      <c r="J21" s="6" t="s">
        <v>127</v>
      </c>
      <c r="K21" s="10" t="s">
        <v>128</v>
      </c>
      <c r="L21" s="10" t="s">
        <v>128</v>
      </c>
      <c r="M21" s="6" t="s">
        <v>43</v>
      </c>
      <c r="N21" s="11" t="s">
        <v>129</v>
      </c>
      <c r="O21" s="11" t="s">
        <v>130</v>
      </c>
      <c r="P21" s="12"/>
      <c r="Q21" s="13"/>
      <c r="R21" s="12"/>
      <c r="S21" s="12"/>
      <c r="T21" s="12"/>
      <c r="U21" s="12"/>
      <c r="V21" s="12"/>
      <c r="W21" s="12"/>
      <c r="X21" s="13"/>
      <c r="Y21" s="19" t="s">
        <v>45</v>
      </c>
      <c r="Z21" s="12" t="str">
        <f t="shared" si="1"/>
        <v>{"id":"M6-NyO-1c-I-4-BR","stimulus":"&lt;p&gt;Localize os seguintes números naturais na reta numérica.&lt;/p&gt;","feedback":"&lt;p&gt;Para colocar números naturais na reta numérica, deve-se colocar os menores à esquerda.&lt;/p&gt;","hint":"&lt;p&gt;Coloque os números menores à esquerda.&lt;/p&gt;","algorithm":{"name":"numberline","params":{"min":1375,"divisions":31,"distance":1,"numbers":3,"frequency":5}}}</v>
      </c>
      <c r="AA21" s="17" t="s">
        <v>137</v>
      </c>
      <c r="AB21" s="13" t="str">
        <f t="shared" si="2"/>
        <v>M6-NyO-1c-I-4</v>
      </c>
      <c r="AC21" s="13" t="str">
        <f t="shared" si="3"/>
        <v>M6-NyO-1c-I-4-BR</v>
      </c>
      <c r="AD21" s="8" t="s">
        <v>47</v>
      </c>
      <c r="AE21" s="13"/>
      <c r="AF21" s="8" t="s">
        <v>48</v>
      </c>
      <c r="AG21" s="8" t="s">
        <v>49</v>
      </c>
    </row>
    <row r="22" ht="112.5" customHeight="1">
      <c r="A22" s="6" t="s">
        <v>124</v>
      </c>
      <c r="B22" s="24" t="s">
        <v>125</v>
      </c>
      <c r="C22" s="8" t="s">
        <v>35</v>
      </c>
      <c r="D22" s="7" t="s">
        <v>36</v>
      </c>
      <c r="E22" s="6"/>
      <c r="F22" s="10" t="s">
        <v>138</v>
      </c>
      <c r="G22" s="10"/>
      <c r="H22" s="10"/>
      <c r="I22" s="6"/>
      <c r="J22" s="6" t="s">
        <v>127</v>
      </c>
      <c r="K22" s="10" t="s">
        <v>128</v>
      </c>
      <c r="L22" s="10" t="s">
        <v>128</v>
      </c>
      <c r="M22" s="6" t="s">
        <v>43</v>
      </c>
      <c r="N22" s="11" t="s">
        <v>129</v>
      </c>
      <c r="O22" s="11" t="s">
        <v>130</v>
      </c>
      <c r="P22" s="12"/>
      <c r="Q22" s="13"/>
      <c r="R22" s="12"/>
      <c r="S22" s="12"/>
      <c r="T22" s="12"/>
      <c r="U22" s="12"/>
      <c r="V22" s="12"/>
      <c r="W22" s="12"/>
      <c r="X22" s="13"/>
      <c r="Y22" s="19" t="s">
        <v>45</v>
      </c>
      <c r="Z22" s="12" t="str">
        <f t="shared" si="1"/>
        <v>{"id":"M6-NyO-1c-I-5-BR","stimulus":"&lt;p&gt;Localize os seguintes números naturais na reta numérica.&lt;/p&gt;","feedback":"&lt;p&gt;Para colocar números naturais na reta numérica, deve-se colocar os menores à esquerda.&lt;/p&gt;","hint":"&lt;p&gt;Coloque os números menores à esquerda.&lt;/p&gt;","algorithm":{"name":"numberline","params":{"min":1500,"divisions":31,"distance":1,"numbers":3,"frequency":5}}}</v>
      </c>
      <c r="AA22" s="17" t="s">
        <v>139</v>
      </c>
      <c r="AB22" s="13" t="str">
        <f t="shared" si="2"/>
        <v>M6-NyO-1c-I-5</v>
      </c>
      <c r="AC22" s="13" t="str">
        <f t="shared" si="3"/>
        <v>M6-NyO-1c-I-5-BR</v>
      </c>
      <c r="AD22" s="8" t="s">
        <v>47</v>
      </c>
      <c r="AE22" s="13"/>
      <c r="AF22" s="8" t="s">
        <v>48</v>
      </c>
      <c r="AG22" s="8" t="s">
        <v>49</v>
      </c>
    </row>
    <row r="23" ht="112.5" customHeight="1">
      <c r="A23" s="6" t="s">
        <v>124</v>
      </c>
      <c r="B23" s="24" t="s">
        <v>125</v>
      </c>
      <c r="C23" s="6" t="s">
        <v>35</v>
      </c>
      <c r="D23" s="7" t="s">
        <v>36</v>
      </c>
      <c r="E23" s="6"/>
      <c r="F23" s="10" t="s">
        <v>140</v>
      </c>
      <c r="G23" s="10"/>
      <c r="H23" s="10"/>
      <c r="I23" s="6"/>
      <c r="J23" s="6" t="s">
        <v>127</v>
      </c>
      <c r="K23" s="10" t="s">
        <v>128</v>
      </c>
      <c r="L23" s="10" t="s">
        <v>128</v>
      </c>
      <c r="M23" s="6" t="s">
        <v>43</v>
      </c>
      <c r="N23" s="11" t="s">
        <v>129</v>
      </c>
      <c r="O23" s="11" t="s">
        <v>130</v>
      </c>
      <c r="P23" s="12"/>
      <c r="Q23" s="13"/>
      <c r="R23" s="12"/>
      <c r="S23" s="12"/>
      <c r="T23" s="12"/>
      <c r="U23" s="12"/>
      <c r="V23" s="12"/>
      <c r="W23" s="12"/>
      <c r="X23" s="13"/>
      <c r="Y23" s="19" t="s">
        <v>45</v>
      </c>
      <c r="Z23" s="12" t="str">
        <f t="shared" si="1"/>
        <v>{"id":"M6-NyO-1c-I-6-BR","stimulus":"&lt;p&gt;Localize os seguintes números naturais na reta numérica.&lt;/p&gt;","feedback":"&lt;p&gt;Para colocar números naturais na reta numérica, deve-se colocar os menores à esquerda.&lt;/p&gt;","hint":"&lt;p&gt;Coloque os números menores à esquerda.&lt;/p&gt;","algorithm":{"name":"numberline","params":{"min":1725,"divisions":31,"distance":1,"numbers":3,"frequency":5}}}</v>
      </c>
      <c r="AA23" s="17" t="s">
        <v>141</v>
      </c>
      <c r="AB23" s="13" t="str">
        <f t="shared" si="2"/>
        <v>M6-NyO-1c-I-6</v>
      </c>
      <c r="AC23" s="13" t="str">
        <f t="shared" si="3"/>
        <v>M6-NyO-1c-I-6-BR</v>
      </c>
      <c r="AD23" s="8" t="s">
        <v>47</v>
      </c>
      <c r="AE23" s="13"/>
      <c r="AF23" s="8" t="s">
        <v>48</v>
      </c>
      <c r="AG23" s="8" t="s">
        <v>49</v>
      </c>
    </row>
    <row r="24" ht="112.5" customHeight="1">
      <c r="A24" s="6" t="s">
        <v>142</v>
      </c>
      <c r="B24" s="24" t="s">
        <v>143</v>
      </c>
      <c r="C24" s="6" t="s">
        <v>35</v>
      </c>
      <c r="D24" s="7" t="s">
        <v>36</v>
      </c>
      <c r="E24" s="6"/>
      <c r="F24" s="9" t="s">
        <v>144</v>
      </c>
      <c r="G24" s="10"/>
      <c r="H24" s="10" t="s">
        <v>145</v>
      </c>
      <c r="I24" s="6" t="s">
        <v>39</v>
      </c>
      <c r="J24" s="23" t="s">
        <v>146</v>
      </c>
      <c r="K24" s="10" t="s">
        <v>147</v>
      </c>
      <c r="L24" s="10" t="s">
        <v>148</v>
      </c>
      <c r="M24" s="6" t="s">
        <v>43</v>
      </c>
      <c r="N24" s="11" t="s">
        <v>149</v>
      </c>
      <c r="O24" s="11" t="s">
        <v>150</v>
      </c>
      <c r="P24" s="12"/>
      <c r="Q24" s="13"/>
      <c r="R24" s="12"/>
      <c r="S24" s="12"/>
      <c r="T24" s="12"/>
      <c r="U24" s="12"/>
      <c r="V24" s="12"/>
      <c r="W24" s="12"/>
      <c r="X24" s="13"/>
      <c r="Y24" s="19" t="s">
        <v>45</v>
      </c>
      <c r="Z24" s="12" t="str">
        <f t="shared" si="1"/>
        <v>{
    "id": "M6-NyO-2a-I-1-BR",
    "stimulus": "&lt;p&gt;Indique se as comparações estão corretas ou incorretas.&lt;/p&gt;",
    "feedback": "&lt;p&gt;O símbolo &gt; significa &lt;i&gt;maior que&lt;/i&gt; e o símbolo &lt;, &lt;i&gt;menor que.&lt;/i&gt;&lt;/p&gt;&lt;p&gt;Para comparar os números, é preciso comparar seus algarismos começando da esquerda.&lt;/p&gt;",
    "hint": "&lt;p&gt;O símbolo &gt; significa &lt;i&gt;maior que&lt;/i&gt; e o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"Correta",
                "Incorreta"
            ]
        }
    }
}</v>
      </c>
      <c r="AA24" s="15" t="s">
        <v>151</v>
      </c>
      <c r="AB24" s="13" t="str">
        <f t="shared" si="2"/>
        <v>M6-NyO-2a-I-1</v>
      </c>
      <c r="AC24" s="13" t="str">
        <f t="shared" si="3"/>
        <v>M6-NyO-2a-I-1-BR</v>
      </c>
      <c r="AD24" s="8" t="s">
        <v>47</v>
      </c>
      <c r="AE24" s="13"/>
      <c r="AF24" s="8" t="s">
        <v>48</v>
      </c>
      <c r="AG24" s="8" t="s">
        <v>49</v>
      </c>
    </row>
    <row r="25" ht="112.5" customHeight="1">
      <c r="A25" s="6" t="s">
        <v>142</v>
      </c>
      <c r="B25" s="24" t="s">
        <v>143</v>
      </c>
      <c r="C25" s="6" t="s">
        <v>50</v>
      </c>
      <c r="D25" s="8" t="s">
        <v>36</v>
      </c>
      <c r="E25" s="6"/>
      <c r="F25" s="9" t="s">
        <v>152</v>
      </c>
      <c r="G25" s="10"/>
      <c r="H25" s="10" t="s">
        <v>153</v>
      </c>
      <c r="I25" s="6" t="s">
        <v>39</v>
      </c>
      <c r="J25" s="6" t="s">
        <v>154</v>
      </c>
      <c r="K25" s="10" t="s">
        <v>155</v>
      </c>
      <c r="L25" s="10" t="s">
        <v>156</v>
      </c>
      <c r="M25" s="6" t="s">
        <v>43</v>
      </c>
      <c r="N25" s="11" t="s">
        <v>157</v>
      </c>
      <c r="O25" s="11" t="s">
        <v>157</v>
      </c>
      <c r="P25" s="9"/>
      <c r="Q25" s="13"/>
      <c r="R25" s="9"/>
      <c r="S25" s="9"/>
      <c r="T25" s="9"/>
      <c r="U25" s="9"/>
      <c r="V25" s="9"/>
      <c r="W25" s="9"/>
      <c r="X25" s="11"/>
      <c r="Y25" s="19" t="s">
        <v>45</v>
      </c>
      <c r="Z25" s="12" t="str">
        <f t="shared" si="1"/>
        <v>{"id":"M6-NyO-2a-E-1-BR","stimulus":"&lt;p&gt;Arraste e ordene os seguintes números do maior para o menor&lt;/p&gt;","template":"&lt;p style=\"text-align:center;\"&gt;{{response}} &gt; {{response}} &gt; {{response}}&lt;/p&gt;","feedback":"&lt;p&gt;Para ordená-los corretamente, compare os três números começando da esquerda. O número com os algarismos mais altos indica o número maior, e o número com os algarismos mais baixos, o menor.&lt;/p&gt;","hint":"&lt;p&gt;Coloque os números verticalmente do maior para o menor para comparar o que tem os maiores algarismos.&lt;/p&gt;","seed":{"parameters":[{"name":"Q1","label":null,"min":1000000,"max":2999999,"step":1},{"name":"Q2","label":null,"min":1000000,"max":2999999,"step":1},{"name":"Q3","label":null,"min":1000000,"max":2999999,"step":1}],"calculated":[{"name":"A1","label":"{{function}}","function":"math.max({{Q1}}, {{Q2}}, {{Q3}})"},{"name":"A2","label":"{{function}}","function":"{{Q1}}+{{Q2}}+{{Q3}}-math.min({{Q1}}, {{Q2}}, {{Q3}})-math.max({{Q1}}, {{Q2}}, {{Q3}})"},{"name":"A3","label":"{{function}}","function":"math.min({{Q1}}, {{Q2}}, {{Q3}})"}],"uniques":true},"algorithm":{"name":"calculateOperation","template":"Cloze with drag &amp; drop","params":{"keyboard":"INTERMEDIATE"}}}</v>
      </c>
      <c r="AA25" s="17" t="s">
        <v>158</v>
      </c>
      <c r="AB25" s="13" t="str">
        <f t="shared" si="2"/>
        <v>M6-NyO-2a-E-1</v>
      </c>
      <c r="AC25" s="13" t="str">
        <f t="shared" si="3"/>
        <v>M6-NyO-2a-E-1-BR</v>
      </c>
      <c r="AD25" s="8" t="s">
        <v>47</v>
      </c>
      <c r="AE25" s="13"/>
      <c r="AF25" s="8" t="s">
        <v>48</v>
      </c>
      <c r="AG25" s="8" t="s">
        <v>49</v>
      </c>
    </row>
    <row r="26" ht="112.5" customHeight="1">
      <c r="A26" s="6" t="s">
        <v>142</v>
      </c>
      <c r="B26" s="24" t="s">
        <v>143</v>
      </c>
      <c r="C26" s="6" t="s">
        <v>69</v>
      </c>
      <c r="D26" s="7" t="s">
        <v>36</v>
      </c>
      <c r="E26" s="6"/>
      <c r="F26" s="25" t="s">
        <v>159</v>
      </c>
      <c r="G26" s="10"/>
      <c r="H26" s="10" t="s">
        <v>160</v>
      </c>
      <c r="I26" s="6" t="s">
        <v>161</v>
      </c>
      <c r="J26" s="6" t="s">
        <v>162</v>
      </c>
      <c r="K26" s="26" t="s">
        <v>163</v>
      </c>
      <c r="L26" s="11" t="s">
        <v>164</v>
      </c>
      <c r="M26" s="6" t="s">
        <v>43</v>
      </c>
      <c r="N26" s="10" t="s">
        <v>157</v>
      </c>
      <c r="O26" s="10" t="s">
        <v>157</v>
      </c>
      <c r="P26" s="9"/>
      <c r="Q26" s="13"/>
      <c r="R26" s="9"/>
      <c r="S26" s="9"/>
      <c r="T26" s="9"/>
      <c r="U26" s="9"/>
      <c r="V26" s="9"/>
      <c r="W26" s="12"/>
      <c r="X26" s="13"/>
      <c r="Y26" s="19" t="s">
        <v>45</v>
      </c>
      <c r="Z26" s="12" t="str">
        <f t="shared" si="1"/>
        <v>{"id":"M6-NyO-2a-A-1-BR","stimulus":"&lt;p&gt;Uma invasão alienígena quer conquistar a Terra começando com uma cidade que tenha uma grande população. Ajude-os escolhendo a cidade mais populosa entre as seguintes opções.&lt;/p&gt;&lt;table style=\"width: 100%;\"&gt;&lt;tbody&gt;&lt;tr&gt;&lt;td style=\"width: 50%; text-align: center; background-color: #C77CB7;\"&gt;&lt;strong&gt;&lt;span style=\"color: rgb(255, 255, 255);\"&gt;Cidade&lt;/span&gt;&lt;/strong&gt;&lt;/td&gt;&lt;td style=\"width: 50%; text-align: center; background-color: #C77CB7;\"&gt;&lt;strong&gt;&lt;span style=\"color: rgb(255, 255, 255);\"&gt;População&lt;/span&gt;&lt;/strong&gt;&lt;/td&gt;&lt;/tr&gt;&lt;tr&gt;&lt;td style=\"width: 50%; text-align: center;\"&gt;Argel&lt;/td&gt;&lt;td style=\"width: 50%; text-align: center;\"&gt;2 072 993&lt;/td&gt;&lt;/tr&gt;&lt;tr&gt;&lt;td style=\"width: 50%; text-align: center;\"&gt;Beirute&lt;/td&gt;&lt;td style=\"width: 50%; text-align: center;\"&gt;2 100 000&lt;/td&gt;&lt;/tr&gt;&lt;tr&gt;&lt;td style=\"width: 50%; text-align: center;\"&gt;Berlim&lt;/td&gt;&lt;td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center;\"&gt;Roma&lt;/td&gt;&lt;td style=\"width: 50%; text-align: center;\"&gt;2 550 982&lt;/td&gt;&lt;/tr&gt;&lt;/tbody&gt;&lt;/table&gt;","hint":"&lt;p&gt;Para comparar os números, compare os algarismos começando da esquerda.&lt;/p&gt;","feedback":"&lt;p&gt;Para comparar os números, compare os algarismos começando da esquerda.&lt;/p&gt;","seed":{"parameters":[{"name":"Q1","label":null,"list":["Lima","Boston","Berlim"]},{"name":"Q2","label":null,"list":["Buenos Aires","Roma","Beirute","Argel"]},{"name":"Q3","label":null,"list":["Buenos Aires","Roma","Beirute","Argel"]}],"calculated":[{"name":"A1","label":"{{function}}","function":"{{Q1}}"},{"name":"A2","label":"{{function}}","function":"{{Q2}}","incorrect":true},{"name":"A3","label":"{{function}}","function":"{{Q3}}","incorrect":true}],"uniques":true},"algorithm":{"name":"trueFalse","template":"Multiple choice – standard","params":{"countCorrect":1,"countIncorrect":2,"showCheckIcon":false,
            "columns": 3
        }
    }
}</v>
      </c>
      <c r="AA26" s="15" t="s">
        <v>165</v>
      </c>
      <c r="AB26" s="13" t="str">
        <f t="shared" si="2"/>
        <v>M6-NyO-2a-A-1</v>
      </c>
      <c r="AC26" s="13" t="str">
        <f t="shared" si="3"/>
        <v>M6-NyO-2a-A-1-BR</v>
      </c>
      <c r="AD26" s="8" t="s">
        <v>47</v>
      </c>
      <c r="AE26" s="13"/>
      <c r="AF26" s="8" t="s">
        <v>48</v>
      </c>
      <c r="AG26" s="8" t="s">
        <v>49</v>
      </c>
    </row>
    <row r="27" ht="112.5" customHeight="1">
      <c r="A27" s="6" t="s">
        <v>142</v>
      </c>
      <c r="B27" s="24" t="s">
        <v>143</v>
      </c>
      <c r="C27" s="6" t="s">
        <v>69</v>
      </c>
      <c r="D27" s="7" t="s">
        <v>36</v>
      </c>
      <c r="E27" s="6"/>
      <c r="F27" s="9" t="s">
        <v>166</v>
      </c>
      <c r="G27" s="10" t="s">
        <v>167</v>
      </c>
      <c r="H27" s="10"/>
      <c r="I27" s="6"/>
      <c r="J27" s="19" t="s">
        <v>168</v>
      </c>
      <c r="K27" s="27" t="s">
        <v>169</v>
      </c>
      <c r="L27" s="11" t="s">
        <v>170</v>
      </c>
      <c r="M27" s="6" t="s">
        <v>43</v>
      </c>
      <c r="N27" s="11" t="s">
        <v>157</v>
      </c>
      <c r="O27" s="11" t="s">
        <v>157</v>
      </c>
      <c r="P27" s="9"/>
      <c r="Q27" s="13"/>
      <c r="R27" s="9"/>
      <c r="S27" s="9"/>
      <c r="T27" s="9"/>
      <c r="U27" s="9"/>
      <c r="V27" s="9"/>
      <c r="W27" s="9"/>
      <c r="X27" s="13"/>
      <c r="Y27" s="19" t="s">
        <v>45</v>
      </c>
      <c r="Z27" s="12" t="str">
        <f t="shared" si="1"/>
        <v>{"id":"M6-NyO-2a-A-2-BR","stimulus":"&lt;p&gt;Os públicos de três campeonatos de futebol foram {{Q1}}, {{Q2}} e {{Q3}} espectadores. Escreva-os do menor para o maior.&lt;/p&gt;","template":"&lt;div style=\"display:flex; justify-content:center;\"&gt;&lt;p&gt;{{response}} &lt; {{response}} &lt; {{response}}&lt;/p&gt;&lt;/div&gt;","hint":"&lt;p&gt;Para comparar os números, compare os algarismos começando da esquerda.&lt;/p&gt;","feedback":"&lt;p&gt;Para comparar os números, compare os algarismos começando da esqu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v>
      </c>
      <c r="AA27" s="15" t="s">
        <v>171</v>
      </c>
      <c r="AB27" s="13" t="str">
        <f t="shared" si="2"/>
        <v>M6-NyO-2a-A-2</v>
      </c>
      <c r="AC27" s="13" t="str">
        <f t="shared" si="3"/>
        <v>M6-NyO-2a-A-2-BR</v>
      </c>
      <c r="AD27" s="8" t="s">
        <v>47</v>
      </c>
      <c r="AE27" s="13"/>
      <c r="AF27" s="8" t="s">
        <v>48</v>
      </c>
      <c r="AG27" s="8" t="s">
        <v>49</v>
      </c>
    </row>
    <row r="28" ht="112.5" customHeight="1">
      <c r="A28" s="6" t="s">
        <v>142</v>
      </c>
      <c r="B28" s="24" t="s">
        <v>143</v>
      </c>
      <c r="C28" s="6" t="s">
        <v>69</v>
      </c>
      <c r="D28" s="7" t="s">
        <v>36</v>
      </c>
      <c r="E28" s="6"/>
      <c r="F28" s="9" t="s">
        <v>172</v>
      </c>
      <c r="G28" s="10"/>
      <c r="H28" s="10" t="s">
        <v>173</v>
      </c>
      <c r="I28" s="6" t="s">
        <v>161</v>
      </c>
      <c r="J28" s="8" t="s">
        <v>174</v>
      </c>
      <c r="K28" s="10" t="s">
        <v>175</v>
      </c>
      <c r="L28" s="10"/>
      <c r="M28" s="6" t="s">
        <v>43</v>
      </c>
      <c r="N28" s="10" t="s">
        <v>157</v>
      </c>
      <c r="O28" s="10" t="s">
        <v>157</v>
      </c>
      <c r="P28" s="9"/>
      <c r="Q28" s="13"/>
      <c r="R28" s="9"/>
      <c r="S28" s="9"/>
      <c r="T28" s="9"/>
      <c r="U28" s="9"/>
      <c r="V28" s="9"/>
      <c r="W28" s="12"/>
      <c r="X28" s="13"/>
      <c r="Y28" s="19" t="s">
        <v>45</v>
      </c>
      <c r="Z28" s="12" t="str">
        <f t="shared" si="1"/>
        <v>{"id":"M6-NyO-2a-A-3-BR","stimulus":"&lt;p&gt;Angélica e Emília querem ir de férias para alguma das quatro cidades indicadas a seguir. Como preferem ir para a que tem menos habitantes, ajude-as arrastando as opções para ordená-las da menos para a mais populosa. Coloque-as de cima para baixo.&lt;/p&gt;","hint":"&lt;p&gt;Para comparar os números, compare os algarismos começando da esquerda.&lt;/p&gt;","feedback":"&lt;p&gt;Para comparar os números, compare os algarismos começando da esquerda.&lt;/p&gt;","seed":{"parameters":[{"name":"Q1","label":null,"min":5000000,"max":15000000,"step":1},{"name":"Q2","label":null,"min":5000000,"max":15000000,"step":1},{"name":"Q3","label":null,"min":5000000,"max":15000000,"step":1},{"name":"Q4","label":null,"min":5000000,"max":15000000,"step":1}],"calculated":[{"name":"A1","label":"Cidade costeira: {{Q1}} habitantes","function":"{{Q1}}"},{"name":"A2","label":"Cidade da montanha: {{Q2}} habitantes","function":"{{Q2}}"},{"name":"A3","label":"Cidade do rio: {{Q3}} habitantes","function":"{{Q3}}"},{"name":"A4","label":"Cidade do vale: {{Q4}} habitantes","function":"{{Q4}}"}],"uniques":true},"algorithm":{"name":"orderNumbers","params":{"order":"asc"}}}</v>
      </c>
      <c r="AA28" s="17" t="s">
        <v>176</v>
      </c>
      <c r="AB28" s="13" t="str">
        <f t="shared" si="2"/>
        <v>M6-NyO-2a-A-3</v>
      </c>
      <c r="AC28" s="13" t="str">
        <f t="shared" si="3"/>
        <v>M6-NyO-2a-A-3-BR</v>
      </c>
      <c r="AD28" s="8" t="s">
        <v>47</v>
      </c>
      <c r="AE28" s="13"/>
      <c r="AF28" s="8" t="s">
        <v>48</v>
      </c>
      <c r="AG28" s="8" t="s">
        <v>49</v>
      </c>
    </row>
    <row r="29" ht="112.5" customHeight="1">
      <c r="A29" s="6" t="s">
        <v>177</v>
      </c>
      <c r="B29" s="8" t="s">
        <v>178</v>
      </c>
      <c r="C29" s="6" t="s">
        <v>35</v>
      </c>
      <c r="D29" s="7" t="s">
        <v>36</v>
      </c>
      <c r="E29" s="6"/>
      <c r="F29" s="11" t="s">
        <v>179</v>
      </c>
      <c r="G29" s="10"/>
      <c r="H29" s="10"/>
      <c r="I29" s="6"/>
      <c r="J29" s="6" t="s">
        <v>127</v>
      </c>
      <c r="K29" s="10" t="s">
        <v>128</v>
      </c>
      <c r="L29" s="10" t="s">
        <v>128</v>
      </c>
      <c r="M29" s="6" t="s">
        <v>43</v>
      </c>
      <c r="N29" s="11" t="s">
        <v>129</v>
      </c>
      <c r="O29" s="11" t="s">
        <v>130</v>
      </c>
      <c r="P29" s="9"/>
      <c r="Q29" s="13"/>
      <c r="R29" s="12"/>
      <c r="S29" s="12"/>
      <c r="T29" s="12"/>
      <c r="U29" s="12"/>
      <c r="V29" s="12"/>
      <c r="W29" s="12"/>
      <c r="X29" s="13"/>
      <c r="Y29" s="19" t="s">
        <v>45</v>
      </c>
      <c r="Z29" s="12" t="str">
        <f t="shared" si="1"/>
        <v>{"id":"M6-NyO-2b-I-1-BR","stimulus":"&lt;p&gt;Marque esses números na reta numérica para ver qual é o maior.&lt;/p&gt;","feedback":"&lt;p&gt;Para colocar números naturais na reta numérica, deve-se colocar os menores à esquerda.&lt;/p&gt;","hint":"&lt;p&gt;Coloque os números menores à esquerda.&lt;/p&gt;","algorithm":{"name":"numberline","params":{"min":1000,"divisions":31,"distance":1,"numbers":2,"frequency":5}}}</v>
      </c>
      <c r="AA29" s="17" t="s">
        <v>180</v>
      </c>
      <c r="AB29" s="13" t="str">
        <f t="shared" si="2"/>
        <v>M6-NyO-2b-I-1</v>
      </c>
      <c r="AC29" s="13" t="str">
        <f t="shared" si="3"/>
        <v>M6-NyO-2b-I-1-BR</v>
      </c>
      <c r="AD29" s="8" t="s">
        <v>47</v>
      </c>
      <c r="AE29" s="13"/>
      <c r="AF29" s="8" t="s">
        <v>48</v>
      </c>
      <c r="AG29" s="8" t="s">
        <v>49</v>
      </c>
    </row>
    <row r="30" ht="112.5" customHeight="1">
      <c r="A30" s="6" t="s">
        <v>177</v>
      </c>
      <c r="B30" s="8" t="s">
        <v>178</v>
      </c>
      <c r="C30" s="6" t="s">
        <v>35</v>
      </c>
      <c r="D30" s="7" t="s">
        <v>36</v>
      </c>
      <c r="E30" s="6"/>
      <c r="F30" s="11" t="s">
        <v>181</v>
      </c>
      <c r="G30" s="10"/>
      <c r="H30" s="10"/>
      <c r="I30" s="6"/>
      <c r="J30" s="6" t="s">
        <v>127</v>
      </c>
      <c r="K30" s="10" t="s">
        <v>128</v>
      </c>
      <c r="L30" s="10" t="s">
        <v>128</v>
      </c>
      <c r="M30" s="6" t="s">
        <v>43</v>
      </c>
      <c r="N30" s="11" t="s">
        <v>129</v>
      </c>
      <c r="O30" s="11" t="s">
        <v>130</v>
      </c>
      <c r="P30" s="9"/>
      <c r="Q30" s="13"/>
      <c r="R30" s="12"/>
      <c r="S30" s="12"/>
      <c r="T30" s="12"/>
      <c r="U30" s="12"/>
      <c r="V30" s="12"/>
      <c r="W30" s="12"/>
      <c r="X30" s="13"/>
      <c r="Y30" s="19" t="s">
        <v>45</v>
      </c>
      <c r="Z30" s="12" t="str">
        <f t="shared" si="1"/>
        <v>{"id":"M6-NyO-2b-I-2-BR","stimulus":"&lt;p&gt;Marque esses números na reta numérica para ver qual é o maior.&lt;/p&gt;","feedback":"&lt;p&gt;Para colocar números naturais na reta numérica, deve-se colocar os menores à esquerda.&lt;/p&gt;","hint":"&lt;p&gt;Coloque os números menores à esquerda.&lt;/p&gt;","algorithm":{"name":"numberline","params":{"min":1125,"divisions":31,"distance":1,"numbers":2,"frequency":5}}}</v>
      </c>
      <c r="AA30" s="17" t="s">
        <v>182</v>
      </c>
      <c r="AB30" s="13" t="str">
        <f t="shared" si="2"/>
        <v>M6-NyO-2b-I-2</v>
      </c>
      <c r="AC30" s="13" t="str">
        <f t="shared" si="3"/>
        <v>M6-NyO-2b-I-2-BR</v>
      </c>
      <c r="AD30" s="8" t="s">
        <v>47</v>
      </c>
      <c r="AE30" s="13"/>
      <c r="AF30" s="8" t="s">
        <v>48</v>
      </c>
      <c r="AG30" s="8" t="s">
        <v>49</v>
      </c>
    </row>
    <row r="31" ht="112.5" customHeight="1">
      <c r="A31" s="6" t="s">
        <v>177</v>
      </c>
      <c r="B31" s="8" t="s">
        <v>178</v>
      </c>
      <c r="C31" s="6" t="s">
        <v>35</v>
      </c>
      <c r="D31" s="7" t="s">
        <v>36</v>
      </c>
      <c r="E31" s="6"/>
      <c r="F31" s="11" t="s">
        <v>183</v>
      </c>
      <c r="G31" s="10"/>
      <c r="H31" s="10"/>
      <c r="I31" s="6"/>
      <c r="J31" s="6" t="s">
        <v>127</v>
      </c>
      <c r="K31" s="10" t="s">
        <v>128</v>
      </c>
      <c r="L31" s="10" t="s">
        <v>128</v>
      </c>
      <c r="M31" s="6" t="s">
        <v>43</v>
      </c>
      <c r="N31" s="11" t="s">
        <v>129</v>
      </c>
      <c r="O31" s="11" t="s">
        <v>130</v>
      </c>
      <c r="P31" s="9"/>
      <c r="Q31" s="13"/>
      <c r="R31" s="12"/>
      <c r="S31" s="12"/>
      <c r="T31" s="12"/>
      <c r="U31" s="12"/>
      <c r="V31" s="12"/>
      <c r="W31" s="12"/>
      <c r="X31" s="13"/>
      <c r="Y31" s="19" t="s">
        <v>45</v>
      </c>
      <c r="Z31" s="12" t="str">
        <f t="shared" si="1"/>
        <v>{"id":"M6-NyO-2b-I-3-BR","stimulus":"&lt;p&gt;Marque esses números na reta numérica para ver qual é o maior.&lt;/p&gt;","feedback":"&lt;p&gt;Para colocar números naturais na reta numérica, deve-se colocar os menores à esquerda.&lt;/p&gt;","hint":"&lt;p&gt;Coloque os números menores à esquerda.&lt;/p&gt;","algorithm":{"name":"numberline","params":{"min":1250,"divisions":31,"distance":1,"numbers":2,"frequency":5}}}</v>
      </c>
      <c r="AA31" s="17" t="s">
        <v>184</v>
      </c>
      <c r="AB31" s="13" t="str">
        <f t="shared" si="2"/>
        <v>M6-NyO-2b-I-3</v>
      </c>
      <c r="AC31" s="13" t="str">
        <f t="shared" si="3"/>
        <v>M6-NyO-2b-I-3-BR</v>
      </c>
      <c r="AD31" s="8" t="s">
        <v>47</v>
      </c>
      <c r="AE31" s="13"/>
      <c r="AF31" s="8" t="s">
        <v>48</v>
      </c>
      <c r="AG31" s="8" t="s">
        <v>49</v>
      </c>
    </row>
    <row r="32" ht="112.5" customHeight="1">
      <c r="A32" s="6" t="s">
        <v>177</v>
      </c>
      <c r="B32" s="8" t="s">
        <v>178</v>
      </c>
      <c r="C32" s="6" t="s">
        <v>35</v>
      </c>
      <c r="D32" s="7" t="s">
        <v>36</v>
      </c>
      <c r="E32" s="6"/>
      <c r="F32" s="11" t="s">
        <v>185</v>
      </c>
      <c r="G32" s="10"/>
      <c r="H32" s="10"/>
      <c r="I32" s="6"/>
      <c r="J32" s="6" t="s">
        <v>127</v>
      </c>
      <c r="K32" s="10" t="s">
        <v>128</v>
      </c>
      <c r="L32" s="10" t="s">
        <v>128</v>
      </c>
      <c r="M32" s="6" t="s">
        <v>43</v>
      </c>
      <c r="N32" s="11" t="s">
        <v>129</v>
      </c>
      <c r="O32" s="11" t="s">
        <v>130</v>
      </c>
      <c r="P32" s="9"/>
      <c r="Q32" s="13"/>
      <c r="R32" s="12"/>
      <c r="S32" s="12"/>
      <c r="T32" s="12"/>
      <c r="U32" s="12"/>
      <c r="V32" s="12"/>
      <c r="W32" s="12"/>
      <c r="X32" s="13"/>
      <c r="Y32" s="19" t="s">
        <v>45</v>
      </c>
      <c r="Z32" s="12" t="str">
        <f t="shared" si="1"/>
        <v>{"id":"M6-NyO-2b-I-4-BR","stimulus":"&lt;p&gt;Marque esses números na reta numérica para ver qual é o maior.&lt;/p&gt;","feedback":"&lt;p&gt;Para colocar números naturais na reta numérica, deve-se colocar os menores à esquerda.&lt;/p&gt;","hint":"&lt;p&gt;Coloca los números más pequeños en la izquierda.&lt;/p&gt;","algorithm":{"name":"numberline","params":{"min":1375,"divisions":31,"distance":1,"numbers":2,"frequency":5}}}</v>
      </c>
      <c r="AA32" s="17" t="s">
        <v>186</v>
      </c>
      <c r="AB32" s="13" t="str">
        <f t="shared" si="2"/>
        <v>M6-NyO-2b-I-4</v>
      </c>
      <c r="AC32" s="13" t="str">
        <f t="shared" si="3"/>
        <v>M6-NyO-2b-I-4-BR</v>
      </c>
      <c r="AD32" s="8" t="s">
        <v>47</v>
      </c>
      <c r="AE32" s="13"/>
      <c r="AF32" s="8" t="s">
        <v>48</v>
      </c>
      <c r="AG32" s="8" t="s">
        <v>49</v>
      </c>
    </row>
    <row r="33" ht="112.5" customHeight="1">
      <c r="A33" s="6" t="s">
        <v>177</v>
      </c>
      <c r="B33" s="8" t="s">
        <v>178</v>
      </c>
      <c r="C33" s="6" t="s">
        <v>35</v>
      </c>
      <c r="D33" s="7" t="s">
        <v>36</v>
      </c>
      <c r="E33" s="6"/>
      <c r="F33" s="11" t="s">
        <v>187</v>
      </c>
      <c r="G33" s="10"/>
      <c r="H33" s="10"/>
      <c r="I33" s="6"/>
      <c r="J33" s="6" t="s">
        <v>127</v>
      </c>
      <c r="K33" s="10" t="s">
        <v>128</v>
      </c>
      <c r="L33" s="10" t="s">
        <v>128</v>
      </c>
      <c r="M33" s="6" t="s">
        <v>43</v>
      </c>
      <c r="N33" s="11" t="s">
        <v>129</v>
      </c>
      <c r="O33" s="11" t="s">
        <v>130</v>
      </c>
      <c r="P33" s="9"/>
      <c r="Q33" s="13"/>
      <c r="R33" s="12"/>
      <c r="S33" s="12"/>
      <c r="T33" s="12"/>
      <c r="U33" s="12"/>
      <c r="V33" s="12"/>
      <c r="W33" s="12"/>
      <c r="X33" s="13"/>
      <c r="Y33" s="19" t="s">
        <v>45</v>
      </c>
      <c r="Z33" s="12" t="str">
        <f t="shared" si="1"/>
        <v>{"id":"M6-NyO-2b-I-5-BR","stimulus":"&lt;p&gt;Localize esses números na reta numérica para ver qual é o maior.&lt;/p&gt;","feedback":"&lt;p&gt;Para colocar números naturais na reta numérica, deve-se colocar os menores à esquerda.&lt;/p&gt;","hint":"&lt;p&gt;Coloque os números menores à esquerda.&lt;/p&gt;","algorithm":{"name":"numberline","params":{"min":1500,"divisions":31,"distance":1,"numbers":2,"frequency":5}}}</v>
      </c>
      <c r="AA33" s="17" t="s">
        <v>188</v>
      </c>
      <c r="AB33" s="13" t="str">
        <f t="shared" si="2"/>
        <v>M6-NyO-2b-I-5</v>
      </c>
      <c r="AC33" s="13" t="str">
        <f t="shared" si="3"/>
        <v>M6-NyO-2b-I-5-BR</v>
      </c>
      <c r="AD33" s="8" t="s">
        <v>47</v>
      </c>
      <c r="AE33" s="13"/>
      <c r="AF33" s="8" t="s">
        <v>48</v>
      </c>
      <c r="AG33" s="8" t="s">
        <v>49</v>
      </c>
    </row>
    <row r="34" ht="112.5" customHeight="1">
      <c r="A34" s="6" t="s">
        <v>177</v>
      </c>
      <c r="B34" s="8" t="s">
        <v>178</v>
      </c>
      <c r="C34" s="6" t="s">
        <v>35</v>
      </c>
      <c r="D34" s="7" t="s">
        <v>36</v>
      </c>
      <c r="E34" s="6"/>
      <c r="F34" s="11" t="s">
        <v>189</v>
      </c>
      <c r="G34" s="10"/>
      <c r="H34" s="10"/>
      <c r="I34" s="6"/>
      <c r="J34" s="6" t="s">
        <v>127</v>
      </c>
      <c r="K34" s="10" t="s">
        <v>128</v>
      </c>
      <c r="L34" s="10" t="s">
        <v>128</v>
      </c>
      <c r="M34" s="6" t="s">
        <v>43</v>
      </c>
      <c r="N34" s="11" t="s">
        <v>129</v>
      </c>
      <c r="O34" s="11" t="s">
        <v>130</v>
      </c>
      <c r="P34" s="9"/>
      <c r="Q34" s="13"/>
      <c r="R34" s="12"/>
      <c r="S34" s="12"/>
      <c r="T34" s="12"/>
      <c r="U34" s="12"/>
      <c r="V34" s="12"/>
      <c r="W34" s="12"/>
      <c r="X34" s="13"/>
      <c r="Y34" s="19" t="s">
        <v>45</v>
      </c>
      <c r="Z34" s="12" t="str">
        <f t="shared" si="1"/>
        <v>{"id":"M6-NyO-2b-I-6-BR","stimulus":"&lt;p&gt;Localize esses números na reta numérica para ver qual é o maior.&lt;/p&gt;","feedback":"&lt;p&gt;Para colocar números naturais na reta numérica, deve-se colocar os menores à esquerda.&lt;/p&gt;","hint":"&lt;p&gt;Coloque os números menores à esquerda.&lt;/p&gt;","algorithm":{"name":"numberline","params":{"min":1725,"divisions":31,"distance":1,"numbers":2,"frequency":5}}}</v>
      </c>
      <c r="AA34" s="17" t="s">
        <v>190</v>
      </c>
      <c r="AB34" s="13" t="str">
        <f t="shared" si="2"/>
        <v>M6-NyO-2b-I-6</v>
      </c>
      <c r="AC34" s="13" t="str">
        <f t="shared" si="3"/>
        <v>M6-NyO-2b-I-6-BR</v>
      </c>
      <c r="AD34" s="8" t="s">
        <v>47</v>
      </c>
      <c r="AE34" s="13"/>
      <c r="AF34" s="8" t="s">
        <v>48</v>
      </c>
      <c r="AG34" s="8" t="s">
        <v>49</v>
      </c>
    </row>
    <row r="35" ht="112.5" customHeight="1">
      <c r="A35" s="6" t="s">
        <v>191</v>
      </c>
      <c r="B35" s="8" t="s">
        <v>192</v>
      </c>
      <c r="C35" s="6" t="s">
        <v>35</v>
      </c>
      <c r="D35" s="7" t="s">
        <v>36</v>
      </c>
      <c r="E35" s="6"/>
      <c r="F35" s="9" t="s">
        <v>193</v>
      </c>
      <c r="G35" s="11" t="s">
        <v>194</v>
      </c>
      <c r="H35" s="10" t="s">
        <v>195</v>
      </c>
      <c r="I35" s="6"/>
      <c r="J35" s="6" t="s">
        <v>196</v>
      </c>
      <c r="K35" s="10" t="s">
        <v>197</v>
      </c>
      <c r="L35" s="10" t="s">
        <v>198</v>
      </c>
      <c r="M35" s="6" t="s">
        <v>43</v>
      </c>
      <c r="N35" s="10" t="s">
        <v>199</v>
      </c>
      <c r="O35" s="11" t="s">
        <v>200</v>
      </c>
      <c r="P35" s="9"/>
      <c r="Q35" s="13"/>
      <c r="R35" s="9"/>
      <c r="S35" s="9"/>
      <c r="T35" s="12"/>
      <c r="U35" s="12"/>
      <c r="V35" s="9"/>
      <c r="W35" s="9"/>
      <c r="X35" s="11"/>
      <c r="Y35" s="19" t="s">
        <v>45</v>
      </c>
      <c r="Z35" s="12" t="str">
        <f t="shared" si="1"/>
        <v>{"id":"M6-NyO-3a-I-1-BR","stimulus":"&lt;p&gt;Arraste os algarismos do número &lt;span class=\"no-break\"&gt;{{Q1}}{{Q2}}{{Q3}} {{Q4}}{{Q5}}{{Q6}} {{Q7}}{{Q8}}{{Q9}}&lt;/span&gt; até as células correspondentes para decompô-lo.&lt;/p&gt;","template":"&lt;table style=\"width: 100%;\"&gt;&lt;tbody&gt;&lt;tr&gt;&lt;td style=\"width: 11.1111%; text-align: center; background-color: #72D2CD;\"&gt;&lt;strong&gt;&lt;span style=\"color: rgb(255, 255, 255);\"&gt;CMi&lt;/span&gt;&lt;/strong&gt;&lt;/td&gt;&lt;td style=\"width: 11.1111%; text-align: center; background-color: #72D2CD;\"&gt;&lt;strong&gt;&lt;span style=\"color: rgb(255, 255, 255);\"&gt;DMi&lt;/span&gt;&lt;/strong&gt;&lt;/td&gt;&lt;td style=\"width: 11.1111%; text-align: center; background-color: #72D2CD;\"&gt;&lt;strong&gt;&lt;span style=\"color: rgb(255, 255, 255);\"&gt;UMi&lt;/span&gt;&lt;/strong&gt;&lt;/td&gt;&lt;td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center;\"&gt;{{response}}&lt;/td&gt;&lt;/tr&gt;&lt;/tbody&gt;&lt;/table&gt;","hint":"&lt;p&gt;O algarismo mais à esquerda está na casa das centenas de milhão.&lt;/p&gt;","feedback":"&lt;p&gt;O algarismo mais à esquerda está na casa das centenas de milhão. Em seguida está as dezenas de milhão, as unidades de milhão, as centenas de milhar e assim por dia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v>
      </c>
      <c r="AA35" s="15" t="s">
        <v>201</v>
      </c>
      <c r="AB35" s="13" t="str">
        <f t="shared" si="2"/>
        <v>M6-NyO-3a-I-1</v>
      </c>
      <c r="AC35" s="13" t="str">
        <f t="shared" si="3"/>
        <v>M6-NyO-3a-I-1-BR</v>
      </c>
      <c r="AD35" s="8" t="s">
        <v>47</v>
      </c>
      <c r="AE35" s="13"/>
      <c r="AF35" s="8" t="s">
        <v>48</v>
      </c>
      <c r="AG35" s="8" t="s">
        <v>49</v>
      </c>
    </row>
    <row r="36" ht="112.5" customHeight="1">
      <c r="A36" s="6" t="s">
        <v>191</v>
      </c>
      <c r="B36" s="8" t="s">
        <v>192</v>
      </c>
      <c r="C36" s="6" t="s">
        <v>50</v>
      </c>
      <c r="D36" s="7" t="s">
        <v>36</v>
      </c>
      <c r="E36" s="8"/>
      <c r="F36" s="9" t="s">
        <v>202</v>
      </c>
      <c r="G36" s="10"/>
      <c r="H36" s="10" t="s">
        <v>203</v>
      </c>
      <c r="I36" s="6"/>
      <c r="J36" s="23" t="s">
        <v>204</v>
      </c>
      <c r="K36" s="10" t="s">
        <v>205</v>
      </c>
      <c r="L36" s="11" t="s">
        <v>206</v>
      </c>
      <c r="M36" s="19" t="s">
        <v>43</v>
      </c>
      <c r="N36" s="10" t="s">
        <v>207</v>
      </c>
      <c r="O36" s="11" t="s">
        <v>208</v>
      </c>
      <c r="P36" s="9"/>
      <c r="Q36" s="13"/>
      <c r="R36" s="9"/>
      <c r="S36" s="9"/>
      <c r="T36" s="12"/>
      <c r="U36" s="12"/>
      <c r="V36" s="9"/>
      <c r="W36" s="9"/>
      <c r="X36" s="11"/>
      <c r="Y36" s="19" t="s">
        <v>45</v>
      </c>
      <c r="Z36" s="12" t="str">
        <f t="shared" si="1"/>
        <v>{"id":"M6-NyO-3a-E-1-BR","stimulus":"&lt;p&gt;Determine se as seguintes decomposições de unidades estão corretas ou incorretas.&lt;/p&gt;","feedback":"&lt;p&gt;O algarismo mais à esquerda está na casa das unidades de milhão. Em seguida está as centenas de milhar, as dezenas de milhar, as unidades de milhar e assim por diante.&lt;/p&gt;","hint":"&lt;p&gt;O algarismo mais à esquerda está na casa das unidades de milhã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{{Q4}}","incorrect":true,"feedback":"O algarismo das centenas de milhar é {{Q2}} e não {{Q9}}."},{"name":"A4","label":"{{Q2}} {{Q8}}{{Q6}}{{Q7}} {{Q7}}{{Q4}}{{Q1}} = {{Q2}} × 1 000 000 + {{Q8}} × 100 000 + {{Q6}} × &lt;span class=\"no-break\"&gt;10 000&lt;/span&gt; + {{Q5}} × &lt;span class=\"no-break\"&gt;1 000&lt;/span&gt; + {{Q7}} × 100 + {{Q4}} × 10 + {{Q1}}","incorrect":true,"feedback":"O algarismo das unidades de milhar é {{Q7}} e não {{Q5}}."},{"name":"A5","label":"{{Q4}} {{Q9}}{{Q2}}{{Q6}} {{Q9}}{{Q3}}{{Q5}} = {{Q4}} × 1 000 000 + {{Q9}} × 100 000 + {{Q1}} × &lt;span class=\"no-break\"&gt;10 000&lt;/span&gt; + {{Q6}} × &lt;span class=\"no-break\"&gt;1 000&lt;/span&gt; + {{Q9}} × 100 + {{Q3}} × 10 + {{Q5}}","incorrect":true,"feedback":"O algarismo das dezenas de milhar é {{Q2}} e não {{Q1}}."}],"uniques":true},"algorithm":{"name":"trueFalse","template":"Choice matrix – inline","params":{"countCorrect":1,"countIncorrect":2,"showCheckIcon":false,"options":["Correta","Incorreta"]}}}</v>
      </c>
      <c r="AA36" s="17" t="s">
        <v>209</v>
      </c>
      <c r="AB36" s="13" t="str">
        <f t="shared" si="2"/>
        <v>M6-NyO-3a-E-1</v>
      </c>
      <c r="AC36" s="13" t="str">
        <f t="shared" si="3"/>
        <v>M6-NyO-3a-E-1-BR</v>
      </c>
      <c r="AD36" s="8" t="s">
        <v>47</v>
      </c>
      <c r="AE36" s="13"/>
      <c r="AF36" s="8" t="s">
        <v>48</v>
      </c>
      <c r="AG36" s="8" t="s">
        <v>49</v>
      </c>
    </row>
    <row r="37" ht="112.5" customHeight="1">
      <c r="A37" s="6" t="s">
        <v>191</v>
      </c>
      <c r="B37" s="8" t="s">
        <v>192</v>
      </c>
      <c r="C37" s="6" t="s">
        <v>69</v>
      </c>
      <c r="D37" s="7" t="s">
        <v>36</v>
      </c>
      <c r="E37" s="8"/>
      <c r="F37" s="9" t="s">
        <v>210</v>
      </c>
      <c r="G37" s="10" t="s">
        <v>211</v>
      </c>
      <c r="H37" s="10"/>
      <c r="I37" s="6" t="s">
        <v>212</v>
      </c>
      <c r="J37" s="6" t="s">
        <v>103</v>
      </c>
      <c r="K37" s="10" t="s">
        <v>213</v>
      </c>
      <c r="L37" s="11" t="s">
        <v>214</v>
      </c>
      <c r="M37" s="6" t="s">
        <v>43</v>
      </c>
      <c r="N37" s="27" t="s">
        <v>215</v>
      </c>
      <c r="O37" s="27" t="s">
        <v>215</v>
      </c>
      <c r="P37" s="9"/>
      <c r="Q37" s="13"/>
      <c r="R37" s="9"/>
      <c r="S37" s="9"/>
      <c r="T37" s="12"/>
      <c r="U37" s="12"/>
      <c r="V37" s="9"/>
      <c r="W37" s="9"/>
      <c r="X37" s="11"/>
      <c r="Y37" s="19" t="s">
        <v>45</v>
      </c>
      <c r="Z37" s="12" t="str">
        <f t="shared" si="1"/>
        <v>{"id":"M6-NyO-3a-A-1-BR","stimulus":"&lt;p&gt;Felipe estima que ele tem {{T1}} fios de cabelo na cabeça. Decomponha essa quantidade da seguinte forma:&lt;/p&gt;&lt;p style=\"text-align:center;\"&gt;{{T1}} = 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v>
      </c>
      <c r="AA37" s="15" t="s">
        <v>216</v>
      </c>
      <c r="AB37" s="13" t="str">
        <f t="shared" si="2"/>
        <v>M6-NyO-3a-A-1</v>
      </c>
      <c r="AC37" s="13" t="str">
        <f t="shared" si="3"/>
        <v>M6-NyO-3a-A-1-BR</v>
      </c>
      <c r="AD37" s="8" t="s">
        <v>47</v>
      </c>
      <c r="AE37" s="13"/>
      <c r="AF37" s="8" t="s">
        <v>48</v>
      </c>
      <c r="AG37" s="8" t="s">
        <v>49</v>
      </c>
    </row>
    <row r="38" ht="112.5" customHeight="1">
      <c r="A38" s="6" t="s">
        <v>191</v>
      </c>
      <c r="B38" s="8" t="s">
        <v>192</v>
      </c>
      <c r="C38" s="6" t="s">
        <v>69</v>
      </c>
      <c r="D38" s="7" t="s">
        <v>36</v>
      </c>
      <c r="E38" s="6"/>
      <c r="F38" s="9" t="s">
        <v>217</v>
      </c>
      <c r="G38" s="10" t="s">
        <v>211</v>
      </c>
      <c r="H38" s="10"/>
      <c r="I38" s="6" t="s">
        <v>212</v>
      </c>
      <c r="J38" s="6" t="s">
        <v>103</v>
      </c>
      <c r="K38" s="10" t="s">
        <v>218</v>
      </c>
      <c r="L38" s="11" t="s">
        <v>219</v>
      </c>
      <c r="M38" s="6" t="s">
        <v>43</v>
      </c>
      <c r="N38" s="27" t="s">
        <v>215</v>
      </c>
      <c r="O38" s="27" t="s">
        <v>215</v>
      </c>
      <c r="P38" s="9"/>
      <c r="Q38" s="13"/>
      <c r="R38" s="9"/>
      <c r="S38" s="9"/>
      <c r="T38" s="12"/>
      <c r="U38" s="12"/>
      <c r="V38" s="9"/>
      <c r="W38" s="9"/>
      <c r="X38" s="11"/>
      <c r="Y38" s="19" t="s">
        <v>45</v>
      </c>
      <c r="Z38" s="12" t="str">
        <f t="shared" si="1"/>
        <v>{"id":"M6-NyO-3a-A-2-BR","stimulus":"&lt;p&gt;Sofia acumulou {{T1}} pontos em um jogo de videogame. Decomponha esse valor da seguinte forma:&lt;/p&gt;&lt;p style=\"text-align:center;\"&gt;{{T1}} = {{Q1}} × 10.000.000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v>
      </c>
      <c r="AA38" s="15" t="s">
        <v>220</v>
      </c>
      <c r="AB38" s="13" t="str">
        <f t="shared" si="2"/>
        <v>M6-NyO-3a-A-2</v>
      </c>
      <c r="AC38" s="13" t="str">
        <f t="shared" si="3"/>
        <v>M6-NyO-3a-A-2-BR</v>
      </c>
      <c r="AD38" s="8" t="s">
        <v>47</v>
      </c>
      <c r="AE38" s="13"/>
      <c r="AF38" s="8" t="s">
        <v>48</v>
      </c>
      <c r="AG38" s="8" t="s">
        <v>49</v>
      </c>
    </row>
    <row r="39" ht="112.5" customHeight="1">
      <c r="A39" s="6" t="s">
        <v>191</v>
      </c>
      <c r="B39" s="8" t="s">
        <v>192</v>
      </c>
      <c r="C39" s="6" t="s">
        <v>69</v>
      </c>
      <c r="D39" s="7" t="s">
        <v>36</v>
      </c>
      <c r="E39" s="6"/>
      <c r="F39" s="9" t="s">
        <v>221</v>
      </c>
      <c r="G39" s="10" t="s">
        <v>211</v>
      </c>
      <c r="H39" s="10"/>
      <c r="I39" s="6" t="s">
        <v>212</v>
      </c>
      <c r="J39" s="6" t="s">
        <v>103</v>
      </c>
      <c r="K39" s="10" t="s">
        <v>218</v>
      </c>
      <c r="L39" s="11" t="s">
        <v>222</v>
      </c>
      <c r="M39" s="6" t="s">
        <v>43</v>
      </c>
      <c r="N39" s="27" t="s">
        <v>215</v>
      </c>
      <c r="O39" s="27" t="s">
        <v>215</v>
      </c>
      <c r="P39" s="9"/>
      <c r="Q39" s="13"/>
      <c r="R39" s="9"/>
      <c r="S39" s="9"/>
      <c r="T39" s="12"/>
      <c r="U39" s="12"/>
      <c r="V39" s="9"/>
      <c r="W39" s="9"/>
      <c r="X39" s="11"/>
      <c r="Y39" s="19" t="s">
        <v>45</v>
      </c>
      <c r="Z39" s="12" t="str">
        <f t="shared" si="1"/>
        <v>{"id":"M6-NyO-3a-A-3-BR","stimulus":"&lt;p&gt;Um dos vídeos mais vistos em um canal de culinária tem {{T1}} visualizações. Decomponha esse número da seguinte forma:&lt;/p&gt;&lt;p style=\"text-align:center;\"&gt;{{T1}} = {{Q1}}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v>
      </c>
      <c r="AA39" s="15" t="s">
        <v>223</v>
      </c>
      <c r="AB39" s="13" t="str">
        <f t="shared" si="2"/>
        <v>M6-NyO-3a-A-3</v>
      </c>
      <c r="AC39" s="13" t="str">
        <f t="shared" si="3"/>
        <v>M6-NyO-3a-A-3-BR</v>
      </c>
      <c r="AD39" s="8" t="s">
        <v>47</v>
      </c>
      <c r="AE39" s="13"/>
      <c r="AF39" s="8" t="s">
        <v>48</v>
      </c>
      <c r="AG39" s="8" t="s">
        <v>49</v>
      </c>
    </row>
    <row r="40" ht="112.5" customHeight="1">
      <c r="A40" s="8" t="s">
        <v>224</v>
      </c>
      <c r="B40" s="8" t="s">
        <v>225</v>
      </c>
      <c r="C40" s="6" t="s">
        <v>35</v>
      </c>
      <c r="D40" s="7" t="s">
        <v>36</v>
      </c>
      <c r="E40" s="6"/>
      <c r="F40" s="9" t="s">
        <v>226</v>
      </c>
      <c r="G40" s="10"/>
      <c r="H40" s="10"/>
      <c r="I40" s="6" t="s">
        <v>212</v>
      </c>
      <c r="J40" s="6" t="s">
        <v>227</v>
      </c>
      <c r="K40" s="10" t="s">
        <v>228</v>
      </c>
      <c r="L40" s="10" t="s">
        <v>229</v>
      </c>
      <c r="M40" s="6" t="s">
        <v>43</v>
      </c>
      <c r="N40" s="26" t="s">
        <v>230</v>
      </c>
      <c r="O40" s="26" t="s">
        <v>231</v>
      </c>
      <c r="P40" s="26" t="s">
        <v>232</v>
      </c>
      <c r="Q40" s="13"/>
      <c r="R40" s="9"/>
      <c r="S40" s="9"/>
      <c r="T40" s="12"/>
      <c r="U40" s="12"/>
      <c r="V40" s="9"/>
      <c r="W40" s="9"/>
      <c r="X40" s="11"/>
      <c r="Y40" s="19" t="s">
        <v>45</v>
      </c>
      <c r="Z40" s="12" t="str">
        <f t="shared" si="1"/>
        <v>{"id":"M6-NyO-3b-I-1-BR","stimulus":"&lt;p&gt;Indique quais dessas igualdades estão corretas ou incorretas.&lt;/p&gt;","feedback":"&lt;p&gt;Para compor um número basta efetuar as multiplicações e depois somar.&lt;/p&gt;","hint":"&lt;p&gt;Para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{{T4}}","incorrect":true,"feedback":"O número desta decomposição é {{T7}}."},{"name":"A5","label":"{{Q4}} × 10 000 + {{Q8}} × 100 + {{Q2}} × 10 + {{Q6}} = {{T5}}","incorrect":true,"feedback":"O número desta decomposição é {{T8}}."},{"name":"A6","label":"{{Q1}} × 1 000 000 + {{Q4}} × 100 000 + {{Q7}} × 10 000 + {{Q2}} × 10 = {{T6}}","incorrect":true,"feedback":"O número desta decomposição é {{T9}}."}],"uniques":true},"algorithm":{"name":"trueFalse","template":"Choice matrix – inline","params":{"countCorrect":2,"countIncorrect":1,"showCheckIcon":false,"options":["Correta","Incorreta"]}}}</v>
      </c>
      <c r="AA40" s="17" t="s">
        <v>233</v>
      </c>
      <c r="AB40" s="13" t="str">
        <f t="shared" si="2"/>
        <v>M6-NyO-3b-I-1</v>
      </c>
      <c r="AC40" s="13" t="str">
        <f t="shared" si="3"/>
        <v>M6-NyO-3b-I-1-BR</v>
      </c>
      <c r="AD40" s="8" t="s">
        <v>47</v>
      </c>
      <c r="AE40" s="13"/>
      <c r="AF40" s="8" t="s">
        <v>48</v>
      </c>
      <c r="AG40" s="8" t="s">
        <v>49</v>
      </c>
    </row>
    <row r="41" ht="112.5" customHeight="1">
      <c r="A41" s="8" t="s">
        <v>224</v>
      </c>
      <c r="B41" s="8" t="s">
        <v>225</v>
      </c>
      <c r="C41" s="6" t="s">
        <v>50</v>
      </c>
      <c r="D41" s="7" t="s">
        <v>36</v>
      </c>
      <c r="E41" s="6"/>
      <c r="F41" s="18" t="s">
        <v>234</v>
      </c>
      <c r="G41" s="11" t="s">
        <v>235</v>
      </c>
      <c r="H41" s="10"/>
      <c r="I41" s="6" t="s">
        <v>212</v>
      </c>
      <c r="J41" s="6" t="s">
        <v>103</v>
      </c>
      <c r="K41" s="10" t="s">
        <v>218</v>
      </c>
      <c r="L41" s="10" t="s">
        <v>236</v>
      </c>
      <c r="M41" s="6" t="s">
        <v>43</v>
      </c>
      <c r="N41" s="26" t="s">
        <v>230</v>
      </c>
      <c r="O41" s="26" t="s">
        <v>230</v>
      </c>
      <c r="P41" s="9"/>
      <c r="Q41" s="13"/>
      <c r="R41" s="9"/>
      <c r="S41" s="9"/>
      <c r="T41" s="12"/>
      <c r="U41" s="12"/>
      <c r="V41" s="9"/>
      <c r="W41" s="9"/>
      <c r="X41" s="11"/>
      <c r="Y41" s="19" t="s">
        <v>45</v>
      </c>
      <c r="Z41" s="12" t="str">
        <f t="shared" si="1"/>
        <v>{"id":"M6-NyO-3b-E-1-BR","stimulus":"&lt;p&gt;Componha o número a seguir.&lt;/p&gt;","template":"&lt;p style=\"text-align:center;\"&gt;{{Q1}} × 10 000 000 + {{Q2}} × 10 000 + {{Q3}} × 1 000 + {{Q4}} × 100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v>
      </c>
      <c r="AA41" s="15" t="s">
        <v>237</v>
      </c>
      <c r="AB41" s="13" t="str">
        <f t="shared" si="2"/>
        <v>M6-NyO-3b-E-1</v>
      </c>
      <c r="AC41" s="13" t="str">
        <f t="shared" si="3"/>
        <v>M6-NyO-3b-E-1-BR</v>
      </c>
      <c r="AD41" s="8" t="s">
        <v>47</v>
      </c>
      <c r="AE41" s="13"/>
      <c r="AF41" s="8" t="s">
        <v>48</v>
      </c>
      <c r="AG41" s="8" t="s">
        <v>49</v>
      </c>
    </row>
    <row r="42" ht="112.5" customHeight="1">
      <c r="A42" s="8" t="s">
        <v>224</v>
      </c>
      <c r="B42" s="8" t="s">
        <v>225</v>
      </c>
      <c r="C42" s="6" t="s">
        <v>50</v>
      </c>
      <c r="D42" s="7" t="s">
        <v>36</v>
      </c>
      <c r="E42" s="6"/>
      <c r="F42" s="18" t="s">
        <v>234</v>
      </c>
      <c r="G42" s="11" t="s">
        <v>238</v>
      </c>
      <c r="H42" s="10"/>
      <c r="I42" s="6" t="s">
        <v>212</v>
      </c>
      <c r="J42" s="6" t="s">
        <v>103</v>
      </c>
      <c r="K42" s="10" t="s">
        <v>218</v>
      </c>
      <c r="L42" s="10" t="s">
        <v>239</v>
      </c>
      <c r="M42" s="6" t="s">
        <v>43</v>
      </c>
      <c r="N42" s="26" t="s">
        <v>230</v>
      </c>
      <c r="O42" s="26" t="s">
        <v>230</v>
      </c>
      <c r="P42" s="9"/>
      <c r="Q42" s="13"/>
      <c r="R42" s="9"/>
      <c r="S42" s="9"/>
      <c r="T42" s="12"/>
      <c r="U42" s="12"/>
      <c r="V42" s="9"/>
      <c r="W42" s="9"/>
      <c r="X42" s="11"/>
      <c r="Y42" s="19" t="s">
        <v>45</v>
      </c>
      <c r="Z42" s="12" t="str">
        <f t="shared" si="1"/>
        <v>{"id":"M6-NyO-3b-E-2-BR","stimulus":"&lt;p&gt;Componha o número a seguir.&lt;/p&gt;","template":"&lt;p style=\"text-align:center;\"&gt;{{Q1}} × 1 000 000 + {{Q2}} × 100 000 + {{Q3}} × 10 000 + {{Q4}} × 10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v>
      </c>
      <c r="AA42" s="15" t="s">
        <v>240</v>
      </c>
      <c r="AB42" s="13" t="str">
        <f t="shared" si="2"/>
        <v>M6-NyO-3b-E-2</v>
      </c>
      <c r="AC42" s="13" t="str">
        <f t="shared" si="3"/>
        <v>M6-NyO-3b-E-2-BR</v>
      </c>
      <c r="AD42" s="8" t="s">
        <v>47</v>
      </c>
      <c r="AE42" s="13"/>
      <c r="AF42" s="8" t="s">
        <v>48</v>
      </c>
      <c r="AG42" s="8" t="s">
        <v>49</v>
      </c>
    </row>
    <row r="43" ht="112.5" customHeight="1">
      <c r="A43" s="8" t="s">
        <v>224</v>
      </c>
      <c r="B43" s="8" t="s">
        <v>225</v>
      </c>
      <c r="C43" s="6" t="s">
        <v>50</v>
      </c>
      <c r="D43" s="7" t="s">
        <v>36</v>
      </c>
      <c r="E43" s="6"/>
      <c r="F43" s="18" t="s">
        <v>234</v>
      </c>
      <c r="G43" s="10" t="s">
        <v>241</v>
      </c>
      <c r="H43" s="10"/>
      <c r="I43" s="6" t="s">
        <v>212</v>
      </c>
      <c r="J43" s="6" t="s">
        <v>103</v>
      </c>
      <c r="K43" s="10" t="s">
        <v>218</v>
      </c>
      <c r="L43" s="10" t="s">
        <v>242</v>
      </c>
      <c r="M43" s="6" t="s">
        <v>43</v>
      </c>
      <c r="N43" s="26" t="s">
        <v>230</v>
      </c>
      <c r="O43" s="26" t="s">
        <v>230</v>
      </c>
      <c r="P43" s="9"/>
      <c r="Q43" s="13"/>
      <c r="R43" s="9"/>
      <c r="S43" s="9"/>
      <c r="T43" s="12"/>
      <c r="U43" s="12"/>
      <c r="V43" s="9"/>
      <c r="W43" s="9"/>
      <c r="X43" s="11"/>
      <c r="Y43" s="19" t="s">
        <v>45</v>
      </c>
      <c r="Z43" s="12" t="str">
        <f t="shared" si="1"/>
        <v>{"id":"M6-NyO-3b-E-3-BR","stimulus":"&lt;p&gt;Componha o número a seguir.&lt;/p&gt;","template":"&lt;p style=\"text-align:center;\"&gt;{{Q1}} × 1 000 000 + {{Q2}} × 100 000 + {{Q3}} × 10 000 + {{Q4}} × 100 + {{Q5}} × 10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v>
      </c>
      <c r="AA43" s="15" t="s">
        <v>243</v>
      </c>
      <c r="AB43" s="13" t="str">
        <f t="shared" si="2"/>
        <v>M6-NyO-3b-E-3</v>
      </c>
      <c r="AC43" s="13" t="str">
        <f t="shared" si="3"/>
        <v>M6-NyO-3b-E-3-BR</v>
      </c>
      <c r="AD43" s="8" t="s">
        <v>47</v>
      </c>
      <c r="AE43" s="13"/>
      <c r="AF43" s="8" t="s">
        <v>48</v>
      </c>
      <c r="AG43" s="8" t="s">
        <v>49</v>
      </c>
    </row>
    <row r="44" ht="112.5" customHeight="1">
      <c r="A44" s="8" t="s">
        <v>224</v>
      </c>
      <c r="B44" s="8" t="s">
        <v>225</v>
      </c>
      <c r="C44" s="6" t="s">
        <v>69</v>
      </c>
      <c r="D44" s="7" t="s">
        <v>36</v>
      </c>
      <c r="E44" s="6"/>
      <c r="F44" s="9" t="s">
        <v>244</v>
      </c>
      <c r="G44" s="11" t="s">
        <v>245</v>
      </c>
      <c r="H44" s="10" t="s">
        <v>246</v>
      </c>
      <c r="I44" s="6"/>
      <c r="J44" s="6" t="s">
        <v>103</v>
      </c>
      <c r="K44" s="11" t="s">
        <v>247</v>
      </c>
      <c r="L44" s="11" t="s">
        <v>248</v>
      </c>
      <c r="M44" s="6" t="s">
        <v>43</v>
      </c>
      <c r="N44" s="26" t="s">
        <v>230</v>
      </c>
      <c r="O44" s="11" t="s">
        <v>249</v>
      </c>
      <c r="P44" s="9"/>
      <c r="Q44" s="13"/>
      <c r="R44" s="9"/>
      <c r="S44" s="9"/>
      <c r="T44" s="12"/>
      <c r="U44" s="12"/>
      <c r="V44" s="9"/>
      <c r="W44" s="9"/>
      <c r="X44" s="11"/>
      <c r="Y44" s="19" t="s">
        <v>45</v>
      </c>
      <c r="Z44" s="12" t="str">
        <f t="shared" si="1"/>
        <v>{"id":"M6-NyO-3b-A-1-BR","stimulus":"&lt;p&gt;Uma agência espacial enviou uma sonda para investigar a existência de vida extraterrestre. A sonda já viajou {{Q1}} × &lt;span class=\"no-break\"&gt;1 000 000&lt;/span&gt; + {{Q2}} × &lt;span class=\"no-break\"&gt;100 000&lt;/span&gt; + {{Q3}} × &lt;span class=\"no-break\"&gt;10 000&lt;/span&gt; + {{Q4}} × &lt;span class=\"no-break\"&gt;1 000&lt;/span&gt; + {{Q5}} × 100 + {{Q6}} × 10 + {{Q7}} km. Componha este valor como um número natural.&lt;/p&gt;","template":"&lt;p&gt;A sonda percorreu {{response}} km.&lt;/p&gt;","hint":"&lt;p&gt;Para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AA44" s="15" t="s">
        <v>250</v>
      </c>
      <c r="AB44" s="13" t="str">
        <f t="shared" si="2"/>
        <v>M6-NyO-3b-A-1</v>
      </c>
      <c r="AC44" s="13" t="str">
        <f t="shared" si="3"/>
        <v>M6-NyO-3b-A-1-BR</v>
      </c>
      <c r="AD44" s="8" t="s">
        <v>47</v>
      </c>
      <c r="AE44" s="13"/>
      <c r="AF44" s="8" t="s">
        <v>48</v>
      </c>
      <c r="AG44" s="8" t="s">
        <v>49</v>
      </c>
    </row>
    <row r="45" ht="112.5" customHeight="1">
      <c r="A45" s="8" t="s">
        <v>224</v>
      </c>
      <c r="B45" s="8" t="s">
        <v>225</v>
      </c>
      <c r="C45" s="6" t="s">
        <v>69</v>
      </c>
      <c r="D45" s="7" t="s">
        <v>36</v>
      </c>
      <c r="E45" s="6"/>
      <c r="F45" s="9" t="s">
        <v>251</v>
      </c>
      <c r="G45" s="11" t="s">
        <v>252</v>
      </c>
      <c r="H45" s="10" t="s">
        <v>253</v>
      </c>
      <c r="I45" s="6"/>
      <c r="J45" s="6" t="s">
        <v>103</v>
      </c>
      <c r="K45" s="11" t="s">
        <v>247</v>
      </c>
      <c r="L45" s="11" t="s">
        <v>248</v>
      </c>
      <c r="M45" s="6" t="s">
        <v>43</v>
      </c>
      <c r="N45" s="26" t="s">
        <v>230</v>
      </c>
      <c r="O45" s="11" t="s">
        <v>249</v>
      </c>
      <c r="P45" s="9"/>
      <c r="Q45" s="13"/>
      <c r="R45" s="9"/>
      <c r="S45" s="9"/>
      <c r="T45" s="12"/>
      <c r="U45" s="12"/>
      <c r="V45" s="9"/>
      <c r="W45" s="9"/>
      <c r="X45" s="11"/>
      <c r="Y45" s="19" t="s">
        <v>45</v>
      </c>
      <c r="Z45" s="12" t="str">
        <f t="shared" si="1"/>
        <v>{"id":"M6-NyO-3b-A-2-BR","stimulus":"&lt;p&gt;Uma agência de publicidade armazenou {{Q1}} × &lt;span class=\"no-break\"&gt;1 000 000&lt;/span&gt; + {{Q2}} × &lt;span class= \"no -break\"&gt;100 000&lt;/span&gt; + {{Q3}} × &lt;span class=\"no-break\"&gt;10 000&lt;/span&gt; + {{Q4}} × &lt;span class= \"no-break \"&gt;1 000&lt;/span&gt; + {{Q5}} × 100 + {{Q6}} × 10 + {{Q7}} negativos fotográficos. Escreva esse valor como um número natural.&lt;/p&gt;","template":"&lt;p&gt;Foram armazenados {{response}} negativos na agência.&lt;/p&gt;","hint":"&lt;p&gt;Para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AA45" s="15" t="s">
        <v>254</v>
      </c>
      <c r="AB45" s="13" t="str">
        <f t="shared" si="2"/>
        <v>M6-NyO-3b-A-2</v>
      </c>
      <c r="AC45" s="13" t="str">
        <f t="shared" si="3"/>
        <v>M6-NyO-3b-A-2-BR</v>
      </c>
      <c r="AD45" s="8" t="s">
        <v>47</v>
      </c>
      <c r="AE45" s="13"/>
      <c r="AF45" s="8" t="s">
        <v>48</v>
      </c>
      <c r="AG45" s="8" t="s">
        <v>49</v>
      </c>
    </row>
    <row r="46" ht="112.5" customHeight="1">
      <c r="A46" s="8" t="s">
        <v>224</v>
      </c>
      <c r="B46" s="8" t="s">
        <v>225</v>
      </c>
      <c r="C46" s="6" t="s">
        <v>69</v>
      </c>
      <c r="D46" s="7" t="s">
        <v>36</v>
      </c>
      <c r="E46" s="6"/>
      <c r="F46" s="9" t="s">
        <v>255</v>
      </c>
      <c r="G46" s="11" t="s">
        <v>256</v>
      </c>
      <c r="H46" s="10" t="s">
        <v>257</v>
      </c>
      <c r="I46" s="6"/>
      <c r="J46" s="6" t="s">
        <v>103</v>
      </c>
      <c r="K46" s="11" t="s">
        <v>247</v>
      </c>
      <c r="L46" s="11" t="s">
        <v>248</v>
      </c>
      <c r="M46" s="6" t="s">
        <v>43</v>
      </c>
      <c r="N46" s="26" t="s">
        <v>230</v>
      </c>
      <c r="O46" s="11" t="s">
        <v>249</v>
      </c>
      <c r="P46" s="9"/>
      <c r="Q46" s="13"/>
      <c r="R46" s="9"/>
      <c r="S46" s="9"/>
      <c r="T46" s="12"/>
      <c r="U46" s="12"/>
      <c r="V46" s="9"/>
      <c r="W46" s="9"/>
      <c r="X46" s="11"/>
      <c r="Y46" s="19" t="s">
        <v>45</v>
      </c>
      <c r="Z46" s="12" t="str">
        <f t="shared" si="1"/>
        <v>{"id":"M6-NyO-3b-A-3-BR","stimulus":"&lt;p&gt;Uma organização ambiental que se dedica há anos para reflorestar regiões desmatadas da floresta amazônica já plantou {{Q1}} × &lt;span class=\"no-break\"&gt;1 000 000&lt;/span &gt; + {{Q2}} × &lt;span class=\"no-break\"&gt;100 000&lt;/span&gt; + {{Q3}} × &lt;span class=\"no-break\"&gt;10 000&lt;/span&gt; + {{Q4}} × &lt;span class=\"no-break\"&gt;1 000&lt;/span&gt; + {{Q5}} × 100 + {{Q6}} × 10 + {{Q7}} árvores. Escreva esse valor como um número natural.&lt;/p&gt;","template":"&lt;p&gt;Foram plantadas {{response}} árvores.&lt;/p&gt;","hint":"&lt;p&gt;Para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AA46" s="15" t="s">
        <v>258</v>
      </c>
      <c r="AB46" s="13" t="str">
        <f t="shared" si="2"/>
        <v>M6-NyO-3b-A-3</v>
      </c>
      <c r="AC46" s="13" t="str">
        <f t="shared" si="3"/>
        <v>M6-NyO-3b-A-3-BR</v>
      </c>
      <c r="AD46" s="8" t="s">
        <v>47</v>
      </c>
      <c r="AE46" s="13"/>
      <c r="AF46" s="8" t="s">
        <v>48</v>
      </c>
      <c r="AG46" s="8" t="s">
        <v>49</v>
      </c>
    </row>
    <row r="47" ht="112.5" customHeight="1">
      <c r="A47" s="6" t="s">
        <v>259</v>
      </c>
      <c r="B47" s="8" t="s">
        <v>260</v>
      </c>
      <c r="C47" s="6" t="s">
        <v>35</v>
      </c>
      <c r="D47" s="7" t="s">
        <v>36</v>
      </c>
      <c r="E47" s="6"/>
      <c r="F47" s="18" t="s">
        <v>261</v>
      </c>
      <c r="G47" s="10"/>
      <c r="H47" s="10"/>
      <c r="I47" s="6" t="s">
        <v>212</v>
      </c>
      <c r="J47" s="8" t="s">
        <v>262</v>
      </c>
      <c r="K47" s="10" t="s">
        <v>263</v>
      </c>
      <c r="L47" s="11" t="s">
        <v>264</v>
      </c>
      <c r="M47" s="6" t="s">
        <v>43</v>
      </c>
      <c r="N47" s="10" t="s">
        <v>265</v>
      </c>
      <c r="O47" s="11" t="s">
        <v>266</v>
      </c>
      <c r="P47" s="12"/>
      <c r="Q47" s="13"/>
      <c r="R47" s="9"/>
      <c r="S47" s="9"/>
      <c r="T47" s="12"/>
      <c r="U47" s="9"/>
      <c r="V47" s="9"/>
      <c r="W47" s="9"/>
      <c r="X47" s="13"/>
      <c r="Y47" s="19" t="s">
        <v>45</v>
      </c>
      <c r="Z47" s="12" t="str">
        <f t="shared" si="1"/>
        <v>{"id":"M6-NyO-4a-I-1-BR","stimulus":"&lt;p&gt;Selecione a aproximação do número {{T1}} à unidade de milhar mais próxima.&lt;/p&gt;","hint":"&lt;p&gt;Para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AA47" s="15" t="s">
        <v>267</v>
      </c>
      <c r="AB47" s="13" t="str">
        <f t="shared" si="2"/>
        <v>M6-NyO-4a-I-1</v>
      </c>
      <c r="AC47" s="13" t="str">
        <f t="shared" si="3"/>
        <v>M6-NyO-4a-I-1-BR</v>
      </c>
      <c r="AD47" s="8" t="s">
        <v>47</v>
      </c>
      <c r="AE47" s="13"/>
      <c r="AF47" s="8" t="s">
        <v>48</v>
      </c>
      <c r="AG47" s="8" t="s">
        <v>49</v>
      </c>
    </row>
    <row r="48" ht="112.5" customHeight="1">
      <c r="A48" s="6" t="s">
        <v>259</v>
      </c>
      <c r="B48" s="8" t="s">
        <v>260</v>
      </c>
      <c r="C48" s="6" t="s">
        <v>35</v>
      </c>
      <c r="D48" s="7" t="s">
        <v>36</v>
      </c>
      <c r="E48" s="6"/>
      <c r="F48" s="18" t="s">
        <v>268</v>
      </c>
      <c r="G48" s="10"/>
      <c r="H48" s="10"/>
      <c r="I48" s="6" t="s">
        <v>212</v>
      </c>
      <c r="J48" s="8" t="s">
        <v>262</v>
      </c>
      <c r="K48" s="11" t="s">
        <v>269</v>
      </c>
      <c r="L48" s="11" t="s">
        <v>270</v>
      </c>
      <c r="M48" s="8" t="s">
        <v>43</v>
      </c>
      <c r="N48" s="11" t="s">
        <v>271</v>
      </c>
      <c r="O48" s="11" t="s">
        <v>272</v>
      </c>
      <c r="P48" s="9"/>
      <c r="Q48" s="13"/>
      <c r="R48" s="9"/>
      <c r="S48" s="9"/>
      <c r="T48" s="12"/>
      <c r="U48" s="9"/>
      <c r="V48" s="9"/>
      <c r="W48" s="9"/>
      <c r="X48" s="13"/>
      <c r="Y48" s="19" t="s">
        <v>45</v>
      </c>
      <c r="Z48" s="12" t="str">
        <f t="shared" si="1"/>
        <v>{"id":"M6-NyO-4a-I-2-BR","stimulus":"&lt;p&gt;Selecione a aproximação do número {{T1}} à dezena de milhar mais próxima.&lt;/p&gt;","hint":"&lt;p&gt;Para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AA48" s="15" t="s">
        <v>273</v>
      </c>
      <c r="AB48" s="13" t="str">
        <f t="shared" si="2"/>
        <v>M6-NyO-4a-I-2</v>
      </c>
      <c r="AC48" s="13" t="str">
        <f t="shared" si="3"/>
        <v>M6-NyO-4a-I-2-BR</v>
      </c>
      <c r="AD48" s="8" t="s">
        <v>47</v>
      </c>
      <c r="AE48" s="13"/>
      <c r="AF48" s="8" t="s">
        <v>48</v>
      </c>
      <c r="AG48" s="8" t="s">
        <v>49</v>
      </c>
    </row>
    <row r="49" ht="112.5" customHeight="1">
      <c r="A49" s="6" t="s">
        <v>259</v>
      </c>
      <c r="B49" s="8" t="s">
        <v>260</v>
      </c>
      <c r="C49" s="6" t="s">
        <v>35</v>
      </c>
      <c r="D49" s="7" t="s">
        <v>36</v>
      </c>
      <c r="E49" s="6"/>
      <c r="F49" s="18" t="s">
        <v>274</v>
      </c>
      <c r="G49" s="10"/>
      <c r="H49" s="10"/>
      <c r="I49" s="6" t="s">
        <v>212</v>
      </c>
      <c r="J49" s="8" t="s">
        <v>262</v>
      </c>
      <c r="K49" s="11" t="s">
        <v>269</v>
      </c>
      <c r="L49" s="11" t="s">
        <v>275</v>
      </c>
      <c r="M49" s="8" t="s">
        <v>43</v>
      </c>
      <c r="N49" s="11" t="s">
        <v>276</v>
      </c>
      <c r="O49" s="11" t="s">
        <v>277</v>
      </c>
      <c r="P49" s="9"/>
      <c r="Q49" s="13"/>
      <c r="R49" s="9"/>
      <c r="S49" s="9"/>
      <c r="T49" s="12"/>
      <c r="U49" s="9"/>
      <c r="V49" s="9"/>
      <c r="W49" s="9"/>
      <c r="X49" s="13"/>
      <c r="Y49" s="19" t="s">
        <v>45</v>
      </c>
      <c r="Z49" s="12" t="str">
        <f t="shared" si="1"/>
        <v>{"id":"M6-NyO-4a-I-3-BR","stimulus":"&lt;p&gt;Selecione a aproximação do número {{T1}} à centena de milhar mais próxima.&lt;/p&gt;","hint":"&lt;p&gt;Para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v>
      </c>
      <c r="AA49" s="15" t="s">
        <v>278</v>
      </c>
      <c r="AB49" s="13" t="str">
        <f t="shared" si="2"/>
        <v>M6-NyO-4a-I-3</v>
      </c>
      <c r="AC49" s="13" t="str">
        <f t="shared" si="3"/>
        <v>M6-NyO-4a-I-3-BR</v>
      </c>
      <c r="AD49" s="8" t="s">
        <v>47</v>
      </c>
      <c r="AE49" s="13"/>
      <c r="AF49" s="8" t="s">
        <v>48</v>
      </c>
      <c r="AG49" s="8" t="s">
        <v>49</v>
      </c>
    </row>
    <row r="50" ht="112.5" customHeight="1">
      <c r="A50" s="6" t="s">
        <v>259</v>
      </c>
      <c r="B50" s="8" t="s">
        <v>260</v>
      </c>
      <c r="C50" s="6" t="s">
        <v>50</v>
      </c>
      <c r="D50" s="7" t="s">
        <v>36</v>
      </c>
      <c r="E50" s="6"/>
      <c r="F50" s="9" t="s">
        <v>279</v>
      </c>
      <c r="G50" s="10" t="s">
        <v>280</v>
      </c>
      <c r="H50" s="10"/>
      <c r="I50" s="6"/>
      <c r="J50" s="6" t="s">
        <v>103</v>
      </c>
      <c r="K50" s="11" t="s">
        <v>281</v>
      </c>
      <c r="L50" s="11" t="s">
        <v>282</v>
      </c>
      <c r="M50" s="6" t="s">
        <v>43</v>
      </c>
      <c r="N50" s="10" t="s">
        <v>265</v>
      </c>
      <c r="O50" s="11" t="s">
        <v>266</v>
      </c>
      <c r="P50" s="9"/>
      <c r="Q50" s="13"/>
      <c r="R50" s="9"/>
      <c r="S50" s="9"/>
      <c r="T50" s="9"/>
      <c r="U50" s="9"/>
      <c r="V50" s="9"/>
      <c r="W50" s="9"/>
      <c r="X50" s="13"/>
      <c r="Y50" s="19" t="s">
        <v>45</v>
      </c>
      <c r="Z50" s="12" t="str">
        <f t="shared" si="1"/>
        <v>{"id":"M6-NyO-4a-E-1-BR","stimulus":"&lt;p&gt;Arredonde para à unidade de milhar mais próxima.&lt;/p&gt;","template":"&lt;p&gt;A proximação de {{T1}} para a unidade de milhar mais próxima é {{response}}.&lt;/p&gt;","hint":"&lt;p&gt;Para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AA50" s="15" t="s">
        <v>283</v>
      </c>
      <c r="AB50" s="13" t="str">
        <f t="shared" si="2"/>
        <v>M6-NyO-4a-E-1</v>
      </c>
      <c r="AC50" s="13" t="str">
        <f t="shared" si="3"/>
        <v>M6-NyO-4a-E-1-BR</v>
      </c>
      <c r="AD50" s="8" t="s">
        <v>47</v>
      </c>
      <c r="AE50" s="13"/>
      <c r="AF50" s="8" t="s">
        <v>48</v>
      </c>
      <c r="AG50" s="8" t="s">
        <v>49</v>
      </c>
    </row>
    <row r="51" ht="112.5" customHeight="1">
      <c r="A51" s="6" t="s">
        <v>259</v>
      </c>
      <c r="B51" s="8" t="s">
        <v>260</v>
      </c>
      <c r="C51" s="6" t="s">
        <v>50</v>
      </c>
      <c r="D51" s="7" t="s">
        <v>36</v>
      </c>
      <c r="E51" s="6"/>
      <c r="F51" s="9" t="s">
        <v>284</v>
      </c>
      <c r="G51" s="10" t="s">
        <v>285</v>
      </c>
      <c r="H51" s="10"/>
      <c r="I51" s="6"/>
      <c r="J51" s="6" t="s">
        <v>103</v>
      </c>
      <c r="K51" s="11" t="s">
        <v>286</v>
      </c>
      <c r="L51" s="11" t="s">
        <v>287</v>
      </c>
      <c r="M51" s="6" t="s">
        <v>43</v>
      </c>
      <c r="N51" s="11" t="s">
        <v>271</v>
      </c>
      <c r="O51" s="11" t="s">
        <v>288</v>
      </c>
      <c r="P51" s="9"/>
      <c r="Q51" s="13"/>
      <c r="R51" s="9"/>
      <c r="S51" s="9"/>
      <c r="T51" s="9"/>
      <c r="U51" s="9"/>
      <c r="V51" s="9"/>
      <c r="W51" s="9"/>
      <c r="X51" s="13"/>
      <c r="Y51" s="19" t="s">
        <v>45</v>
      </c>
      <c r="Z51" s="12" t="str">
        <f t="shared" si="1"/>
        <v>{"id":"M6-NyO-4a-E-2-BR","stimulus":"&lt;p&gt;Arredonde para à dezena de milhar mais próxima.&lt;/p&gt;","template":"&lt;p&gt;A proximação de {{T1}} para a dezena de milhar mais próxima é {{response}}.&lt;/p&gt;","hint":"&lt;p&gt;Para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AA51" s="15" t="s">
        <v>289</v>
      </c>
      <c r="AB51" s="13" t="str">
        <f t="shared" si="2"/>
        <v>M6-NyO-4a-E-2</v>
      </c>
      <c r="AC51" s="13" t="str">
        <f t="shared" si="3"/>
        <v>M6-NyO-4a-E-2-BR</v>
      </c>
      <c r="AD51" s="8" t="s">
        <v>47</v>
      </c>
      <c r="AE51" s="13"/>
      <c r="AF51" s="8" t="s">
        <v>48</v>
      </c>
      <c r="AG51" s="8" t="s">
        <v>49</v>
      </c>
    </row>
    <row r="52" ht="112.5" customHeight="1">
      <c r="A52" s="6" t="s">
        <v>259</v>
      </c>
      <c r="B52" s="8" t="s">
        <v>260</v>
      </c>
      <c r="C52" s="6" t="s">
        <v>50</v>
      </c>
      <c r="D52" s="7" t="s">
        <v>36</v>
      </c>
      <c r="E52" s="6"/>
      <c r="F52" s="9" t="s">
        <v>290</v>
      </c>
      <c r="G52" s="10" t="s">
        <v>291</v>
      </c>
      <c r="H52" s="10"/>
      <c r="I52" s="6"/>
      <c r="J52" s="6" t="s">
        <v>103</v>
      </c>
      <c r="K52" s="10" t="s">
        <v>292</v>
      </c>
      <c r="L52" s="11" t="s">
        <v>293</v>
      </c>
      <c r="M52" s="6" t="s">
        <v>43</v>
      </c>
      <c r="N52" s="11" t="s">
        <v>276</v>
      </c>
      <c r="O52" s="11" t="s">
        <v>277</v>
      </c>
      <c r="P52" s="9"/>
      <c r="Q52" s="13"/>
      <c r="R52" s="12"/>
      <c r="S52" s="12"/>
      <c r="T52" s="12"/>
      <c r="U52" s="12"/>
      <c r="V52" s="12"/>
      <c r="W52" s="12"/>
      <c r="X52" s="13"/>
      <c r="Y52" s="19" t="s">
        <v>45</v>
      </c>
      <c r="Z52" s="12" t="str">
        <f t="shared" si="1"/>
        <v>{"id":"M6-NyO-4a-E-3-BR","stimulus":"&lt;p&gt;Arredonde para à centena de milhar mais próxima.&lt;/p&gt;","template":"&lt;p&gt;A proximação de {{T1}} para a centena de milhar mais próxima é {{response}}.&lt;/p&gt;","hint":"&lt;p&gt;Para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AA52" s="15" t="s">
        <v>294</v>
      </c>
      <c r="AB52" s="13" t="str">
        <f t="shared" si="2"/>
        <v>M6-NyO-4a-E-3</v>
      </c>
      <c r="AC52" s="13" t="str">
        <f t="shared" si="3"/>
        <v>M6-NyO-4a-E-3-BR</v>
      </c>
      <c r="AD52" s="8" t="s">
        <v>47</v>
      </c>
      <c r="AE52" s="13"/>
      <c r="AF52" s="8" t="s">
        <v>48</v>
      </c>
      <c r="AG52" s="8" t="s">
        <v>49</v>
      </c>
    </row>
    <row r="53" ht="112.5" customHeight="1">
      <c r="A53" s="6" t="s">
        <v>259</v>
      </c>
      <c r="B53" s="8" t="s">
        <v>260</v>
      </c>
      <c r="C53" s="6" t="s">
        <v>69</v>
      </c>
      <c r="D53" s="7" t="s">
        <v>36</v>
      </c>
      <c r="E53" s="6"/>
      <c r="F53" s="9" t="s">
        <v>295</v>
      </c>
      <c r="G53" s="11" t="s">
        <v>296</v>
      </c>
      <c r="H53" s="10"/>
      <c r="I53" s="6"/>
      <c r="J53" s="6" t="s">
        <v>103</v>
      </c>
      <c r="K53" s="11" t="s">
        <v>297</v>
      </c>
      <c r="L53" s="11" t="s">
        <v>282</v>
      </c>
      <c r="M53" s="6" t="s">
        <v>43</v>
      </c>
      <c r="N53" s="10" t="s">
        <v>265</v>
      </c>
      <c r="O53" s="11" t="s">
        <v>298</v>
      </c>
      <c r="P53" s="9"/>
      <c r="Q53" s="13"/>
      <c r="R53" s="12"/>
      <c r="S53" s="12"/>
      <c r="T53" s="12"/>
      <c r="U53" s="12"/>
      <c r="V53" s="12"/>
      <c r="W53" s="12"/>
      <c r="X53" s="13"/>
      <c r="Y53" s="19" t="s">
        <v>45</v>
      </c>
      <c r="Z53" s="12" t="str">
        <f t="shared" si="1"/>
        <v>{"id":"M6-NyO-4a-A-1-BR","stimulus":"&lt;p&gt;Um posto de gasolina vendeu {{T1}} l de gasolina. Arredonde este número para as unidades de milhar.&lt;/p&gt;","template":"&lt;p&gt;O posto de gasolina vendeu aproximadamente {{response}} l de gasolina.&lt;/p&gt;","hint":"&lt;p&gt;Para aproximar um número às unidades de milhar, basta descobrir entre quais duas unidades de milhar ele está e escolher a mais próxima.&lt;/p&gt;","feedback":"&lt;p&gt;Para aproximar o número de litros de gasolina vendidos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AA53" s="15" t="s">
        <v>299</v>
      </c>
      <c r="AB53" s="13" t="str">
        <f t="shared" si="2"/>
        <v>M6-NyO-4a-A-1</v>
      </c>
      <c r="AC53" s="13" t="str">
        <f t="shared" si="3"/>
        <v>M6-NyO-4a-A-1-BR</v>
      </c>
      <c r="AD53" s="8" t="s">
        <v>47</v>
      </c>
      <c r="AE53" s="13"/>
      <c r="AF53" s="8" t="s">
        <v>48</v>
      </c>
      <c r="AG53" s="8" t="s">
        <v>49</v>
      </c>
    </row>
    <row r="54" ht="112.5" customHeight="1">
      <c r="A54" s="6" t="s">
        <v>259</v>
      </c>
      <c r="B54" s="8" t="s">
        <v>260</v>
      </c>
      <c r="C54" s="6" t="s">
        <v>69</v>
      </c>
      <c r="D54" s="7" t="s">
        <v>36</v>
      </c>
      <c r="E54" s="6"/>
      <c r="F54" s="9" t="s">
        <v>300</v>
      </c>
      <c r="G54" s="10" t="s">
        <v>301</v>
      </c>
      <c r="H54" s="10"/>
      <c r="I54" s="6"/>
      <c r="J54" s="6" t="s">
        <v>103</v>
      </c>
      <c r="K54" s="10" t="s">
        <v>302</v>
      </c>
      <c r="L54" s="11" t="s">
        <v>287</v>
      </c>
      <c r="M54" s="6" t="s">
        <v>43</v>
      </c>
      <c r="N54" s="11" t="s">
        <v>271</v>
      </c>
      <c r="O54" s="11" t="s">
        <v>303</v>
      </c>
      <c r="P54" s="9"/>
      <c r="Q54" s="13"/>
      <c r="R54" s="12"/>
      <c r="S54" s="12"/>
      <c r="T54" s="12"/>
      <c r="U54" s="12"/>
      <c r="V54" s="12"/>
      <c r="W54" s="12"/>
      <c r="X54" s="13"/>
      <c r="Y54" s="19" t="s">
        <v>45</v>
      </c>
      <c r="Z54" s="12" t="str">
        <f t="shared" si="1"/>
        <v>{"id":"M6-NyO-4a-A-2-BR","stimulus":"&lt;p&gt;Em uma cidade, moram {{T1}} pessoas. Arredonde esse número para as dezenas de milhar.&lt;/p&gt;","template":"&lt;p&gt;Aproximadamente, {{response}} pessoas moram na cidade.&lt;/p&gt;","hint":"&lt;p&gt;Para aproximar um número às dezenas de milhar, basta descobrir entre quais duas dezenas de milhar ele está e escolher a mais próxima.&lt;/p&gt;","feedback":"&lt;p&gt;Para aproximar o número de moradores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AA54" s="15" t="s">
        <v>304</v>
      </c>
      <c r="AB54" s="13" t="str">
        <f t="shared" si="2"/>
        <v>M6-NyO-4a-A-2</v>
      </c>
      <c r="AC54" s="13" t="str">
        <f t="shared" si="3"/>
        <v>M6-NyO-4a-A-2-BR</v>
      </c>
      <c r="AD54" s="8" t="s">
        <v>47</v>
      </c>
      <c r="AE54" s="13"/>
      <c r="AF54" s="8" t="s">
        <v>48</v>
      </c>
      <c r="AG54" s="8" t="s">
        <v>49</v>
      </c>
    </row>
    <row r="55" ht="112.5" customHeight="1">
      <c r="A55" s="6" t="s">
        <v>259</v>
      </c>
      <c r="B55" s="8" t="s">
        <v>260</v>
      </c>
      <c r="C55" s="6" t="s">
        <v>69</v>
      </c>
      <c r="D55" s="7" t="s">
        <v>36</v>
      </c>
      <c r="E55" s="6"/>
      <c r="F55" s="9" t="s">
        <v>305</v>
      </c>
      <c r="G55" s="11" t="s">
        <v>306</v>
      </c>
      <c r="H55" s="10"/>
      <c r="I55" s="6"/>
      <c r="J55" s="6" t="s">
        <v>103</v>
      </c>
      <c r="K55" s="10" t="s">
        <v>302</v>
      </c>
      <c r="L55" s="11" t="s">
        <v>293</v>
      </c>
      <c r="M55" s="6" t="s">
        <v>43</v>
      </c>
      <c r="N55" s="11" t="s">
        <v>276</v>
      </c>
      <c r="O55" s="11" t="s">
        <v>307</v>
      </c>
      <c r="P55" s="9"/>
      <c r="Q55" s="13"/>
      <c r="R55" s="12"/>
      <c r="S55" s="12"/>
      <c r="T55" s="12"/>
      <c r="U55" s="12"/>
      <c r="V55" s="12"/>
      <c r="W55" s="12"/>
      <c r="X55" s="13"/>
      <c r="Y55" s="19" t="s">
        <v>45</v>
      </c>
      <c r="Z55" s="12" t="str">
        <f t="shared" si="1"/>
        <v>{"id":"M6-NyO-4a-A-3-BR","stimulus":"&lt;p&gt;Um grupo musical vendeu {{T1}} ingressos durante sua turnê. Arredonde esse número para as centenas de milhar.&lt;/p&gt;","template":"&lt;p&gt;O grupo vendeu aproximadamente {{response}} ingressos.&lt;/p&gt;","hint":"&lt;p&gt;Para aproximar um número às centenas de milhar, basta descobrir entre quais duas centenas de milhar ele está e escolher a mais próxima.&lt;/p&gt;","feedback":"&lt;p&gt;Para aproximar o número de ingressos vendidos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AA55" s="15" t="s">
        <v>308</v>
      </c>
      <c r="AB55" s="13" t="str">
        <f t="shared" si="2"/>
        <v>M6-NyO-4a-A-3</v>
      </c>
      <c r="AC55" s="13" t="str">
        <f t="shared" si="3"/>
        <v>M6-NyO-4a-A-3-BR</v>
      </c>
      <c r="AD55" s="8" t="s">
        <v>47</v>
      </c>
      <c r="AE55" s="13"/>
      <c r="AF55" s="8" t="s">
        <v>48</v>
      </c>
      <c r="AG55" s="8" t="s">
        <v>49</v>
      </c>
    </row>
    <row r="56" ht="112.5" customHeight="1">
      <c r="A56" s="6" t="s">
        <v>309</v>
      </c>
      <c r="B56" s="6" t="s">
        <v>310</v>
      </c>
      <c r="C56" s="6" t="s">
        <v>35</v>
      </c>
      <c r="D56" s="7" t="s">
        <v>36</v>
      </c>
      <c r="E56" s="6"/>
      <c r="F56" s="9" t="s">
        <v>311</v>
      </c>
      <c r="G56" s="10"/>
      <c r="H56" s="10" t="s">
        <v>312</v>
      </c>
      <c r="I56" s="6"/>
      <c r="J56" s="6" t="s">
        <v>313</v>
      </c>
      <c r="K56" s="10" t="s">
        <v>314</v>
      </c>
      <c r="L56" s="10" t="s">
        <v>315</v>
      </c>
      <c r="M56" s="6" t="s">
        <v>43</v>
      </c>
      <c r="N56" s="11" t="s">
        <v>316</v>
      </c>
      <c r="O56" s="11" t="s">
        <v>317</v>
      </c>
      <c r="P56" s="9"/>
      <c r="Q56" s="13"/>
      <c r="R56" s="12"/>
      <c r="S56" s="12"/>
      <c r="T56" s="12"/>
      <c r="U56" s="12"/>
      <c r="V56" s="12"/>
      <c r="W56" s="12"/>
      <c r="X56" s="13"/>
      <c r="Y56" s="19" t="s">
        <v>45</v>
      </c>
      <c r="Z56" s="12" t="str">
        <f t="shared" si="1"/>
        <v>{"id":"M6-NyO-5a-I-1-BR","stimulus":"&lt;p&gt;Arraste cada resultado para a sua adição.&lt;/p&gt;","template":"","hint":"&lt;p&gt;O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v>
      </c>
      <c r="AA56" s="15" t="s">
        <v>318</v>
      </c>
      <c r="AB56" s="13" t="str">
        <f t="shared" si="2"/>
        <v>M6-NyO-5a-I-1</v>
      </c>
      <c r="AC56" s="13" t="str">
        <f t="shared" si="3"/>
        <v>M6-NyO-5a-I-1-BR</v>
      </c>
      <c r="AD56" s="8" t="s">
        <v>47</v>
      </c>
      <c r="AE56" s="13"/>
      <c r="AF56" s="8" t="s">
        <v>48</v>
      </c>
      <c r="AG56" s="8" t="s">
        <v>49</v>
      </c>
    </row>
    <row r="57" ht="112.5" customHeight="1">
      <c r="A57" s="6" t="s">
        <v>309</v>
      </c>
      <c r="B57" s="6" t="s">
        <v>310</v>
      </c>
      <c r="C57" s="6" t="s">
        <v>50</v>
      </c>
      <c r="D57" s="7" t="s">
        <v>36</v>
      </c>
      <c r="E57" s="6"/>
      <c r="F57" s="18" t="s">
        <v>319</v>
      </c>
      <c r="G57" s="10" t="s">
        <v>320</v>
      </c>
      <c r="H57" s="10" t="s">
        <v>321</v>
      </c>
      <c r="I57" s="6"/>
      <c r="J57" s="6" t="s">
        <v>103</v>
      </c>
      <c r="K57" s="27" t="s">
        <v>322</v>
      </c>
      <c r="L57" s="10" t="s">
        <v>323</v>
      </c>
      <c r="M57" s="6" t="s">
        <v>43</v>
      </c>
      <c r="N57" s="11" t="s">
        <v>324</v>
      </c>
      <c r="O57" s="11" t="s">
        <v>325</v>
      </c>
      <c r="P57" s="10"/>
      <c r="Q57" s="13"/>
      <c r="R57" s="12"/>
      <c r="S57" s="12"/>
      <c r="T57" s="12"/>
      <c r="U57" s="12"/>
      <c r="V57" s="12"/>
      <c r="W57" s="12"/>
      <c r="X57" s="13"/>
      <c r="Y57" s="19" t="s">
        <v>45</v>
      </c>
      <c r="Z57" s="12" t="str">
        <f t="shared" si="1"/>
        <v>{"id":"M6-NyO-5a-E-1-BR","stimulus":"&lt;p&gt;Calcule a seguinte soma.&lt;/p&gt;","template":"&lt;p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v>
      </c>
      <c r="AA57" s="15" t="s">
        <v>326</v>
      </c>
      <c r="AB57" s="13" t="str">
        <f t="shared" si="2"/>
        <v>M6-NyO-5a-E-1</v>
      </c>
      <c r="AC57" s="13" t="str">
        <f t="shared" si="3"/>
        <v>M6-NyO-5a-E-1-BR</v>
      </c>
      <c r="AD57" s="8" t="s">
        <v>47</v>
      </c>
      <c r="AE57" s="13"/>
      <c r="AF57" s="8" t="s">
        <v>48</v>
      </c>
      <c r="AG57" s="8" t="s">
        <v>49</v>
      </c>
    </row>
    <row r="58" ht="112.5" customHeight="1">
      <c r="A58" s="6" t="s">
        <v>309</v>
      </c>
      <c r="B58" s="6" t="s">
        <v>310</v>
      </c>
      <c r="C58" s="6" t="s">
        <v>69</v>
      </c>
      <c r="D58" s="7" t="s">
        <v>36</v>
      </c>
      <c r="E58" s="6"/>
      <c r="F58" s="9" t="s">
        <v>327</v>
      </c>
      <c r="G58" s="11" t="s">
        <v>328</v>
      </c>
      <c r="H58" s="10" t="s">
        <v>329</v>
      </c>
      <c r="I58" s="6"/>
      <c r="J58" s="13" t="s">
        <v>103</v>
      </c>
      <c r="K58" s="10" t="s">
        <v>330</v>
      </c>
      <c r="L58" s="10" t="s">
        <v>323</v>
      </c>
      <c r="M58" s="6" t="s">
        <v>43</v>
      </c>
      <c r="N58" s="11" t="s">
        <v>331</v>
      </c>
      <c r="O58" s="11" t="s">
        <v>332</v>
      </c>
      <c r="P58" s="10"/>
      <c r="Q58" s="13"/>
      <c r="R58" s="12"/>
      <c r="S58" s="12"/>
      <c r="T58" s="12"/>
      <c r="U58" s="12"/>
      <c r="V58" s="12"/>
      <c r="W58" s="12"/>
      <c r="X58" s="13"/>
      <c r="Y58" s="19" t="s">
        <v>45</v>
      </c>
      <c r="Z58" s="12" t="str">
        <f t="shared" si="1"/>
        <v>{"id":"M6-NyO-5a-A-1-BR","stimulus":"&lt;p&gt;Para fazer um bolo, Daniela vai usar um pacote de {{Q1}} g de farinha e outro de {{Q2}} g. Quantos gramas ela usará no total?&lt;/p&gt;","template":"&lt;p&gt;Ela usará {{response}} g de farinha.&lt;/p&gt;","hint":"&lt;div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AA58" s="15" t="s">
        <v>333</v>
      </c>
      <c r="AB58" s="13" t="str">
        <f t="shared" si="2"/>
        <v>M6-NyO-5a-A-1</v>
      </c>
      <c r="AC58" s="13" t="str">
        <f t="shared" si="3"/>
        <v>M6-NyO-5a-A-1-BR</v>
      </c>
      <c r="AD58" s="8" t="s">
        <v>47</v>
      </c>
      <c r="AE58" s="13"/>
      <c r="AF58" s="8" t="s">
        <v>48</v>
      </c>
      <c r="AG58" s="8" t="s">
        <v>49</v>
      </c>
    </row>
    <row r="59" ht="112.5" customHeight="1">
      <c r="A59" s="6" t="s">
        <v>309</v>
      </c>
      <c r="B59" s="6" t="s">
        <v>310</v>
      </c>
      <c r="C59" s="6" t="s">
        <v>69</v>
      </c>
      <c r="D59" s="7" t="s">
        <v>36</v>
      </c>
      <c r="E59" s="6"/>
      <c r="F59" s="9" t="s">
        <v>334</v>
      </c>
      <c r="G59" s="11" t="s">
        <v>335</v>
      </c>
      <c r="H59" s="10" t="s">
        <v>336</v>
      </c>
      <c r="I59" s="6"/>
      <c r="J59" s="13" t="s">
        <v>103</v>
      </c>
      <c r="K59" s="10" t="s">
        <v>330</v>
      </c>
      <c r="L59" s="10" t="s">
        <v>323</v>
      </c>
      <c r="M59" s="6" t="s">
        <v>43</v>
      </c>
      <c r="N59" s="11" t="s">
        <v>331</v>
      </c>
      <c r="O59" s="11" t="s">
        <v>332</v>
      </c>
      <c r="P59" s="10"/>
      <c r="Q59" s="13"/>
      <c r="R59" s="9"/>
      <c r="S59" s="9"/>
      <c r="T59" s="12"/>
      <c r="U59" s="12"/>
      <c r="V59" s="9"/>
      <c r="W59" s="9"/>
      <c r="X59" s="13"/>
      <c r="Y59" s="19" t="s">
        <v>45</v>
      </c>
      <c r="Z59" s="12" t="str">
        <f t="shared" si="1"/>
        <v>{"id":"M6-NyO-5a-A-2-BR","stimulus":"&lt;p&gt;Alexandre é agricultor e está preparando uma estufa para o próximo plantio. Ele tem {{Q1}} mudas de tomate e {{Q2}} mudas de pimentão. Quantas mudas ele tem ao todo?&lt;/p&gt;","template":"&lt;p&gt;Ele tem {{response}} mudas.&lt;/p&gt;","hint":"&lt;div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AA59" s="15" t="s">
        <v>337</v>
      </c>
      <c r="AB59" s="13" t="str">
        <f t="shared" si="2"/>
        <v>M6-NyO-5a-A-2</v>
      </c>
      <c r="AC59" s="13" t="str">
        <f t="shared" si="3"/>
        <v>M6-NyO-5a-A-2-BR</v>
      </c>
      <c r="AD59" s="8" t="s">
        <v>47</v>
      </c>
      <c r="AE59" s="13"/>
      <c r="AF59" s="8" t="s">
        <v>48</v>
      </c>
      <c r="AG59" s="8" t="s">
        <v>49</v>
      </c>
    </row>
    <row r="60" ht="112.5" customHeight="1">
      <c r="A60" s="6" t="s">
        <v>309</v>
      </c>
      <c r="B60" s="6" t="s">
        <v>310</v>
      </c>
      <c r="C60" s="6" t="s">
        <v>69</v>
      </c>
      <c r="D60" s="7" t="s">
        <v>36</v>
      </c>
      <c r="E60" s="6"/>
      <c r="F60" s="18" t="s">
        <v>338</v>
      </c>
      <c r="G60" s="10" t="s">
        <v>339</v>
      </c>
      <c r="H60" s="10" t="s">
        <v>340</v>
      </c>
      <c r="I60" s="6"/>
      <c r="J60" s="13" t="s">
        <v>103</v>
      </c>
      <c r="K60" s="10" t="s">
        <v>330</v>
      </c>
      <c r="L60" s="10" t="s">
        <v>323</v>
      </c>
      <c r="M60" s="6" t="s">
        <v>43</v>
      </c>
      <c r="N60" s="11" t="s">
        <v>331</v>
      </c>
      <c r="O60" s="11" t="s">
        <v>332</v>
      </c>
      <c r="P60" s="10"/>
      <c r="Q60" s="13"/>
      <c r="R60" s="9"/>
      <c r="S60" s="9"/>
      <c r="T60" s="12"/>
      <c r="U60" s="12"/>
      <c r="V60" s="9"/>
      <c r="W60" s="9"/>
      <c r="X60" s="13"/>
      <c r="Y60" s="19" t="s">
        <v>45</v>
      </c>
      <c r="Z60" s="12" t="str">
        <f t="shared" si="1"/>
        <v>{"id":"M6-NyO-5a-A-3-BR","stimulus":"&lt;p&gt;Ana vai fazer uma grande viagem de barco em duas etapas. A primeira viagem percorrerá {{Q1}} milhas náuticas e a segunda, {{Q2}} milhas. Quantas milhas náuticas a viagem terá no total?&lt;/p&gt;","template":"&lt;p&gt;A viagem vai percorrer {{response}} milhas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AA60" s="15" t="s">
        <v>341</v>
      </c>
      <c r="AB60" s="13" t="str">
        <f t="shared" si="2"/>
        <v>M6-NyO-5a-A-3</v>
      </c>
      <c r="AC60" s="13" t="str">
        <f t="shared" si="3"/>
        <v>M6-NyO-5a-A-3-BR</v>
      </c>
      <c r="AD60" s="8" t="s">
        <v>47</v>
      </c>
      <c r="AE60" s="13"/>
      <c r="AF60" s="8" t="s">
        <v>48</v>
      </c>
      <c r="AG60" s="8" t="s">
        <v>49</v>
      </c>
    </row>
    <row r="61" ht="112.5" customHeight="1">
      <c r="A61" s="6" t="s">
        <v>342</v>
      </c>
      <c r="B61" s="6" t="s">
        <v>343</v>
      </c>
      <c r="C61" s="6" t="s">
        <v>35</v>
      </c>
      <c r="D61" s="7" t="s">
        <v>36</v>
      </c>
      <c r="E61" s="6"/>
      <c r="F61" s="18" t="s">
        <v>344</v>
      </c>
      <c r="G61" s="10"/>
      <c r="H61" s="10" t="s">
        <v>345</v>
      </c>
      <c r="I61" s="6"/>
      <c r="J61" s="8" t="s">
        <v>346</v>
      </c>
      <c r="K61" s="11" t="s">
        <v>347</v>
      </c>
      <c r="L61" s="11" t="s">
        <v>348</v>
      </c>
      <c r="M61" s="6" t="s">
        <v>43</v>
      </c>
      <c r="N61" s="10" t="s">
        <v>349</v>
      </c>
      <c r="O61" s="11" t="s">
        <v>350</v>
      </c>
      <c r="P61" s="9" t="s">
        <v>351</v>
      </c>
      <c r="Q61" s="13"/>
      <c r="R61" s="12"/>
      <c r="S61" s="12"/>
      <c r="T61" s="12"/>
      <c r="U61" s="12"/>
      <c r="V61" s="12"/>
      <c r="W61" s="12"/>
      <c r="X61" s="13"/>
      <c r="Y61" s="19" t="s">
        <v>45</v>
      </c>
      <c r="Z61" s="12" t="str">
        <f t="shared" si="1"/>
        <v>{
    "id": "M6-NyO-5b-I-1-BR",
    "stimulus": "&lt;p&gt;Em qual dessas igualdades observa-se a propriedade comutativa da adição?&lt;/p&gt;",
    "hint": "&lt;p&gt;As adições têm propriedade comutativa, pois a ordem das parcelas não altera o resultado.&lt;/p&gt;",
    "feedback": "&lt;p&gt;As adições têm propriedade comutativa, pois a ordem das parcelas não altera o resultado:&lt;/p&gt;&lt;p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"&lt;p&gt;Nesta adição observa-se a propriedade associativa: a forma de agrupar as parcelas não altera o resultado.&lt;/p&gt;"
            },
            {
                "name": "A4",
                "label": "{{Q7}} + ({{Q4}} + {{Q1}}) + {{Q3}} = ({{Q7}} + {{Q4}}) + ({{Q1}} + {{Q3}})",
                "incorrect": true,
                "feedback": "&lt;p&gt;Nesta adição observa-se a propriedade associativa: a forma de agrupar as parcelas não altera o resultado.&lt;/p&gt;"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AA61" s="15" t="s">
        <v>352</v>
      </c>
      <c r="AB61" s="13" t="str">
        <f t="shared" si="2"/>
        <v>M6-NyO-5b-I-1</v>
      </c>
      <c r="AC61" s="13" t="str">
        <f t="shared" si="3"/>
        <v>M6-NyO-5b-I-1-BR</v>
      </c>
      <c r="AD61" s="8" t="s">
        <v>47</v>
      </c>
      <c r="AE61" s="13"/>
      <c r="AF61" s="8" t="s">
        <v>48</v>
      </c>
      <c r="AG61" s="8" t="s">
        <v>49</v>
      </c>
    </row>
    <row r="62" ht="112.5" customHeight="1">
      <c r="A62" s="6" t="s">
        <v>342</v>
      </c>
      <c r="B62" s="6" t="s">
        <v>343</v>
      </c>
      <c r="C62" s="6" t="s">
        <v>50</v>
      </c>
      <c r="D62" s="7" t="s">
        <v>36</v>
      </c>
      <c r="E62" s="6"/>
      <c r="F62" s="18" t="s">
        <v>353</v>
      </c>
      <c r="G62" s="10" t="s">
        <v>354</v>
      </c>
      <c r="H62" s="10" t="s">
        <v>355</v>
      </c>
      <c r="I62" s="6"/>
      <c r="J62" s="6" t="s">
        <v>103</v>
      </c>
      <c r="K62" s="11" t="s">
        <v>356</v>
      </c>
      <c r="L62" s="10" t="s">
        <v>357</v>
      </c>
      <c r="M62" s="6" t="s">
        <v>43</v>
      </c>
      <c r="N62" s="11" t="s">
        <v>358</v>
      </c>
      <c r="O62" s="11" t="s">
        <v>359</v>
      </c>
      <c r="P62" s="9"/>
      <c r="Q62" s="13"/>
      <c r="R62" s="12"/>
      <c r="S62" s="12"/>
      <c r="T62" s="12"/>
      <c r="U62" s="12"/>
      <c r="V62" s="12"/>
      <c r="W62" s="12"/>
      <c r="X62" s="13"/>
      <c r="Y62" s="19" t="s">
        <v>45</v>
      </c>
      <c r="Z62" s="12" t="str">
        <f t="shared" si="1"/>
        <v>{"id":"M6-NyO-5b-E-1-BR","stimulus":"&lt;p&gt;Reescreva a seguinte expressão para que a propriedade comutativa da adição seja satisfeita.&lt;/p&gt;","template":"&lt;p style=\"text-align:center;\"&gt;{{Q1}} + {{Q2}} = {{response}} + {{response}} = {{T1}}&lt;/p&gt;","hint":"&lt;p&gt;As adições têm propriedade comutativa, pois a ordem das parcelas não altera o resultado.&lt;/p&gt;","feedback":"&lt;p&gt;As adições têm propriedade comutativa, pois a ordem das parcelas não altera o resultado.&lt;/p&gt;","seed":{"parameters":[{"name":"Q1","label":null,"min":100,"max":500,"step":1},{"name":"Q2","label":null,"min":100,"max":500,"step":1}],"calculated":[{"name":"A1","label":"{{function}}","function":"{{Q2}}"},{"name":"A1","label":"{{function}}","function":"{{Q1}}"},{"name":"T1","label":"{{function}}","function":"{{Q1}}+{{Q2}}","temp":true}],"uniques":true},"algorithm":{"name":"calculateOperation","params":{"method":"equivLiteral","keyboard":"NUMERICAL"}}}</v>
      </c>
      <c r="AA62" s="15" t="s">
        <v>360</v>
      </c>
      <c r="AB62" s="13" t="str">
        <f t="shared" si="2"/>
        <v>M6-NyO-5b-E-1</v>
      </c>
      <c r="AC62" s="13" t="str">
        <f t="shared" si="3"/>
        <v>M6-NyO-5b-E-1-BR</v>
      </c>
      <c r="AD62" s="8" t="s">
        <v>47</v>
      </c>
      <c r="AE62" s="13"/>
      <c r="AF62" s="8" t="s">
        <v>48</v>
      </c>
      <c r="AG62" s="8" t="s">
        <v>49</v>
      </c>
    </row>
    <row r="63" ht="112.5" customHeight="1">
      <c r="A63" s="6" t="s">
        <v>361</v>
      </c>
      <c r="B63" s="6" t="s">
        <v>362</v>
      </c>
      <c r="C63" s="6" t="s">
        <v>35</v>
      </c>
      <c r="D63" s="7" t="s">
        <v>36</v>
      </c>
      <c r="E63" s="6"/>
      <c r="F63" s="18" t="s">
        <v>363</v>
      </c>
      <c r="G63" s="10"/>
      <c r="H63" s="10" t="s">
        <v>364</v>
      </c>
      <c r="I63" s="6"/>
      <c r="J63" s="8" t="s">
        <v>346</v>
      </c>
      <c r="K63" s="10" t="s">
        <v>347</v>
      </c>
      <c r="L63" s="11" t="s">
        <v>365</v>
      </c>
      <c r="M63" s="6" t="s">
        <v>43</v>
      </c>
      <c r="N63" s="11" t="s">
        <v>366</v>
      </c>
      <c r="O63" s="11" t="s">
        <v>367</v>
      </c>
      <c r="P63" s="10" t="s">
        <v>368</v>
      </c>
      <c r="Q63" s="13"/>
      <c r="R63" s="12"/>
      <c r="S63" s="12"/>
      <c r="T63" s="12"/>
      <c r="U63" s="12"/>
      <c r="V63" s="18"/>
      <c r="W63" s="18"/>
      <c r="X63" s="13"/>
      <c r="Y63" s="19" t="s">
        <v>45</v>
      </c>
      <c r="Z63" s="12" t="str">
        <f t="shared" si="1"/>
        <v>{
    "id": "M6-NyO-5c-I-1-BR",
    "stimulus": "&lt;p&gt;Em qual dessas equivalências observa-se a propriedade associativa da adição?&lt;/p&gt;",
    "hint": "&lt;p&gt;As adições têm propriedade associativa, pois a forma de agrupar as parcelas não altera o resultado.&lt;/p&gt;",
    "feedback": "&lt;p&gt;As adições têm propriedade associativa, pois a forma de agrupar as parcelas não altera o resultado:&lt;/p&gt;&lt;p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
            {
                "name": "A4",
                "label": "{{Q7}} + ({{Q4}} + {{Q1}}) + {{Q3}} = ({{Q7}} + {{Q4}}) + ({{Q1}} + {{Q3}})"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AA63" s="15" t="s">
        <v>369</v>
      </c>
      <c r="AB63" s="13" t="str">
        <f t="shared" si="2"/>
        <v>M6-NyO-5c-I-1</v>
      </c>
      <c r="AC63" s="13" t="str">
        <f t="shared" si="3"/>
        <v>M6-NyO-5c-I-1-BR</v>
      </c>
      <c r="AD63" s="8" t="s">
        <v>47</v>
      </c>
      <c r="AE63" s="13"/>
      <c r="AF63" s="8" t="s">
        <v>48</v>
      </c>
      <c r="AG63" s="8" t="s">
        <v>49</v>
      </c>
    </row>
    <row r="64" ht="112.5" customHeight="1">
      <c r="A64" s="6" t="s">
        <v>361</v>
      </c>
      <c r="B64" s="6" t="s">
        <v>362</v>
      </c>
      <c r="C64" s="6" t="s">
        <v>50</v>
      </c>
      <c r="D64" s="7" t="s">
        <v>36</v>
      </c>
      <c r="E64" s="6"/>
      <c r="F64" s="18" t="s">
        <v>370</v>
      </c>
      <c r="G64" s="11" t="s">
        <v>371</v>
      </c>
      <c r="H64" s="10" t="s">
        <v>372</v>
      </c>
      <c r="I64" s="6"/>
      <c r="J64" s="6" t="s">
        <v>103</v>
      </c>
      <c r="K64" s="10" t="s">
        <v>373</v>
      </c>
      <c r="L64" s="10" t="s">
        <v>374</v>
      </c>
      <c r="M64" s="6" t="s">
        <v>43</v>
      </c>
      <c r="N64" s="11" t="s">
        <v>366</v>
      </c>
      <c r="O64" s="11" t="s">
        <v>375</v>
      </c>
      <c r="P64" s="18"/>
      <c r="Q64" s="13"/>
      <c r="R64" s="12"/>
      <c r="S64" s="12"/>
      <c r="T64" s="12"/>
      <c r="U64" s="12"/>
      <c r="V64" s="18"/>
      <c r="W64" s="18"/>
      <c r="X64" s="13"/>
      <c r="Y64" s="19" t="s">
        <v>45</v>
      </c>
      <c r="Z64" s="12" t="str">
        <f t="shared" si="1"/>
        <v>{"id":"M6-NyO-5c-E-1-BR","stimulus":"&lt;p&gt;Use a propriedade associativa para calcular a seguinte soma.&lt;/p&gt;","template":"&lt;p style=\"text-align:center;\"&gt;({{Q1}} + {{Q2}}) + {{Q3}} = {{response}} + {{Q3}} = {{response}}&lt;/p&gt;&lt;p style=\"text-align:center;\"&gt;{{Q1}} + ({{Q2}} + {{Q3}}) = {{Q1}} + {{response}}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v>
      </c>
      <c r="AA64" s="15" t="s">
        <v>376</v>
      </c>
      <c r="AB64" s="13" t="str">
        <f t="shared" si="2"/>
        <v>M6-NyO-5c-E-1</v>
      </c>
      <c r="AC64" s="13" t="str">
        <f t="shared" si="3"/>
        <v>M6-NyO-5c-E-1-BR</v>
      </c>
      <c r="AD64" s="8" t="s">
        <v>47</v>
      </c>
      <c r="AE64" s="13"/>
      <c r="AF64" s="8" t="s">
        <v>48</v>
      </c>
      <c r="AG64" s="8" t="s">
        <v>49</v>
      </c>
    </row>
    <row r="65" ht="112.5" customHeight="1">
      <c r="A65" s="6" t="s">
        <v>361</v>
      </c>
      <c r="B65" s="6" t="s">
        <v>362</v>
      </c>
      <c r="C65" s="6" t="s">
        <v>50</v>
      </c>
      <c r="D65" s="7" t="s">
        <v>36</v>
      </c>
      <c r="E65" s="6"/>
      <c r="F65" s="18" t="s">
        <v>370</v>
      </c>
      <c r="G65" s="11" t="s">
        <v>377</v>
      </c>
      <c r="H65" s="10" t="s">
        <v>372</v>
      </c>
      <c r="I65" s="6"/>
      <c r="J65" s="6" t="s">
        <v>103</v>
      </c>
      <c r="K65" s="10" t="s">
        <v>373</v>
      </c>
      <c r="L65" s="11" t="s">
        <v>378</v>
      </c>
      <c r="M65" s="6" t="s">
        <v>43</v>
      </c>
      <c r="N65" s="11" t="s">
        <v>366</v>
      </c>
      <c r="O65" s="11" t="s">
        <v>379</v>
      </c>
      <c r="P65" s="18"/>
      <c r="Q65" s="13"/>
      <c r="R65" s="12"/>
      <c r="S65" s="12"/>
      <c r="T65" s="12"/>
      <c r="U65" s="12"/>
      <c r="V65" s="18"/>
      <c r="W65" s="18"/>
      <c r="X65" s="13"/>
      <c r="Y65" s="19" t="s">
        <v>45</v>
      </c>
      <c r="Z65" s="12" t="str">
        <f t="shared" si="1"/>
        <v>{"id":"M6-NyO-5c-E-2-BR","stimulus":"&lt;p&gt;Use a propriedade associativa para calcular a seguinte soma.&lt;/p&gt;","template":"&lt;p style=\"text-align:center;\"&gt;{{Q1}} + ({{Q2}} + {{Q3}}) = {{Q1}} + {{response}} = {{response}}&lt;/p&gt;&lt;p style=\"text-align:center;\"&gt;({{Q1}} + {{Q2}}) + {{Q3}}) = {{response}} + {{Q3}}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v>
      </c>
      <c r="AA65" s="15" t="s">
        <v>380</v>
      </c>
      <c r="AB65" s="13" t="str">
        <f t="shared" si="2"/>
        <v>M6-NyO-5c-E-2</v>
      </c>
      <c r="AC65" s="13" t="str">
        <f t="shared" si="3"/>
        <v>M6-NyO-5c-E-2-BR</v>
      </c>
      <c r="AD65" s="8" t="s">
        <v>47</v>
      </c>
      <c r="AE65" s="13"/>
      <c r="AF65" s="8" t="s">
        <v>48</v>
      </c>
      <c r="AG65" s="8" t="s">
        <v>49</v>
      </c>
    </row>
    <row r="66" ht="112.5" customHeight="1">
      <c r="A66" s="6" t="s">
        <v>381</v>
      </c>
      <c r="B66" s="6" t="s">
        <v>382</v>
      </c>
      <c r="C66" s="6" t="s">
        <v>35</v>
      </c>
      <c r="D66" s="7" t="s">
        <v>36</v>
      </c>
      <c r="E66" s="6"/>
      <c r="F66" s="18" t="s">
        <v>383</v>
      </c>
      <c r="G66" s="10"/>
      <c r="H66" s="10" t="s">
        <v>384</v>
      </c>
      <c r="I66" s="6"/>
      <c r="J66" s="8" t="s">
        <v>346</v>
      </c>
      <c r="K66" s="10" t="s">
        <v>347</v>
      </c>
      <c r="L66" s="11" t="s">
        <v>385</v>
      </c>
      <c r="M66" s="6" t="s">
        <v>43</v>
      </c>
      <c r="N66" s="10" t="s">
        <v>386</v>
      </c>
      <c r="O66" s="10" t="s">
        <v>387</v>
      </c>
      <c r="P66" s="10" t="s">
        <v>388</v>
      </c>
      <c r="Q66" s="13"/>
      <c r="R66" s="9"/>
      <c r="S66" s="9"/>
      <c r="T66" s="12"/>
      <c r="U66" s="9"/>
      <c r="V66" s="9"/>
      <c r="W66" s="9"/>
      <c r="X66" s="13"/>
      <c r="Y66" s="19" t="s">
        <v>45</v>
      </c>
      <c r="Z66" s="12" t="str">
        <f t="shared" si="1"/>
        <v>{
    "id": "M6-NyO-5d-I-1-BR",
    "stimulus": "&lt;p&gt;Em quais dessas equivalências observa-se a propriedade distributiva da multiplicação?&lt;/p&gt;",
    "hint": "&lt;p&gt;As multiplicações têm propriedade distributiva, pois a multiplicação de uma soma é a soma das multiplicações.&lt;/p&gt;",
    "feedback": "&lt;p&gt;As multiplicações têm propriedade distributiva, pois a multiplicação de uma soma é a soma das multiplicações.&lt;/p&gt;&lt;p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"incorrect": true,
                "feedback": "&lt;p&gt;Nesta adição observa-se a propriedade associativa: a forma de agrupar as parcelas não altera a soma.&lt;/p&gt;"
            },
            {
                "name": "A4",
                "label": "{{Q7}} + ({{Q4}} + {{Q1}}) + {{Q3}} = ({{Q7}} + {{Q4}}) + ({{Q1}} + {{Q3}})",
                "incorrect": true,
                "feedback": "&lt;p&gt;Nesta adição observa-se a propriedade associativa: a forma de agrupar as parcelas não altera a soma.&lt;/p&gt;"
            },
            {
                "name": "A5",
                "label": "{{Q6}} × ({{Q2}} + {{Q1}}) = {{Q6}} × {{Q2}} + {{Q6}} × {{Q1}}"
            },
            {
                "name": "A6",
                "label": "{{Q4}} × ({{Q7}} + {{Q8}} + {{Q2}}) = {{Q4}} × {{Q7}} + {{Q4}} × {{Q8}} + {{Q4}} × {{Q2}}"
            }
        ],
        "uniques": true
    },
    "algorithm": {
        "name": "trueFalse",
        "template": "Multiple choice – multiple response",
        "params": {
            "countCorrect": 2,
            "countIncorrect": 1
        }
    }
}</v>
      </c>
      <c r="AA66" s="15" t="s">
        <v>389</v>
      </c>
      <c r="AB66" s="13" t="str">
        <f t="shared" si="2"/>
        <v>M6-NyO-5d-I-1</v>
      </c>
      <c r="AC66" s="13" t="str">
        <f t="shared" si="3"/>
        <v>M6-NyO-5d-I-1-BR</v>
      </c>
      <c r="AD66" s="8" t="s">
        <v>47</v>
      </c>
      <c r="AE66" s="13"/>
      <c r="AF66" s="8" t="s">
        <v>48</v>
      </c>
      <c r="AG66" s="8" t="s">
        <v>49</v>
      </c>
    </row>
    <row r="67" ht="112.5" customHeight="1">
      <c r="A67" s="6" t="s">
        <v>381</v>
      </c>
      <c r="B67" s="6" t="s">
        <v>382</v>
      </c>
      <c r="C67" s="6" t="s">
        <v>50</v>
      </c>
      <c r="D67" s="7" t="s">
        <v>36</v>
      </c>
      <c r="E67" s="6"/>
      <c r="F67" s="9" t="s">
        <v>390</v>
      </c>
      <c r="G67" s="10" t="s">
        <v>391</v>
      </c>
      <c r="H67" s="10" t="s">
        <v>392</v>
      </c>
      <c r="I67" s="6"/>
      <c r="J67" s="6" t="s">
        <v>103</v>
      </c>
      <c r="K67" s="11" t="s">
        <v>393</v>
      </c>
      <c r="L67" s="10" t="s">
        <v>394</v>
      </c>
      <c r="M67" s="6" t="s">
        <v>43</v>
      </c>
      <c r="N67" s="10" t="s">
        <v>386</v>
      </c>
      <c r="O67" s="10" t="s">
        <v>395</v>
      </c>
      <c r="P67" s="10" t="s">
        <v>396</v>
      </c>
      <c r="Q67" s="13"/>
      <c r="R67" s="9"/>
      <c r="S67" s="9"/>
      <c r="T67" s="12"/>
      <c r="U67" s="9"/>
      <c r="V67" s="9"/>
      <c r="W67" s="9"/>
      <c r="X67" s="13"/>
      <c r="Y67" s="19" t="s">
        <v>45</v>
      </c>
      <c r="Z67" s="12" t="str">
        <f t="shared" si="1"/>
        <v>{"id":"M6-NyO-5d-E-1-BR","stimulus":"&lt;p&gt;Complete as igualdades para que a propriedade distributiva da multiplicação seja satisfeita.&lt;/p&gt;","template":"&lt;p style=\"text-align:center;\"&gt;{{Q1}} × ({{Q2}} + {{Q3}}) = {{Q1}} × {{Q2}} + {{response}} × {{Q3}}&lt;/p&gt;&lt;p&gt;{{Q4}}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v>
      </c>
      <c r="AA67" s="15" t="s">
        <v>397</v>
      </c>
      <c r="AB67" s="13" t="str">
        <f t="shared" si="2"/>
        <v>M6-NyO-5d-E-1</v>
      </c>
      <c r="AC67" s="13" t="str">
        <f t="shared" si="3"/>
        <v>M6-NyO-5d-E-1-BR</v>
      </c>
      <c r="AD67" s="8" t="s">
        <v>47</v>
      </c>
      <c r="AE67" s="13"/>
      <c r="AF67" s="8" t="s">
        <v>48</v>
      </c>
      <c r="AG67" s="8" t="s">
        <v>49</v>
      </c>
    </row>
    <row r="68" ht="112.5" customHeight="1">
      <c r="A68" s="6" t="s">
        <v>381</v>
      </c>
      <c r="B68" s="6" t="s">
        <v>382</v>
      </c>
      <c r="C68" s="6" t="s">
        <v>50</v>
      </c>
      <c r="D68" s="7" t="s">
        <v>36</v>
      </c>
      <c r="E68" s="6"/>
      <c r="F68" s="9" t="s">
        <v>390</v>
      </c>
      <c r="G68" s="11" t="s">
        <v>398</v>
      </c>
      <c r="H68" s="10"/>
      <c r="I68" s="6"/>
      <c r="J68" s="6" t="s">
        <v>103</v>
      </c>
      <c r="K68" s="11" t="s">
        <v>393</v>
      </c>
      <c r="L68" s="10" t="s">
        <v>399</v>
      </c>
      <c r="M68" s="6" t="s">
        <v>43</v>
      </c>
      <c r="N68" s="10" t="s">
        <v>386</v>
      </c>
      <c r="O68" s="10" t="s">
        <v>395</v>
      </c>
      <c r="P68" s="10" t="s">
        <v>396</v>
      </c>
      <c r="Q68" s="13"/>
      <c r="R68" s="9"/>
      <c r="S68" s="9"/>
      <c r="T68" s="12"/>
      <c r="U68" s="9"/>
      <c r="V68" s="9"/>
      <c r="W68" s="9"/>
      <c r="X68" s="13"/>
      <c r="Y68" s="19" t="s">
        <v>45</v>
      </c>
      <c r="Z68" s="12" t="str">
        <f t="shared" si="1"/>
        <v>{"id":"M6-NyO-5d-E-2-BR","stimulus":"&lt;p&gt;Complete as igualdades para que a propriedade distributiva da multiplicação seja satisfeita.&lt;/p&gt;","template":"&lt;p style=\"text-align:center;\"&gt;{{Q4}} × {{Q5}} + {{Q4}} × {{Q6}} = {{Q4}} × ({{Q5}} + {{response}} )&lt;/p&gt;&lt;p style=\"text-align:center;\"&gt;{{Q1}}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v>
      </c>
      <c r="AA68" s="15" t="s">
        <v>400</v>
      </c>
      <c r="AB68" s="13" t="str">
        <f t="shared" si="2"/>
        <v>M6-NyO-5d-E-2</v>
      </c>
      <c r="AC68" s="13" t="str">
        <f t="shared" si="3"/>
        <v>M6-NyO-5d-E-2-BR</v>
      </c>
      <c r="AD68" s="8" t="s">
        <v>47</v>
      </c>
      <c r="AE68" s="13"/>
      <c r="AF68" s="8" t="s">
        <v>48</v>
      </c>
      <c r="AG68" s="8" t="s">
        <v>49</v>
      </c>
    </row>
    <row r="69" ht="112.5" customHeight="1">
      <c r="A69" s="6" t="s">
        <v>401</v>
      </c>
      <c r="B69" s="6" t="s">
        <v>402</v>
      </c>
      <c r="C69" s="6" t="s">
        <v>35</v>
      </c>
      <c r="D69" s="7" t="s">
        <v>36</v>
      </c>
      <c r="E69" s="6"/>
      <c r="F69" s="9" t="s">
        <v>403</v>
      </c>
      <c r="G69" s="10"/>
      <c r="H69" s="10" t="s">
        <v>404</v>
      </c>
      <c r="I69" s="6"/>
      <c r="J69" s="6" t="s">
        <v>405</v>
      </c>
      <c r="K69" s="10" t="s">
        <v>406</v>
      </c>
      <c r="L69" s="11" t="s">
        <v>407</v>
      </c>
      <c r="M69" s="6" t="s">
        <v>43</v>
      </c>
      <c r="N69" s="11" t="s">
        <v>408</v>
      </c>
      <c r="O69" s="11" t="s">
        <v>409</v>
      </c>
      <c r="P69" s="10"/>
      <c r="Q69" s="13"/>
      <c r="R69" s="9"/>
      <c r="S69" s="9"/>
      <c r="T69" s="9"/>
      <c r="U69" s="9"/>
      <c r="V69" s="9"/>
      <c r="W69" s="9"/>
      <c r="X69" s="13"/>
      <c r="Y69" s="19" t="s">
        <v>45</v>
      </c>
      <c r="Z69" s="12" t="str">
        <f t="shared" si="1"/>
        <v>{"id":"M6-NyO-6a-I-1-BR","stimulus":"&lt;p&gt;Indique se essas subtrações estão corretas ou incorretas.&lt;/p&gt;","feedback":"&lt;p&gt;Posicione unidade com unidade, dezena com dezena e assim por diante.&lt;/p&gt;","hint":"&lt;div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{{function}}","function":"{{Q7}}-{{Q8}}+{{Q11}}","incorrect":true,"feedback":"&lt;p&gt;O resultado desta subtração é:&lt;/p&gt;&lt;p style=\"text-align:center;\"&gt;{{Q7}} − {{Q8}} = {{T2}}&lt;/p&gt;"},{"name":"A4","label":"{{Q9}} − {{Q10}} = {{function}}","function":"{{Q9}}-{{Q10}}-{{Q12}}","incorrect":true,"feedback":"&lt;p&gt;O resultado desta subtração é:&lt;/p&gt;&lt;p style=\"text-align:center;\"&gt;{{Q9}} − {{Q10}} = {{T3}}&lt;/p&gt;"}],"uniques":true},"algorithm":{"name":"trueFalse","template":"Choice matrix – inline","params":{"countCorrect":2,"countIncorrect":1,"showCheckIcon":false,"options":["Correta","Incorrecta"]}}}</v>
      </c>
      <c r="AA69" s="15" t="s">
        <v>410</v>
      </c>
      <c r="AB69" s="13" t="str">
        <f t="shared" si="2"/>
        <v>M6-NyO-6a-I-1</v>
      </c>
      <c r="AC69" s="13" t="str">
        <f t="shared" si="3"/>
        <v>M6-NyO-6a-I-1-BR</v>
      </c>
      <c r="AD69" s="8" t="s">
        <v>47</v>
      </c>
      <c r="AE69" s="13"/>
      <c r="AF69" s="8" t="s">
        <v>48</v>
      </c>
      <c r="AG69" s="8" t="s">
        <v>49</v>
      </c>
    </row>
    <row r="70" ht="112.5" customHeight="1">
      <c r="A70" s="6" t="s">
        <v>401</v>
      </c>
      <c r="B70" s="6" t="s">
        <v>402</v>
      </c>
      <c r="C70" s="6" t="s">
        <v>50</v>
      </c>
      <c r="D70" s="7" t="s">
        <v>36</v>
      </c>
      <c r="E70" s="6"/>
      <c r="F70" s="18" t="s">
        <v>411</v>
      </c>
      <c r="G70" s="10" t="s">
        <v>412</v>
      </c>
      <c r="H70" s="10" t="s">
        <v>413</v>
      </c>
      <c r="I70" s="6"/>
      <c r="J70" s="6" t="s">
        <v>103</v>
      </c>
      <c r="K70" s="10" t="s">
        <v>414</v>
      </c>
      <c r="L70" s="10" t="s">
        <v>415</v>
      </c>
      <c r="M70" s="6" t="s">
        <v>43</v>
      </c>
      <c r="N70" s="11" t="s">
        <v>416</v>
      </c>
      <c r="O70" s="11" t="s">
        <v>417</v>
      </c>
      <c r="P70" s="9"/>
      <c r="Q70" s="13"/>
      <c r="R70" s="12"/>
      <c r="S70" s="12"/>
      <c r="T70" s="12"/>
      <c r="U70" s="12"/>
      <c r="V70" s="12"/>
      <c r="W70" s="12"/>
      <c r="X70" s="13"/>
      <c r="Y70" s="19" t="s">
        <v>45</v>
      </c>
      <c r="Z70" s="12" t="str">
        <f t="shared" si="1"/>
        <v>{"id":"M6-NyO-6a-E-1-BR","stimulus":"&lt;p&gt;Calcule a seguinte subtração.&lt;/p&gt;","template":"&lt;p&gt;{{T1}}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8%;\"&gt;{{T1}}&lt;/span&gt;&lt;/div&gt;&lt;/div&gt;&lt;/div&gt;&lt;/div&gt;","feedback":"&lt;p&gt;O resultado desta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v>
      </c>
      <c r="AA70" s="15" t="s">
        <v>418</v>
      </c>
      <c r="AB70" s="13" t="str">
        <f t="shared" si="2"/>
        <v>M6-NyO-6a-E-1</v>
      </c>
      <c r="AC70" s="13" t="str">
        <f t="shared" si="3"/>
        <v>M6-NyO-6a-E-1-BR</v>
      </c>
      <c r="AD70" s="8" t="s">
        <v>47</v>
      </c>
      <c r="AE70" s="13"/>
      <c r="AF70" s="8" t="s">
        <v>48</v>
      </c>
      <c r="AG70" s="8" t="s">
        <v>49</v>
      </c>
    </row>
    <row r="71" ht="112.5" customHeight="1">
      <c r="A71" s="6" t="s">
        <v>401</v>
      </c>
      <c r="B71" s="6" t="s">
        <v>402</v>
      </c>
      <c r="C71" s="6" t="s">
        <v>69</v>
      </c>
      <c r="D71" s="7" t="s">
        <v>36</v>
      </c>
      <c r="E71" s="6"/>
      <c r="F71" s="9" t="s">
        <v>419</v>
      </c>
      <c r="G71" s="10" t="s">
        <v>420</v>
      </c>
      <c r="H71" s="10" t="s">
        <v>421</v>
      </c>
      <c r="I71" s="6"/>
      <c r="J71" s="6" t="s">
        <v>103</v>
      </c>
      <c r="K71" s="10" t="s">
        <v>422</v>
      </c>
      <c r="L71" s="10" t="s">
        <v>415</v>
      </c>
      <c r="M71" s="6" t="s">
        <v>43</v>
      </c>
      <c r="N71" s="11" t="s">
        <v>423</v>
      </c>
      <c r="O71" s="11" t="s">
        <v>424</v>
      </c>
      <c r="P71" s="10"/>
      <c r="Q71" s="13"/>
      <c r="R71" s="12"/>
      <c r="S71" s="12"/>
      <c r="T71" s="12"/>
      <c r="U71" s="12"/>
      <c r="V71" s="12"/>
      <c r="W71" s="12"/>
      <c r="X71" s="13"/>
      <c r="Y71" s="19" t="s">
        <v>45</v>
      </c>
      <c r="Z71" s="12" t="str">
        <f t="shared" si="1"/>
        <v>{"id":"M6-NyO-6a-A-1-BR","stimulus":"&lt;p&gt;Para a realização de um show foram vendidos {{Q1}} ingressos em uma hora. Quantos ingressos restam se o local do evento pode acomodar um total de {{T1}} pessoas?&lt;/p&gt;","template":"&lt;p&gt;Restam ainda {{response}} ingressos que podem ser vendidos.&lt;/p&gt;","hint":"&lt;div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v>
      </c>
      <c r="AA71" s="15" t="s">
        <v>425</v>
      </c>
      <c r="AB71" s="13" t="str">
        <f t="shared" si="2"/>
        <v>M6-NyO-6a-A-1</v>
      </c>
      <c r="AC71" s="13" t="str">
        <f t="shared" si="3"/>
        <v>M6-NyO-6a-A-1-BR</v>
      </c>
      <c r="AD71" s="8" t="s">
        <v>47</v>
      </c>
      <c r="AE71" s="13"/>
      <c r="AF71" s="8" t="s">
        <v>48</v>
      </c>
      <c r="AG71" s="8" t="s">
        <v>49</v>
      </c>
    </row>
    <row r="72" ht="112.5" customHeight="1">
      <c r="A72" s="6" t="s">
        <v>401</v>
      </c>
      <c r="B72" s="6" t="s">
        <v>402</v>
      </c>
      <c r="C72" s="6" t="s">
        <v>69</v>
      </c>
      <c r="D72" s="7" t="s">
        <v>36</v>
      </c>
      <c r="E72" s="6"/>
      <c r="F72" s="9" t="s">
        <v>426</v>
      </c>
      <c r="G72" s="11" t="s">
        <v>427</v>
      </c>
      <c r="H72" s="10" t="s">
        <v>428</v>
      </c>
      <c r="I72" s="6"/>
      <c r="J72" s="6" t="s">
        <v>103</v>
      </c>
      <c r="K72" s="10" t="s">
        <v>429</v>
      </c>
      <c r="L72" s="11" t="s">
        <v>415</v>
      </c>
      <c r="M72" s="6" t="s">
        <v>43</v>
      </c>
      <c r="N72" s="11" t="s">
        <v>423</v>
      </c>
      <c r="O72" s="11" t="s">
        <v>424</v>
      </c>
      <c r="P72" s="10"/>
      <c r="Q72" s="13"/>
      <c r="R72" s="12"/>
      <c r="S72" s="12"/>
      <c r="T72" s="12"/>
      <c r="U72" s="12"/>
      <c r="V72" s="12"/>
      <c r="W72" s="12"/>
      <c r="X72" s="13"/>
      <c r="Y72" s="19" t="s">
        <v>45</v>
      </c>
      <c r="Z72" s="12" t="str">
        <f t="shared" si="1"/>
        <v>{"id":"M6-NyO-6a-A-2-BR","stimulus":"&lt;p&gt;Marcos está ansioso para a chegada do fim de semana e por isso contou que faltam {{T1}} minutos. A partir do momento que ele fez a contagem, passaram-se {{Q1}} minutos. Quanto tempo falta para chegar o fim de semana?&lt;/p&gt;","template":"&lt;p&gt;Faltam {{response}} minutos para a chegada do fim de semana de Marcos.&lt;/p&gt;","hint":"&lt;div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v>
      </c>
      <c r="AA72" s="15" t="s">
        <v>430</v>
      </c>
      <c r="AB72" s="13" t="str">
        <f t="shared" si="2"/>
        <v>M6-NyO-6a-A-2</v>
      </c>
      <c r="AC72" s="13" t="str">
        <f t="shared" si="3"/>
        <v>M6-NyO-6a-A-2-BR</v>
      </c>
      <c r="AD72" s="8" t="s">
        <v>47</v>
      </c>
      <c r="AE72" s="13"/>
      <c r="AF72" s="8" t="s">
        <v>48</v>
      </c>
      <c r="AG72" s="8" t="s">
        <v>49</v>
      </c>
    </row>
    <row r="73" ht="112.5" customHeight="1">
      <c r="A73" s="6" t="s">
        <v>401</v>
      </c>
      <c r="B73" s="6" t="s">
        <v>402</v>
      </c>
      <c r="C73" s="6" t="s">
        <v>69</v>
      </c>
      <c r="D73" s="7" t="s">
        <v>36</v>
      </c>
      <c r="E73" s="6"/>
      <c r="F73" s="9" t="s">
        <v>431</v>
      </c>
      <c r="G73" s="11" t="s">
        <v>432</v>
      </c>
      <c r="H73" s="10" t="s">
        <v>433</v>
      </c>
      <c r="I73" s="6"/>
      <c r="J73" s="6" t="s">
        <v>103</v>
      </c>
      <c r="K73" s="11" t="s">
        <v>434</v>
      </c>
      <c r="L73" s="11" t="s">
        <v>415</v>
      </c>
      <c r="M73" s="6" t="s">
        <v>43</v>
      </c>
      <c r="N73" s="11" t="s">
        <v>423</v>
      </c>
      <c r="O73" s="11" t="s">
        <v>424</v>
      </c>
      <c r="P73" s="10"/>
      <c r="Q73" s="13"/>
      <c r="R73" s="12"/>
      <c r="S73" s="12"/>
      <c r="T73" s="12"/>
      <c r="U73" s="12"/>
      <c r="V73" s="12"/>
      <c r="W73" s="12"/>
      <c r="X73" s="13"/>
      <c r="Y73" s="19" t="s">
        <v>45</v>
      </c>
      <c r="Z73" s="12" t="str">
        <f t="shared" si="1"/>
        <v>{"id":"M6-NyO-6a-A-3-BR","stimulus":"&lt;p&gt;Em uma reserva estima-se que existam {{T1}} indivíduos de uma espécie animal ameaçada de extinção. Uma ONG conseguiu localizar {{Q1}} desses animais na reserva. Quantos restam para serem localizados&lt;/p&gt;","template":"&lt;p&gt;Há {{response}} animais para serem localizados.&lt;/p&gt;","hint":"&lt;div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v>
      </c>
      <c r="AA73" s="15" t="s">
        <v>435</v>
      </c>
      <c r="AB73" s="13" t="str">
        <f t="shared" si="2"/>
        <v>M6-NyO-6a-A-3</v>
      </c>
      <c r="AC73" s="13" t="str">
        <f t="shared" si="3"/>
        <v>M6-NyO-6a-A-3-BR</v>
      </c>
      <c r="AD73" s="8" t="s">
        <v>47</v>
      </c>
      <c r="AE73" s="13"/>
      <c r="AF73" s="8" t="s">
        <v>48</v>
      </c>
      <c r="AG73" s="8" t="s">
        <v>49</v>
      </c>
    </row>
    <row r="74" ht="112.5" customHeight="1">
      <c r="A74" s="6" t="s">
        <v>436</v>
      </c>
      <c r="B74" s="6" t="s">
        <v>437</v>
      </c>
      <c r="C74" s="6" t="s">
        <v>35</v>
      </c>
      <c r="D74" s="7" t="s">
        <v>36</v>
      </c>
      <c r="E74" s="6"/>
      <c r="F74" s="9" t="s">
        <v>438</v>
      </c>
      <c r="G74" s="10"/>
      <c r="H74" s="10" t="s">
        <v>439</v>
      </c>
      <c r="I74" s="6"/>
      <c r="J74" s="8" t="s">
        <v>262</v>
      </c>
      <c r="K74" s="11" t="s">
        <v>440</v>
      </c>
      <c r="L74" s="10" t="s">
        <v>441</v>
      </c>
      <c r="M74" s="6" t="s">
        <v>43</v>
      </c>
      <c r="N74" s="11" t="s">
        <v>442</v>
      </c>
      <c r="O74" s="11" t="s">
        <v>443</v>
      </c>
      <c r="P74" s="18"/>
      <c r="Q74" s="13"/>
      <c r="R74" s="12"/>
      <c r="S74" s="12"/>
      <c r="T74" s="12"/>
      <c r="U74" s="12"/>
      <c r="V74" s="12"/>
      <c r="W74" s="12"/>
      <c r="X74" s="13"/>
      <c r="Y74" s="19" t="s">
        <v>45</v>
      </c>
      <c r="Z74" s="12" t="str">
        <f t="shared" si="1"/>
        <v>{"id":"M6-NyO-6b-I-1-BR","stimulus":"&lt;p&gt;Aplique a prova real de subtração para obter o minuendo desta operação.&lt;/p&gt;&lt;p style=\"text-align:center;\"&gt;... − {{Q1}} = {{Q2}}&lt;/p&gt;","hint":"&lt;p&gt;A prova real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name":"Q3","label":null,"min":10,"max":90,"step":10},{"name":"Q4","label":null,"min":10,"max":90,"step":10},{"name":"Q5","label":null,"min":1,"max":99,"step":1},{"name":"Q6","label":null,"min":1,"max":99,"step":1}],"calculated":[{"name":"A1","label":"{{function}}","function":"{{Q1}}+{{Q2}}"},{"name":"A2","label":"{{function}}","function":"{{Q1}}+{{Q2}}+{{Q3}}","incorrect":true},{"name":"A3","label":"{{function}}","function":"{{Q1}}+{{Q2}}-{{Q4}}","incorrect":true},{"name":"A4","label":"{{function}}","function":"{{Q1}}+{{Q2}}+{{Q5}}","incorrect":true},{"name":"A5","label":"{{function}}","function":"{{Q1}}+{{Q2}}-{{Q6}}","incorrect":true}],"uniques":true},"algorithm":{"name":"trueFalse","template":"Multiple choice – standard","params":{"countCorrect":1,"countIncorrect":2,"showCheckIcon":false,
            "columns": 3
        }
    }
}</v>
      </c>
      <c r="AA74" s="15" t="s">
        <v>444</v>
      </c>
      <c r="AB74" s="13" t="str">
        <f t="shared" si="2"/>
        <v>M6-NyO-6b-I-1</v>
      </c>
      <c r="AC74" s="13" t="str">
        <f t="shared" si="3"/>
        <v>M6-NyO-6b-I-1-BR</v>
      </c>
      <c r="AD74" s="8" t="s">
        <v>47</v>
      </c>
      <c r="AE74" s="13"/>
      <c r="AF74" s="8" t="s">
        <v>48</v>
      </c>
      <c r="AG74" s="8" t="s">
        <v>49</v>
      </c>
    </row>
    <row r="75" ht="112.5" customHeight="1">
      <c r="A75" s="6" t="s">
        <v>436</v>
      </c>
      <c r="B75" s="6" t="s">
        <v>437</v>
      </c>
      <c r="C75" s="6" t="s">
        <v>50</v>
      </c>
      <c r="D75" s="7" t="s">
        <v>36</v>
      </c>
      <c r="E75" s="6"/>
      <c r="F75" s="9" t="s">
        <v>445</v>
      </c>
      <c r="G75" s="10" t="s">
        <v>446</v>
      </c>
      <c r="H75" s="10" t="s">
        <v>447</v>
      </c>
      <c r="I75" s="6"/>
      <c r="J75" s="6" t="s">
        <v>103</v>
      </c>
      <c r="K75" s="11" t="s">
        <v>448</v>
      </c>
      <c r="L75" s="10" t="s">
        <v>449</v>
      </c>
      <c r="M75" s="6" t="s">
        <v>43</v>
      </c>
      <c r="N75" s="11" t="s">
        <v>442</v>
      </c>
      <c r="O75" s="11" t="s">
        <v>443</v>
      </c>
      <c r="P75" s="18"/>
      <c r="Q75" s="13"/>
      <c r="R75" s="12"/>
      <c r="S75" s="12"/>
      <c r="T75" s="12"/>
      <c r="U75" s="12"/>
      <c r="V75" s="12"/>
      <c r="W75" s="12"/>
      <c r="X75" s="13"/>
      <c r="Y75" s="19" t="s">
        <v>45</v>
      </c>
      <c r="Z75" s="12" t="str">
        <f t="shared" si="1"/>
        <v>{"id":"M6-NyO-6b-E-1-BR","stimulus":"&lt;p&gt;Encontre o minuendo aplicando a prova real da subtração.&lt;/p&gt;","template":"&lt;p style=\"text-align:center;\"&gt;{{response}} − {{Q1}} = {{Q2}}&lt;/p&gt;","hint":"&lt;p&gt;A prova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calculated":[{"name":"A1","label":"{{function}}","function":"{{Q1}}+{{Q2}}"}],"uniques":true},"algorithm":{"name":"calculateOperation","params":{"method":"equivLiteral","keyboard":"NUMERICAL"}}}</v>
      </c>
      <c r="AA75" s="15" t="s">
        <v>450</v>
      </c>
      <c r="AB75" s="13" t="str">
        <f t="shared" si="2"/>
        <v>M6-NyO-6b-E-1</v>
      </c>
      <c r="AC75" s="13" t="str">
        <f t="shared" si="3"/>
        <v>M6-NyO-6b-E-1-BR</v>
      </c>
      <c r="AD75" s="8" t="s">
        <v>47</v>
      </c>
      <c r="AE75" s="13"/>
      <c r="AF75" s="8" t="s">
        <v>48</v>
      </c>
      <c r="AG75" s="8" t="s">
        <v>49</v>
      </c>
    </row>
    <row r="76" ht="112.5" customHeight="1">
      <c r="A76" s="6" t="s">
        <v>436</v>
      </c>
      <c r="B76" s="6" t="s">
        <v>437</v>
      </c>
      <c r="C76" s="6" t="s">
        <v>69</v>
      </c>
      <c r="D76" s="7" t="s">
        <v>36</v>
      </c>
      <c r="E76" s="6"/>
      <c r="F76" s="18" t="s">
        <v>451</v>
      </c>
      <c r="G76" s="11" t="s">
        <v>452</v>
      </c>
      <c r="H76" s="10" t="s">
        <v>453</v>
      </c>
      <c r="I76" s="6"/>
      <c r="J76" s="6" t="s">
        <v>103</v>
      </c>
      <c r="K76" s="10" t="s">
        <v>454</v>
      </c>
      <c r="L76" s="10" t="s">
        <v>449</v>
      </c>
      <c r="M76" s="6" t="s">
        <v>43</v>
      </c>
      <c r="N76" s="11" t="s">
        <v>442</v>
      </c>
      <c r="O76" s="11" t="s">
        <v>443</v>
      </c>
      <c r="P76" s="9"/>
      <c r="Q76" s="13"/>
      <c r="R76" s="12"/>
      <c r="S76" s="12"/>
      <c r="T76" s="12"/>
      <c r="U76" s="12"/>
      <c r="V76" s="12"/>
      <c r="W76" s="12"/>
      <c r="X76" s="13"/>
      <c r="Y76" s="19" t="s">
        <v>45</v>
      </c>
      <c r="Z76" s="12" t="str">
        <f t="shared" si="1"/>
        <v>{"id":"M6-NyO-6b-A-1-BR","stimulus":"&lt;p&gt;Se Eduardo fosse {{Q1}} anos mais novo, ele teria {{Q2}} anos hoje. Use a prova real da subtração para obter a idade atual de Eduardo.&lt;/p&gt;","template":"&lt;p&gt;Eduardo tem {{response}} anos.&lt;/p&gt;","hint":"&lt;p&gt;A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AA76" s="15" t="s">
        <v>455</v>
      </c>
      <c r="AB76" s="13" t="str">
        <f t="shared" si="2"/>
        <v>M6-NyO-6b-A-1</v>
      </c>
      <c r="AC76" s="13" t="str">
        <f t="shared" si="3"/>
        <v>M6-NyO-6b-A-1-BR</v>
      </c>
      <c r="AD76" s="8" t="s">
        <v>47</v>
      </c>
      <c r="AE76" s="13"/>
      <c r="AF76" s="8" t="s">
        <v>48</v>
      </c>
      <c r="AG76" s="8" t="s">
        <v>49</v>
      </c>
    </row>
    <row r="77" ht="112.5" customHeight="1">
      <c r="A77" s="6" t="s">
        <v>436</v>
      </c>
      <c r="B77" s="6" t="s">
        <v>437</v>
      </c>
      <c r="C77" s="6" t="s">
        <v>69</v>
      </c>
      <c r="D77" s="7" t="s">
        <v>36</v>
      </c>
      <c r="E77" s="6"/>
      <c r="F77" s="9" t="s">
        <v>456</v>
      </c>
      <c r="G77" s="10" t="s">
        <v>457</v>
      </c>
      <c r="H77" s="10" t="s">
        <v>458</v>
      </c>
      <c r="I77" s="6"/>
      <c r="J77" s="13" t="s">
        <v>103</v>
      </c>
      <c r="K77" s="10" t="s">
        <v>454</v>
      </c>
      <c r="L77" s="10" t="s">
        <v>449</v>
      </c>
      <c r="M77" s="6" t="s">
        <v>43</v>
      </c>
      <c r="N77" s="11" t="s">
        <v>442</v>
      </c>
      <c r="O77" s="11" t="s">
        <v>443</v>
      </c>
      <c r="P77" s="18"/>
      <c r="Q77" s="13"/>
      <c r="R77" s="12"/>
      <c r="S77" s="12"/>
      <c r="T77" s="12"/>
      <c r="U77" s="12"/>
      <c r="V77" s="12"/>
      <c r="W77" s="12"/>
      <c r="X77" s="13"/>
      <c r="Y77" s="19" t="s">
        <v>45</v>
      </c>
      <c r="Z77" s="12" t="str">
        <f t="shared" si="1"/>
        <v>{"id":"M6-NyO-6b-A-2-BR","stimulus":"&lt;p&gt;Se Mônica comer {{Q1}} amendoins dos que ela tem, ficará com {{Q2}} sobrando. Use a prova real da subtração para descobrir quantos amendoins ela tem.&lt;/p&gt;","template":"&lt;p&gt;Mônica tem {{response}} amendoins.&lt;/p&gt;","hint":"&lt;p&gt;A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AA77" s="15" t="s">
        <v>459</v>
      </c>
      <c r="AB77" s="13" t="str">
        <f t="shared" si="2"/>
        <v>M6-NyO-6b-A-2</v>
      </c>
      <c r="AC77" s="13" t="str">
        <f t="shared" si="3"/>
        <v>M6-NyO-6b-A-2-BR</v>
      </c>
      <c r="AD77" s="8" t="s">
        <v>47</v>
      </c>
      <c r="AE77" s="13"/>
      <c r="AF77" s="8" t="s">
        <v>48</v>
      </c>
      <c r="AG77" s="8" t="s">
        <v>49</v>
      </c>
    </row>
    <row r="78" ht="112.5" customHeight="1">
      <c r="A78" s="6" t="s">
        <v>436</v>
      </c>
      <c r="B78" s="6" t="s">
        <v>437</v>
      </c>
      <c r="C78" s="6" t="s">
        <v>69</v>
      </c>
      <c r="D78" s="7" t="s">
        <v>36</v>
      </c>
      <c r="E78" s="8"/>
      <c r="F78" s="18" t="s">
        <v>460</v>
      </c>
      <c r="G78" s="10" t="s">
        <v>461</v>
      </c>
      <c r="H78" s="10" t="s">
        <v>462</v>
      </c>
      <c r="I78" s="6"/>
      <c r="J78" s="6" t="s">
        <v>103</v>
      </c>
      <c r="K78" s="10" t="s">
        <v>454</v>
      </c>
      <c r="L78" s="10" t="s">
        <v>449</v>
      </c>
      <c r="M78" s="6" t="s">
        <v>43</v>
      </c>
      <c r="N78" s="11" t="s">
        <v>442</v>
      </c>
      <c r="O78" s="11" t="s">
        <v>443</v>
      </c>
      <c r="P78" s="9"/>
      <c r="Q78" s="13"/>
      <c r="R78" s="12"/>
      <c r="S78" s="12"/>
      <c r="T78" s="12"/>
      <c r="U78" s="12"/>
      <c r="V78" s="12"/>
      <c r="W78" s="12"/>
      <c r="X78" s="13"/>
      <c r="Y78" s="19" t="s">
        <v>45</v>
      </c>
      <c r="Z78" s="12" t="str">
        <f t="shared" si="1"/>
        <v>{"id":"M6-NyO-6b-A-3-BR","stimulus":"&lt;p&gt;Se em um ninho de camundongos tivesse nascido {{Q1}} filhotes a menos, haveria {{Q2}} filhotes. Use a prova real da subtração para calcular quantos filhotes de camundongos nasceram no ninho.&lt;/p&gt;","template":"&lt;p&gt;Nasceram {{response}} camundongos.&lt;/p&gt;","hint":"&lt;p&gt;A prova real da subtração é:&lt;/p&gt;&lt;p style=\"text-align:center;\"&gt;minuendo = diferença + subtraendo&lt;/p&gt;","feedback":"&lt;p&gt;A prova real da subtração é:&lt;/p&gt;&lt;p style=\"text-align:center;\"&gt;minuendo = diferença + subtraendo&lt;/p&gt;&lt;p style=\"text-align:center;\"&gt;{{Q2}} + {{Q1}} = {{A1}}&lt;/p&gt;","seed":{"parameters":[{"name":"Q1","label":null,"min":10,"max":20,"step":1},{"name":"Q2","label":null,"min":40,"max":60,"step":1}],"calculated":[{"name":"A1","label":"{{function}}","function":"{{Q1}}+{{Q2}}"}],"uniques":true},"algorithm":{"name":"calculateOperation","params":{"method":"equivLiteral","keyboard":"NUMERICAL"}}}</v>
      </c>
      <c r="AA78" s="15" t="s">
        <v>463</v>
      </c>
      <c r="AB78" s="13" t="str">
        <f t="shared" si="2"/>
        <v>M6-NyO-6b-A-3</v>
      </c>
      <c r="AC78" s="13" t="str">
        <f t="shared" si="3"/>
        <v>M6-NyO-6b-A-3-BR</v>
      </c>
      <c r="AD78" s="8" t="s">
        <v>47</v>
      </c>
      <c r="AE78" s="13"/>
      <c r="AF78" s="8" t="s">
        <v>48</v>
      </c>
      <c r="AG78" s="8" t="s">
        <v>49</v>
      </c>
    </row>
    <row r="79" ht="112.5" customHeight="1">
      <c r="A79" s="6" t="s">
        <v>464</v>
      </c>
      <c r="B79" s="6" t="s">
        <v>465</v>
      </c>
      <c r="C79" s="6" t="s">
        <v>35</v>
      </c>
      <c r="D79" s="7" t="s">
        <v>36</v>
      </c>
      <c r="E79" s="6"/>
      <c r="F79" s="18" t="s">
        <v>466</v>
      </c>
      <c r="G79" s="10"/>
      <c r="H79" s="10" t="s">
        <v>467</v>
      </c>
      <c r="I79" s="6"/>
      <c r="J79" s="6" t="s">
        <v>468</v>
      </c>
      <c r="K79" s="10" t="s">
        <v>469</v>
      </c>
      <c r="L79" s="11" t="s">
        <v>470</v>
      </c>
      <c r="M79" s="6" t="s">
        <v>43</v>
      </c>
      <c r="N79" s="10" t="s">
        <v>471</v>
      </c>
      <c r="O79" s="10" t="s">
        <v>472</v>
      </c>
      <c r="P79" s="12"/>
      <c r="Q79" s="13"/>
      <c r="R79" s="9"/>
      <c r="S79" s="9"/>
      <c r="T79" s="9"/>
      <c r="U79" s="9"/>
      <c r="V79" s="9"/>
      <c r="W79" s="9"/>
      <c r="X79" s="13"/>
      <c r="Y79" s="19" t="s">
        <v>45</v>
      </c>
      <c r="Z79" s="12" t="str">
        <f t="shared" si="1"/>
        <v>{"id":"M6-NyO-7a-I-1-BR","stimulus":"&lt;p&gt;Arraste cada resultado para a sua multiplicação.&lt;/p&gt;","hint":"&lt;p&gt;Comece multiplicando o último dígito do multiplicador pelo número do multiplicando.&lt;/p&gt;","feedback":"&lt;p&gt;Para calcular cada uma dessas multiplicações, Comece multiplicando o último dígito do multiplicador pelo número do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AA79" s="15" t="s">
        <v>473</v>
      </c>
      <c r="AB79" s="13" t="str">
        <f t="shared" si="2"/>
        <v>M6-NyO-7a-I-1</v>
      </c>
      <c r="AC79" s="13" t="str">
        <f t="shared" si="3"/>
        <v>M6-NyO-7a-I-1-BR</v>
      </c>
      <c r="AD79" s="8" t="s">
        <v>47</v>
      </c>
      <c r="AE79" s="13"/>
      <c r="AF79" s="8" t="s">
        <v>48</v>
      </c>
      <c r="AG79" s="8" t="s">
        <v>49</v>
      </c>
    </row>
    <row r="80" ht="112.5" customHeight="1">
      <c r="A80" s="6" t="s">
        <v>464</v>
      </c>
      <c r="B80" s="6" t="s">
        <v>465</v>
      </c>
      <c r="C80" s="6" t="s">
        <v>50</v>
      </c>
      <c r="D80" s="7" t="s">
        <v>36</v>
      </c>
      <c r="E80" s="6"/>
      <c r="F80" s="18" t="s">
        <v>474</v>
      </c>
      <c r="G80" s="10" t="s">
        <v>475</v>
      </c>
      <c r="H80" s="10" t="s">
        <v>476</v>
      </c>
      <c r="I80" s="6"/>
      <c r="J80" s="6" t="s">
        <v>103</v>
      </c>
      <c r="K80" s="10" t="s">
        <v>477</v>
      </c>
      <c r="L80" s="10" t="s">
        <v>478</v>
      </c>
      <c r="M80" s="6" t="s">
        <v>43</v>
      </c>
      <c r="N80" s="10" t="s">
        <v>479</v>
      </c>
      <c r="O80" s="10" t="s">
        <v>480</v>
      </c>
      <c r="P80" s="12"/>
      <c r="Q80" s="8"/>
      <c r="R80" s="9"/>
      <c r="S80" s="9"/>
      <c r="T80" s="18"/>
      <c r="U80" s="18"/>
      <c r="V80" s="9"/>
      <c r="W80" s="9"/>
      <c r="X80" s="8"/>
      <c r="Y80" s="19" t="s">
        <v>45</v>
      </c>
      <c r="Z80" s="12" t="str">
        <f t="shared" si="1"/>
        <v>{"id":"M6-NyO-7a-E-1-BR","stimulus":"&lt;p&gt;Calcule a seguinte multiplicação.&lt;/p&gt;","template":"&lt;p style=\"text-align:center;\"&gt;{{Q1}} × {{Q2}} = {{response}}&lt;/p&gt;","hint":"&lt;p&gt;Comece multiplicando o último dígito do multiplicador pelo número do multiplicando.&lt;/p&gt;","feedback":"&lt;p&gt;O resultado da multiplicação de {{Q1}} por {{Q2}} é {{A1}}.&lt;/p&gt;","seed":{"parameters":[{"name":"Q1","label":null,"min":1000,"max":9999,"step":1},{"name":"Q2","label":null,"min":100,"max":999,"step":1}],"calculated":[{"name":"A1","label":"{{function}}","function":"{{Q1}}*{{Q2}}"}],"uniques":true},"algorithm":{"name":"calculateOperation","params":{"method":"equivLiteral","keyboard":"NUMERICAL"}}}</v>
      </c>
      <c r="AA80" s="15" t="s">
        <v>481</v>
      </c>
      <c r="AB80" s="13" t="str">
        <f t="shared" si="2"/>
        <v>M6-NyO-7a-E-1</v>
      </c>
      <c r="AC80" s="13" t="str">
        <f t="shared" si="3"/>
        <v>M6-NyO-7a-E-1-BR</v>
      </c>
      <c r="AD80" s="8" t="s">
        <v>47</v>
      </c>
      <c r="AE80" s="13"/>
      <c r="AF80" s="8" t="s">
        <v>48</v>
      </c>
      <c r="AG80" s="8" t="s">
        <v>49</v>
      </c>
    </row>
    <row r="81" ht="112.5" customHeight="1">
      <c r="A81" s="6" t="s">
        <v>464</v>
      </c>
      <c r="B81" s="6" t="s">
        <v>465</v>
      </c>
      <c r="C81" s="6" t="s">
        <v>69</v>
      </c>
      <c r="D81" s="7" t="s">
        <v>36</v>
      </c>
      <c r="E81" s="6"/>
      <c r="F81" s="9" t="s">
        <v>482</v>
      </c>
      <c r="G81" s="11" t="s">
        <v>483</v>
      </c>
      <c r="H81" s="10" t="s">
        <v>484</v>
      </c>
      <c r="I81" s="6"/>
      <c r="J81" s="6" t="s">
        <v>103</v>
      </c>
      <c r="K81" s="10" t="s">
        <v>485</v>
      </c>
      <c r="L81" s="10" t="s">
        <v>478</v>
      </c>
      <c r="M81" s="6" t="s">
        <v>43</v>
      </c>
      <c r="N81" s="10" t="s">
        <v>479</v>
      </c>
      <c r="O81" s="10" t="s">
        <v>480</v>
      </c>
      <c r="P81" s="12"/>
      <c r="Q81" s="13"/>
      <c r="R81" s="9"/>
      <c r="S81" s="9"/>
      <c r="T81" s="9"/>
      <c r="U81" s="12"/>
      <c r="V81" s="9"/>
      <c r="W81" s="9"/>
      <c r="X81" s="13"/>
      <c r="Y81" s="19" t="s">
        <v>45</v>
      </c>
      <c r="Z81" s="12" t="str">
        <f t="shared" si="1"/>
        <v>{"id":"M6-NyO-7a-A-1-BR","stimulus":"&lt;p&gt;Diego quer comprar parcelado um console de videogame. Para isso, ele terá que pagar R$ {{Q1}} por {{Q2}} meses. Quanto custa o console que Diego quer comprar?&lt;/p&gt;","template":"&lt;p&gt;O console custa R$ {{response}} .&lt;/p&gt;","hint":"&lt;p&gt;Comece multiplicando o último dígito do multiplicador pelo número do multiplicando.&lt;/p&gt;","feedback":"&lt;p&gt;O resultado da multiplicação de {{Q1}} por {{Q2}} é {{A1}}.&lt;/p&gt;","seed":{"parameters":[{"name":"Q1","label":null,"min":120,"max":200,"step":1},{"name":"Q2","label":null,"min":6,"max":12,"step":1}],"calculated":[{"name":"A1","label":"{{function}}","function":"{{Q1}}*{{Q2}}"}],"uniques":true},"algorithm":{"name":"calculateOperation","params":{"method":"equivLiteral","keyboard":"NUMERICAL"}}}</v>
      </c>
      <c r="AA81" s="15" t="s">
        <v>486</v>
      </c>
      <c r="AB81" s="13" t="str">
        <f t="shared" si="2"/>
        <v>M6-NyO-7a-A-1</v>
      </c>
      <c r="AC81" s="13" t="str">
        <f t="shared" si="3"/>
        <v>M6-NyO-7a-A-1-BR</v>
      </c>
      <c r="AD81" s="8" t="s">
        <v>47</v>
      </c>
      <c r="AE81" s="13"/>
      <c r="AF81" s="8" t="s">
        <v>48</v>
      </c>
      <c r="AG81" s="8" t="s">
        <v>49</v>
      </c>
    </row>
    <row r="82" ht="112.5" customHeight="1">
      <c r="A82" s="6" t="s">
        <v>464</v>
      </c>
      <c r="B82" s="6" t="s">
        <v>465</v>
      </c>
      <c r="C82" s="6" t="s">
        <v>69</v>
      </c>
      <c r="D82" s="7" t="s">
        <v>36</v>
      </c>
      <c r="E82" s="6"/>
      <c r="F82" s="9" t="s">
        <v>487</v>
      </c>
      <c r="G82" s="11" t="s">
        <v>488</v>
      </c>
      <c r="H82" s="10" t="s">
        <v>489</v>
      </c>
      <c r="I82" s="6"/>
      <c r="J82" s="6" t="s">
        <v>103</v>
      </c>
      <c r="K82" s="10" t="s">
        <v>490</v>
      </c>
      <c r="L82" s="10" t="s">
        <v>478</v>
      </c>
      <c r="M82" s="6" t="s">
        <v>43</v>
      </c>
      <c r="N82" s="10" t="s">
        <v>479</v>
      </c>
      <c r="O82" s="10" t="s">
        <v>480</v>
      </c>
      <c r="P82" s="12"/>
      <c r="Q82" s="13"/>
      <c r="R82" s="9"/>
      <c r="S82" s="9"/>
      <c r="T82" s="12"/>
      <c r="U82" s="12"/>
      <c r="V82" s="9"/>
      <c r="W82" s="9"/>
      <c r="X82" s="13"/>
      <c r="Y82" s="19" t="s">
        <v>45</v>
      </c>
      <c r="Z82" s="12" t="str">
        <f t="shared" si="1"/>
        <v>{"id":"M6-NyO-7a-A-2-BR","stimulus":"&lt;p&gt;Catarina tem uma fazenda virtual onde ela cultiva acelga. Se ela produzir {{Q1}} todos os dias, quantas unidades terá depois de {{Q2}} dias?&lt;/p&gt;","template":"&lt;p&gt;Catarina terá {{response}} unidades de acelga.&lt;/p&gt;","hint":"&lt;p&gt;Comece multiplicando o último dígito do multiplicador pelo número do multiplicando.&lt;/p&gt;","feedback":"&lt;p&gt;O resultado da multiplicação de {{Q1}} por {{Q2}} é {{A1}}.&lt;/p&gt;","seed":{"parameters":[{"name":"Q1","label":null,"min":100,"max":500,"step":1},{"name":"Q2","label":null,"min":50,"max":300,"step":1}],"calculated":[{"name":"A1","label":"{{function}}","function":"{{Q1}}*{{Q2}}"}],"uniques":true},"algorithm":{"name":"calculateOperation","params":{"method":"equivLiteral","keyboard":"NUMERICAL"}}}</v>
      </c>
      <c r="AA82" s="15" t="s">
        <v>491</v>
      </c>
      <c r="AB82" s="13" t="str">
        <f t="shared" si="2"/>
        <v>M6-NyO-7a-A-2</v>
      </c>
      <c r="AC82" s="13" t="str">
        <f t="shared" si="3"/>
        <v>M6-NyO-7a-A-2-BR</v>
      </c>
      <c r="AD82" s="8" t="s">
        <v>47</v>
      </c>
      <c r="AE82" s="13"/>
      <c r="AF82" s="8" t="s">
        <v>48</v>
      </c>
      <c r="AG82" s="8" t="s">
        <v>49</v>
      </c>
    </row>
    <row r="83" ht="112.5" customHeight="1">
      <c r="A83" s="6" t="s">
        <v>464</v>
      </c>
      <c r="B83" s="6" t="s">
        <v>465</v>
      </c>
      <c r="C83" s="6" t="s">
        <v>69</v>
      </c>
      <c r="D83" s="7" t="s">
        <v>36</v>
      </c>
      <c r="E83" s="6"/>
      <c r="F83" s="9" t="s">
        <v>492</v>
      </c>
      <c r="G83" s="11" t="s">
        <v>493</v>
      </c>
      <c r="H83" s="10" t="s">
        <v>494</v>
      </c>
      <c r="I83" s="13"/>
      <c r="J83" s="13" t="s">
        <v>103</v>
      </c>
      <c r="K83" s="11" t="s">
        <v>495</v>
      </c>
      <c r="L83" s="10" t="s">
        <v>478</v>
      </c>
      <c r="M83" s="6" t="s">
        <v>43</v>
      </c>
      <c r="N83" s="10" t="s">
        <v>479</v>
      </c>
      <c r="O83" s="10" t="s">
        <v>480</v>
      </c>
      <c r="P83" s="9"/>
      <c r="Q83" s="13"/>
      <c r="R83" s="12"/>
      <c r="S83" s="12"/>
      <c r="T83" s="12"/>
      <c r="U83" s="12"/>
      <c r="V83" s="12"/>
      <c r="W83" s="12"/>
      <c r="X83" s="14"/>
      <c r="Y83" s="19" t="s">
        <v>45</v>
      </c>
      <c r="Z83" s="12" t="str">
        <f t="shared" si="1"/>
        <v>{"id":"M6-NyO-7a-A-3-BR","stimulus":"&lt;p&gt;O irmão de Ramiro vai cursar uma graduação no exterior. A graduação é de {{Q1}} cursos e cada curso dura {{Q2}} semanas. Quantas semanas ele precisará ficar no exterior?&lt;/p&gt;","template":"&lt;p&gt;O irmão de Ramiro precisará ficar {{response}} semanas fora do país.&lt;/p&gt;","hint":"&lt;p&gt;Comece multiplicando o último dígito do multiplicador pelo número do multiplicando.&lt;/p&gt;","feedback":"&lt;p&gt;O resultado da multiplicação de {{Q1}} por {{Q2}} é {{A1}}.&lt;/p&gt;","seed":{"parameters":[{"name":"Q1","label":null,"list":[2,3,4,5,6]},{"name":"Q2","label":null,"min":20,"max":45,"step":1}],"calculated":[{"name":"A1","label":"{{function}}","function":"{{Q1}}*{{Q2}}"}],"uniques":true},"algorithm":{"name":"calculateOperation","params":{"method":"equivLiteral","keyboard":"NUMERICAL"}}}</v>
      </c>
      <c r="AA83" s="15" t="s">
        <v>496</v>
      </c>
      <c r="AB83" s="13" t="str">
        <f t="shared" si="2"/>
        <v>M6-NyO-7a-A-3</v>
      </c>
      <c r="AC83" s="13" t="str">
        <f t="shared" si="3"/>
        <v>M6-NyO-7a-A-3-BR</v>
      </c>
      <c r="AD83" s="8" t="s">
        <v>47</v>
      </c>
      <c r="AE83" s="13"/>
      <c r="AF83" s="8" t="s">
        <v>48</v>
      </c>
      <c r="AG83" s="8" t="s">
        <v>49</v>
      </c>
    </row>
    <row r="84" ht="112.5" customHeight="1">
      <c r="A84" s="6" t="s">
        <v>497</v>
      </c>
      <c r="B84" s="6" t="s">
        <v>498</v>
      </c>
      <c r="C84" s="6" t="s">
        <v>35</v>
      </c>
      <c r="D84" s="7" t="s">
        <v>36</v>
      </c>
      <c r="E84" s="6"/>
      <c r="F84" s="10" t="s">
        <v>499</v>
      </c>
      <c r="G84" s="10"/>
      <c r="H84" s="10" t="s">
        <v>500</v>
      </c>
      <c r="I84" s="13"/>
      <c r="J84" s="23" t="s">
        <v>501</v>
      </c>
      <c r="K84" s="10" t="s">
        <v>502</v>
      </c>
      <c r="L84" s="11" t="s">
        <v>503</v>
      </c>
      <c r="M84" s="6" t="s">
        <v>43</v>
      </c>
      <c r="N84" s="11" t="s">
        <v>504</v>
      </c>
      <c r="O84" s="11" t="s">
        <v>505</v>
      </c>
      <c r="P84" s="12"/>
      <c r="Q84" s="13"/>
      <c r="R84" s="12"/>
      <c r="S84" s="12"/>
      <c r="T84" s="12"/>
      <c r="U84" s="12"/>
      <c r="V84" s="12"/>
      <c r="W84" s="12"/>
      <c r="X84" s="13"/>
      <c r="Y84" s="19" t="s">
        <v>45</v>
      </c>
      <c r="Z84" s="12" t="str">
        <f t="shared" si="1"/>
        <v>{"id":"M6-NyO-8a-I-1-BR","stimulus":"&lt;p&gt;Qual é o quociente e o resto desta divisão?&lt;/p&gt;&lt;p style=\"text-align:center;\"&gt;{{T1}} : {{Q1}}&lt;/p&gt;","hint":"&lt;p&gt;Divida o dividendo pelo divisor.&lt;/p&gt;","feedback":"&lt;p&gt;Uma divisão é a repartição de um dividendo em tantas partes quantas o divisor indica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Quociente: {{function}}","function":"{{Q2}}"},{"name":"A2","label":"Resto: {{function}}","function":"{{Q3}}"},{"name":"A3","label":"Quociente: {{function}}","function":"{{Q4}}","incorrect":true},{"name":"A4","label":"Quociente: {{function}}","function":"{{Q5}}","incorrect":true},{"name":"A5","label":"Resto: {{function}}","function":"{{Q6}}","incorrect":true},{"name":"A6","label":"Resto: {{function}}","function":"{{Q7}}","incorrect":true}]},"algorithm":{"name":"trueFalse","template":"Multiple choice – multiple response","params":{"countCorrect":2,"countIncorrect":2,"showCheckIcon":false,
            "columns": 2
        }
    }
}</v>
      </c>
      <c r="AA84" s="15" t="s">
        <v>506</v>
      </c>
      <c r="AB84" s="13" t="str">
        <f t="shared" si="2"/>
        <v>M6-NyO-8a-I-1</v>
      </c>
      <c r="AC84" s="13" t="str">
        <f t="shared" si="3"/>
        <v>M6-NyO-8a-I-1-BR</v>
      </c>
      <c r="AD84" s="8" t="s">
        <v>47</v>
      </c>
      <c r="AE84" s="13"/>
      <c r="AF84" s="8" t="s">
        <v>48</v>
      </c>
      <c r="AG84" s="8" t="s">
        <v>49</v>
      </c>
    </row>
    <row r="85" ht="112.5" customHeight="1">
      <c r="A85" s="6" t="s">
        <v>497</v>
      </c>
      <c r="B85" s="6" t="s">
        <v>498</v>
      </c>
      <c r="C85" s="6" t="s">
        <v>50</v>
      </c>
      <c r="D85" s="7" t="s">
        <v>36</v>
      </c>
      <c r="E85" s="6"/>
      <c r="F85" s="11" t="s">
        <v>507</v>
      </c>
      <c r="G85" s="10"/>
      <c r="H85" s="10" t="s">
        <v>508</v>
      </c>
      <c r="I85" s="6"/>
      <c r="J85" s="23" t="s">
        <v>509</v>
      </c>
      <c r="K85" s="10" t="s">
        <v>510</v>
      </c>
      <c r="L85" s="26" t="s">
        <v>511</v>
      </c>
      <c r="M85" s="6" t="s">
        <v>43</v>
      </c>
      <c r="N85" s="11" t="s">
        <v>504</v>
      </c>
      <c r="O85" s="11" t="s">
        <v>505</v>
      </c>
      <c r="P85" s="12"/>
      <c r="Q85" s="13"/>
      <c r="R85" s="12"/>
      <c r="S85" s="12"/>
      <c r="T85" s="12"/>
      <c r="U85" s="12"/>
      <c r="V85" s="12"/>
      <c r="W85" s="12"/>
      <c r="X85" s="13"/>
      <c r="Y85" s="19" t="s">
        <v>45</v>
      </c>
      <c r="Z85" s="12" t="str">
        <f t="shared" si="1"/>
        <v>{"id":"M6-NyO-8a-E-1-BR","stimulus":"&lt;p&gt;Selecione as divisões que têm quociente {{Q6}} e resto 0.&lt;/p&gt;","hint":"&lt;p&gt;Divida o dividendo pelo divisor.&lt;/p&gt;","feedback":"&lt;p&gt;Uma divisão é a repartição de um dividendo em tantas partes quantas o divisor indicar.&lt;/p&gt;","seed":{"parameters":[{"name":"Q1","label":null,"min":10,"max":99,"step":1},{"name":"Q2","label":null,"min":10,"max":99,"step":1},{"name":"Q3","label":null,"min":10,"max":99,"step":1},{"name":"Q4","label":null,"min":10,"max":99,"step":1},{"name":"Q5","label":null,"min":10,"max":99,"step":1},{"name":"Q6","label":null,"min":10,"max":99,"step":1},{"name":"Q7","label":null,"min":1,"max":9,"step":1},{"name":"Q8","label":null,"min":1,"max":9,"step":1}],"calculated":[{"name":"T1","label":"{{function}}","function":"{{Q1}} * {{Q6}}","temp":true},{"name":"T2","label":"{{function}}","function":"{{Q2}} * {{Q6}}","temp":true},{"name":"T3","label":"{{function}}","function":"{{Q3}} * {{Q6}}","temp":true},{"name":"T4","label":"{{function}}","function":"{{Q4}} * {{Q6}}+{{Q7}}","temp":true},{"name":"T5","label":"{{function}}","function":"{{Q5}} * {{Q6}}+{{Q8}}","temp":true},{"name":"A1","label":"{{T1}} : {{Q1}}","function":""},{"name":"A2","label":"{{T2}} : {{Q2}}","function":""},{"name":"A3","label":"{{T3}} : {{Q3}}","function":""},{"name":"A4","label":"{{T4}} : {{Q4}}","function":"","incorrect":true},{"name":"A5","label":"{{T5}} : {{Q5}}","function":"","incorrect":true}]},"algorithm":{"name":"trueFalse","template":"Multiple choice – multiple response","params":{"countCorrect":2,"countIncorrect":1,"showCheckIcon":false,
            "columns":3
        }
    }
}</v>
      </c>
      <c r="AA85" s="15" t="s">
        <v>512</v>
      </c>
      <c r="AB85" s="13" t="str">
        <f t="shared" si="2"/>
        <v>M6-NyO-8a-E-1</v>
      </c>
      <c r="AC85" s="13" t="str">
        <f t="shared" si="3"/>
        <v>M6-NyO-8a-E-1-BR</v>
      </c>
      <c r="AD85" s="8" t="s">
        <v>47</v>
      </c>
      <c r="AE85" s="13"/>
      <c r="AF85" s="8" t="s">
        <v>48</v>
      </c>
      <c r="AG85" s="8" t="s">
        <v>49</v>
      </c>
    </row>
    <row r="86" ht="112.5" customHeight="1">
      <c r="A86" s="6" t="s">
        <v>497</v>
      </c>
      <c r="B86" s="6" t="s">
        <v>498</v>
      </c>
      <c r="C86" s="6" t="s">
        <v>69</v>
      </c>
      <c r="D86" s="7" t="s">
        <v>36</v>
      </c>
      <c r="E86" s="6"/>
      <c r="F86" s="11" t="s">
        <v>513</v>
      </c>
      <c r="G86" s="11" t="s">
        <v>514</v>
      </c>
      <c r="H86" s="10" t="s">
        <v>515</v>
      </c>
      <c r="I86" s="6"/>
      <c r="J86" s="8" t="s">
        <v>168</v>
      </c>
      <c r="K86" s="10" t="s">
        <v>516</v>
      </c>
      <c r="L86" s="10" t="s">
        <v>517</v>
      </c>
      <c r="M86" s="6" t="s">
        <v>43</v>
      </c>
      <c r="N86" s="11" t="s">
        <v>504</v>
      </c>
      <c r="O86" s="11" t="s">
        <v>505</v>
      </c>
      <c r="P86" s="12"/>
      <c r="Q86" s="13"/>
      <c r="R86" s="12"/>
      <c r="S86" s="12"/>
      <c r="T86" s="12"/>
      <c r="U86" s="12"/>
      <c r="V86" s="12"/>
      <c r="W86" s="12"/>
      <c r="X86" s="13"/>
      <c r="Y86" s="19" t="s">
        <v>45</v>
      </c>
      <c r="Z86" s="12" t="str">
        <f t="shared" si="1"/>
        <v>{"id":"M6-NyO-8a-A-1-BR","stimulus":"&lt;p&gt;{{T1}} crianças foram para um acampamento de férias. Para realizar as atividades, os monitores as dividiram em grupos de {{Q1}} crianças. Quantas grupos foram formados?&lt;/p&gt;","template":"&lt;p&gt;Formaram-se {{response}} grupos.&lt;/p&gt;","hint":"&lt;p&gt;Divida o dividendo pelo divisor.&lt;/p&gt;","feedback":"&lt;p&gt;Uma divisão é a repartição de um dividendo em tantas partes quantas o divisor indicar.&lt;/p&gt;","seed":{"parameters":[{"name":"Q1","label":null,"min":10,"max":20,"step":1},{"name":"Q2","label":null,"min":20,"max":30,"step":1}],"calculated":[{"name":"T1","label":"{{function}}","function":"{{Q1}} * {{Q2}}","temp":true},{"name":"A1","label":"{{function}}","function":"{{Q2}}"}]},"algorithm":{"name":"calculateOperation","params":{"method":"equivLiteral","keyboard":"NUMERICAL"}}}</v>
      </c>
      <c r="AA86" s="15" t="s">
        <v>518</v>
      </c>
      <c r="AB86" s="13" t="str">
        <f t="shared" si="2"/>
        <v>M6-NyO-8a-A-1</v>
      </c>
      <c r="AC86" s="13" t="str">
        <f t="shared" si="3"/>
        <v>M6-NyO-8a-A-1-BR</v>
      </c>
      <c r="AD86" s="8" t="s">
        <v>47</v>
      </c>
      <c r="AE86" s="13"/>
      <c r="AF86" s="8" t="s">
        <v>48</v>
      </c>
      <c r="AG86" s="8" t="s">
        <v>49</v>
      </c>
    </row>
    <row r="87" ht="112.5" customHeight="1">
      <c r="A87" s="6" t="s">
        <v>497</v>
      </c>
      <c r="B87" s="6" t="s">
        <v>498</v>
      </c>
      <c r="C87" s="6" t="s">
        <v>69</v>
      </c>
      <c r="D87" s="7" t="s">
        <v>36</v>
      </c>
      <c r="E87" s="6"/>
      <c r="F87" s="11" t="s">
        <v>519</v>
      </c>
      <c r="G87" s="11" t="s">
        <v>520</v>
      </c>
      <c r="H87" s="10" t="s">
        <v>521</v>
      </c>
      <c r="I87" s="6"/>
      <c r="J87" s="8" t="s">
        <v>168</v>
      </c>
      <c r="K87" s="10" t="s">
        <v>522</v>
      </c>
      <c r="L87" s="10" t="s">
        <v>517</v>
      </c>
      <c r="M87" s="6" t="s">
        <v>43</v>
      </c>
      <c r="N87" s="11" t="s">
        <v>504</v>
      </c>
      <c r="O87" s="11" t="s">
        <v>505</v>
      </c>
      <c r="P87" s="18"/>
      <c r="Q87" s="13"/>
      <c r="R87" s="12"/>
      <c r="S87" s="12"/>
      <c r="T87" s="12"/>
      <c r="U87" s="12"/>
      <c r="V87" s="12"/>
      <c r="W87" s="12"/>
      <c r="X87" s="13"/>
      <c r="Y87" s="19" t="s">
        <v>45</v>
      </c>
      <c r="Z87" s="12" t="str">
        <f t="shared" si="1"/>
        <v>{"id":"M6-NyO-8a-A-2-BR","stimulus":"&lt;p&gt;Um apicultor decidiu dividir uma colméia de {{T1}} abelhas em várias colméias. Como ele precisa de uma rainha para cada colméia e quer que cada colméia tenha {{Q1}} abelhas, quantas rainhas serão necessárias?&lt;/p&gt;","template":"&lt;p&gt;Serão necessárias {{response}} abelhas rainhas.&lt;/p&gt;","hint":"&lt;p&gt;Divida o dividendo pelo divisor.&lt;/p&gt;","feedback":"&lt;p&gt;Uma divisão é a repartição de um dividendo em tantas partes quantas o divisor indicar.&lt;/p&gt;","seed":{"parameters":[{"name":"Q1","label":null,"min":100,"max":250,"step":1},{"name":"Q2","label":null,"min":10,"max":100,"step":1}],"calculated":[{"name":"T1","label":"{{function}}","function":"{{Q1}} * {{Q2}}","temp":true},{"name":"A1","label":"{{function}}","function":"{{Q2}}"}]},"algorithm":{"name":"calculateOperation","params":{"method":"equivLiteral","keyboard":"NUMERICAL"}}}</v>
      </c>
      <c r="AA87" s="15" t="s">
        <v>523</v>
      </c>
      <c r="AB87" s="13" t="str">
        <f t="shared" si="2"/>
        <v>M6-NyO-8a-A-2</v>
      </c>
      <c r="AC87" s="13" t="str">
        <f t="shared" si="3"/>
        <v>M6-NyO-8a-A-2-BR</v>
      </c>
      <c r="AD87" s="8" t="s">
        <v>47</v>
      </c>
      <c r="AE87" s="13"/>
      <c r="AF87" s="8" t="s">
        <v>48</v>
      </c>
      <c r="AG87" s="8" t="s">
        <v>49</v>
      </c>
    </row>
    <row r="88" ht="112.5" customHeight="1">
      <c r="A88" s="6" t="s">
        <v>497</v>
      </c>
      <c r="B88" s="6" t="s">
        <v>498</v>
      </c>
      <c r="C88" s="6" t="s">
        <v>69</v>
      </c>
      <c r="D88" s="7" t="s">
        <v>36</v>
      </c>
      <c r="E88" s="6"/>
      <c r="F88" s="11" t="s">
        <v>524</v>
      </c>
      <c r="G88" s="11" t="s">
        <v>525</v>
      </c>
      <c r="H88" s="10" t="s">
        <v>526</v>
      </c>
      <c r="I88" s="6"/>
      <c r="J88" s="8" t="s">
        <v>168</v>
      </c>
      <c r="K88" s="10" t="s">
        <v>527</v>
      </c>
      <c r="L88" s="10" t="s">
        <v>517</v>
      </c>
      <c r="M88" s="6" t="s">
        <v>43</v>
      </c>
      <c r="N88" s="11" t="s">
        <v>504</v>
      </c>
      <c r="O88" s="11" t="s">
        <v>505</v>
      </c>
      <c r="P88" s="18"/>
      <c r="Q88" s="13"/>
      <c r="R88" s="12"/>
      <c r="S88" s="12"/>
      <c r="T88" s="12"/>
      <c r="U88" s="12"/>
      <c r="V88" s="12"/>
      <c r="W88" s="12"/>
      <c r="X88" s="14"/>
      <c r="Y88" s="19" t="s">
        <v>45</v>
      </c>
      <c r="Z88" s="12" t="str">
        <f t="shared" si="1"/>
        <v>{"id":"M6-NyO-8a-A-3-BR","stimulus":"&lt;p&gt;Os líderes de um povoado que vive em uma região muito fria prometeram que todas as casas terão lenha para o próximo inverno. Se {{T1}} kg de lenha forem cortados e houver {{Q1}} famílias no povoado, quantos quilogramas de lenha cada família receberá?&lt;/p&gt;","template":"&lt;p&gt;Cada família receberá {{response}} kg de lenha.&lt;/p&gt;","hint":"&lt;p&gt;Divida o dividendo pelo divisor.&lt;/p&gt;","feedback":"&lt;p&gt;Uma divisão é a repartição de um dividendo em tantas partes quantas o divisor indicar.&lt;/p&gt;","seed":{"parameters":[{"name":"Q1","label":null,"min":15,"max":60,"step":1},{"name":"Q2","label":null,"min":500,"max":800,"step":1}],"calculated":[{"name":"T1","label":"{{function}}","function":"{{Q1}} * {{Q2}}","temp":true},{"name":"A1","label":"{{function}}","function":"{{Q2}}"}]},"algorithm":{"name":"calculateOperation","params":{"method":"equivLiteral","keyboard":"NUMERICAL"}}}</v>
      </c>
      <c r="AA88" s="15" t="s">
        <v>528</v>
      </c>
      <c r="AB88" s="13" t="str">
        <f t="shared" si="2"/>
        <v>M6-NyO-8a-A-3</v>
      </c>
      <c r="AC88" s="13" t="str">
        <f t="shared" si="3"/>
        <v>M6-NyO-8a-A-3-BR</v>
      </c>
      <c r="AD88" s="8" t="s">
        <v>47</v>
      </c>
      <c r="AE88" s="13"/>
      <c r="AF88" s="8" t="s">
        <v>48</v>
      </c>
      <c r="AG88" s="8" t="s">
        <v>49</v>
      </c>
    </row>
    <row r="89" ht="112.5" customHeight="1">
      <c r="A89" s="6" t="s">
        <v>529</v>
      </c>
      <c r="B89" s="6" t="s">
        <v>530</v>
      </c>
      <c r="C89" s="6" t="s">
        <v>35</v>
      </c>
      <c r="D89" s="7" t="s">
        <v>36</v>
      </c>
      <c r="E89" s="6"/>
      <c r="F89" s="11" t="s">
        <v>531</v>
      </c>
      <c r="G89" s="10"/>
      <c r="H89" s="10" t="s">
        <v>532</v>
      </c>
      <c r="I89" s="6"/>
      <c r="J89" s="8" t="s">
        <v>262</v>
      </c>
      <c r="K89" s="10" t="s">
        <v>533</v>
      </c>
      <c r="L89" s="11" t="s">
        <v>534</v>
      </c>
      <c r="M89" s="6" t="s">
        <v>43</v>
      </c>
      <c r="N89" s="11" t="s">
        <v>535</v>
      </c>
      <c r="O89" s="11" t="s">
        <v>536</v>
      </c>
      <c r="P89" s="18"/>
      <c r="Q89" s="13"/>
      <c r="R89" s="12"/>
      <c r="S89" s="12"/>
      <c r="T89" s="12"/>
      <c r="U89" s="12"/>
      <c r="V89" s="12"/>
      <c r="W89" s="12"/>
      <c r="X89" s="14"/>
      <c r="Y89" s="19" t="s">
        <v>45</v>
      </c>
      <c r="Z89" s="12" t="str">
        <f t="shared" si="1"/>
        <v>{"id":"M6-NyO-8b-I-1-BR","stimulus":"&lt;p&gt;Selecione a opção em que se verifica a relação fundamental da divisão em {{Q1}} : {{Q2}}.&lt;/p&gt;","hint":"&lt;p style=\"text-align:center;\"&gt;dividendo = divisor × quociente + resto&lt;/p&gt;","feedback":"&lt;p style=\"text-align:center;\"&gt;dividendo = divisor × quociente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v>
      </c>
      <c r="AA89" s="15" t="s">
        <v>537</v>
      </c>
      <c r="AB89" s="13" t="str">
        <f t="shared" si="2"/>
        <v>M6-NyO-8b-I-1</v>
      </c>
      <c r="AC89" s="13" t="str">
        <f t="shared" si="3"/>
        <v>M6-NyO-8b-I-1-BR</v>
      </c>
      <c r="AD89" s="8" t="s">
        <v>47</v>
      </c>
      <c r="AE89" s="13"/>
      <c r="AF89" s="8" t="s">
        <v>48</v>
      </c>
      <c r="AG89" s="8" t="s">
        <v>49</v>
      </c>
    </row>
    <row r="90" ht="112.5" customHeight="1">
      <c r="A90" s="6" t="s">
        <v>529</v>
      </c>
      <c r="B90" s="6" t="s">
        <v>530</v>
      </c>
      <c r="C90" s="6" t="s">
        <v>50</v>
      </c>
      <c r="D90" s="7" t="s">
        <v>36</v>
      </c>
      <c r="E90" s="6"/>
      <c r="F90" s="11" t="s">
        <v>538</v>
      </c>
      <c r="G90" s="11" t="s">
        <v>539</v>
      </c>
      <c r="H90" s="10" t="s">
        <v>540</v>
      </c>
      <c r="I90" s="6"/>
      <c r="J90" s="8" t="s">
        <v>168</v>
      </c>
      <c r="K90" s="10" t="s">
        <v>541</v>
      </c>
      <c r="L90" s="10" t="s">
        <v>542</v>
      </c>
      <c r="M90" s="6" t="s">
        <v>43</v>
      </c>
      <c r="N90" s="11" t="s">
        <v>535</v>
      </c>
      <c r="O90" s="11" t="s">
        <v>535</v>
      </c>
      <c r="P90" s="18"/>
      <c r="Q90" s="13"/>
      <c r="R90" s="12"/>
      <c r="S90" s="12"/>
      <c r="T90" s="12"/>
      <c r="U90" s="12"/>
      <c r="V90" s="12"/>
      <c r="W90" s="12"/>
      <c r="X90" s="14"/>
      <c r="Y90" s="19" t="s">
        <v>45</v>
      </c>
      <c r="Z90" s="12" t="str">
        <f t="shared" si="1"/>
        <v>{"id":"M6-NyO-8b-E-1-BR","stimulus":"&lt;p&gt;Em uma divisão, o divisor é {{Q2}}, o quociente é {{T1}} e o resto é {{T2}}. Calcule o dividendo usando a relação fundamental da divisão.&lt;/p&gt;","template":"&lt;p style=\"text-align:center;\"&gt;{{Q2}} × {{T1}} + {{T2}} = {{response}}&lt;/p&gt;","hint":"&lt;p style=\"text-align:center;\"&gt;dividendo = divisor × quociente + resto&lt;/p&gt;","feedback":"&lt;p style=\"text-align:center;\"&gt;dividendo = divisor × quociente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v>
      </c>
      <c r="AA90" s="15" t="s">
        <v>543</v>
      </c>
      <c r="AB90" s="13" t="str">
        <f t="shared" si="2"/>
        <v>M6-NyO-8b-E-1</v>
      </c>
      <c r="AC90" s="13" t="str">
        <f t="shared" si="3"/>
        <v>M6-NyO-8b-E-1-BR</v>
      </c>
      <c r="AD90" s="8" t="s">
        <v>47</v>
      </c>
      <c r="AE90" s="13"/>
      <c r="AF90" s="8" t="s">
        <v>48</v>
      </c>
      <c r="AG90" s="8" t="s">
        <v>49</v>
      </c>
    </row>
    <row r="91" ht="112.5" customHeight="1">
      <c r="A91" s="6" t="s">
        <v>529</v>
      </c>
      <c r="B91" s="6" t="s">
        <v>530</v>
      </c>
      <c r="C91" s="6" t="s">
        <v>69</v>
      </c>
      <c r="D91" s="7" t="s">
        <v>36</v>
      </c>
      <c r="E91" s="6"/>
      <c r="F91" s="11" t="s">
        <v>544</v>
      </c>
      <c r="G91" s="11" t="s">
        <v>545</v>
      </c>
      <c r="H91" s="10" t="s">
        <v>546</v>
      </c>
      <c r="I91" s="6"/>
      <c r="J91" s="8" t="s">
        <v>168</v>
      </c>
      <c r="K91" s="11" t="s">
        <v>547</v>
      </c>
      <c r="L91" s="10" t="s">
        <v>548</v>
      </c>
      <c r="M91" s="6" t="s">
        <v>43</v>
      </c>
      <c r="N91" s="11" t="s">
        <v>535</v>
      </c>
      <c r="O91" s="11" t="s">
        <v>549</v>
      </c>
      <c r="P91" s="18"/>
      <c r="Q91" s="13"/>
      <c r="R91" s="12"/>
      <c r="S91" s="12"/>
      <c r="T91" s="12"/>
      <c r="U91" s="12"/>
      <c r="V91" s="12"/>
      <c r="W91" s="12"/>
      <c r="X91" s="14"/>
      <c r="Y91" s="19" t="s">
        <v>45</v>
      </c>
      <c r="Z91" s="12" t="str">
        <f t="shared" si="1"/>
        <v>{"id":"M6-NyO-8b-A-1-BR","stimulus":"&lt;p&gt;O número de passageiros em um trem com destino a {{Q10}} é desconhecido, porém sabe-se que o trem tem {{Q1}} vagões com {{Q2}} passageiros em cada e um vagão onde há {{Q3}} passageiros. Qual é o número total de passageiros no trem?&lt;/p&gt;","template":"&lt;p&gt;Há um total de {{response}} passageiros viajando no trem.&lt;/p&gt;","hint":"&lt;p style=\"text-align:center;\"&gt;dividendo = divisor × quociente + resto&lt;/p&gt;","feedback":"&lt;p&gt;É necessário aplicar a relação fundamental da divisão.&lt;/p&gt;&lt;p style=\"text-align:center;\"&gt;{{Q1}} vagões × {{Q2}} passageiros por vagão + {{Q3}} passageiros extras = {{T1}} passageiros no total&lt;/p&gt;","seed":{"parameters":[{"name":"Q1","label":null,"min":4,"max":15,"step":1},{"name":"Q2","label":null,"min":30,"max":80,"step":1},{"name":"Q3","label":null,"list":[1,2,3]},{"name":"Q10","label":null,"list":["Madri","Paris","Roma","Viena","Lisboa","Berlim"]}],"calculated":[{"name":"A1","label":"{{function}}","function":"{{Q1}}*{{Q2}}+{{Q3}}"},{"name":"T1","label":"{{function}}","function":"{{Q1}}*{{Q2}}+{{Q3}}","temp":true}]},"algorithm":{"name":"calculateOperation","params":{"method":"equivLiteral","keyboard":"NUMERICAL"}}}</v>
      </c>
      <c r="AA91" s="15" t="s">
        <v>550</v>
      </c>
      <c r="AB91" s="13" t="str">
        <f t="shared" si="2"/>
        <v>M6-NyO-8b-A-1</v>
      </c>
      <c r="AC91" s="13" t="str">
        <f t="shared" si="3"/>
        <v>M6-NyO-8b-A-1-BR</v>
      </c>
      <c r="AD91" s="8" t="s">
        <v>47</v>
      </c>
      <c r="AE91" s="13"/>
      <c r="AF91" s="8" t="s">
        <v>48</v>
      </c>
      <c r="AG91" s="8" t="s">
        <v>49</v>
      </c>
    </row>
    <row r="92" ht="112.5" customHeight="1">
      <c r="A92" s="6" t="s">
        <v>529</v>
      </c>
      <c r="B92" s="6" t="s">
        <v>530</v>
      </c>
      <c r="C92" s="6" t="s">
        <v>69</v>
      </c>
      <c r="D92" s="7" t="s">
        <v>36</v>
      </c>
      <c r="E92" s="6"/>
      <c r="F92" s="11" t="s">
        <v>551</v>
      </c>
      <c r="G92" s="11" t="s">
        <v>552</v>
      </c>
      <c r="H92" s="10" t="s">
        <v>553</v>
      </c>
      <c r="I92" s="6"/>
      <c r="J92" s="8" t="s">
        <v>168</v>
      </c>
      <c r="K92" s="11" t="s">
        <v>554</v>
      </c>
      <c r="L92" s="10" t="s">
        <v>548</v>
      </c>
      <c r="M92" s="6" t="s">
        <v>43</v>
      </c>
      <c r="N92" s="11" t="s">
        <v>535</v>
      </c>
      <c r="O92" s="11" t="s">
        <v>555</v>
      </c>
      <c r="P92" s="12"/>
      <c r="Q92" s="13"/>
      <c r="R92" s="12"/>
      <c r="S92" s="12"/>
      <c r="T92" s="12"/>
      <c r="U92" s="12"/>
      <c r="V92" s="12"/>
      <c r="W92" s="12"/>
      <c r="X92" s="13"/>
      <c r="Y92" s="19" t="s">
        <v>45</v>
      </c>
      <c r="Z92" s="12" t="str">
        <f t="shared" si="1"/>
        <v>{"id":"M6-NyO-8b-A-2-BR","stimulus":"&lt;p&gt;Natália sabe o número de espectadores que frequentaram um teatro. Ao dividir esse número entre as {{Q1}} zonas em que as arquibancadas estão divididas, ela verificou que há {{Q2}} espectadores em cada zona, porém uma das zonas ainda tem {{Q3}} pessoas a mais do que as outras. Quantos espectadores há no teatro?&lt;/p&gt;","template":"&lt;p&gt;Há um total de {{response}} espectadores.&lt;/p&gt;","hint":"&lt;p style=\"text-align:center;\"&gt;dividendo = divisor × quociente + resto&lt;/p&gt;","feedback":"&lt;p&gt;É necessário aplicar a relação fundamental da divisão.&lt;/p&gt;&lt;p style=\"text-align:center;\"&gt;{{Q1}} zonas × {{Q2}} espectadores por zona + {{Q3}} espectadores extras = {{T1}} espectadores no total&lt;/p&gt;","seed":{"parameters":[{"name":"Q1","label":null,"list":[3,4,5,6]},{"name":"Q2","label":null,"min":50,"max":70,"step":1},{"name":"Q3","label":null,"list":[2,3]}],"calculated":[{"name":"A1","label":"{{function}}","function":"{{Q1}}*{{Q2}}+{{Q3}}"},{"name":"T1","label":"{{function}}","function":"{{Q1}}*{{Q2}}+{{Q3}}","temp":true}]},"algorithm":{"name":"calculateOperation","params":{"method":"equivLiteral","keyboard":"NUMERICAL"}}}</v>
      </c>
      <c r="AA92" s="15" t="s">
        <v>556</v>
      </c>
      <c r="AB92" s="13" t="str">
        <f t="shared" si="2"/>
        <v>M6-NyO-8b-A-2</v>
      </c>
      <c r="AC92" s="13" t="str">
        <f t="shared" si="3"/>
        <v>M6-NyO-8b-A-2-BR</v>
      </c>
      <c r="AD92" s="8" t="s">
        <v>47</v>
      </c>
      <c r="AE92" s="13"/>
      <c r="AF92" s="8" t="s">
        <v>48</v>
      </c>
      <c r="AG92" s="8" t="s">
        <v>49</v>
      </c>
    </row>
    <row r="93" ht="112.5" customHeight="1">
      <c r="A93" s="6" t="s">
        <v>529</v>
      </c>
      <c r="B93" s="6" t="s">
        <v>530</v>
      </c>
      <c r="C93" s="6" t="s">
        <v>69</v>
      </c>
      <c r="D93" s="8" t="s">
        <v>36</v>
      </c>
      <c r="E93" s="6"/>
      <c r="F93" s="11" t="s">
        <v>557</v>
      </c>
      <c r="G93" s="11" t="s">
        <v>558</v>
      </c>
      <c r="H93" s="10" t="s">
        <v>559</v>
      </c>
      <c r="I93" s="6"/>
      <c r="J93" s="6" t="s">
        <v>103</v>
      </c>
      <c r="K93" s="11" t="s">
        <v>560</v>
      </c>
      <c r="L93" s="10" t="s">
        <v>548</v>
      </c>
      <c r="M93" s="6" t="s">
        <v>43</v>
      </c>
      <c r="N93" s="11" t="s">
        <v>535</v>
      </c>
      <c r="O93" s="10" t="s">
        <v>561</v>
      </c>
      <c r="P93" s="9"/>
      <c r="Q93" s="13"/>
      <c r="R93" s="12"/>
      <c r="S93" s="12"/>
      <c r="T93" s="12"/>
      <c r="U93" s="12"/>
      <c r="V93" s="12"/>
      <c r="W93" s="12"/>
      <c r="X93" s="13"/>
      <c r="Y93" s="19" t="s">
        <v>45</v>
      </c>
      <c r="Z93" s="12" t="str">
        <f t="shared" si="1"/>
        <v>{
    "id": "M6-NyO-8b-A-3-BR",
    "stimulus": "&lt;p&gt;O zoológico de {{Q10}} tem seu espaço dividido em {{Q1}} zonas geográficas nas quais há o mesmo número de animais que é {{Q2}}. No entanto, em uma das zonas há {{Q3}} animais a mais do que nas outras. Encontre o número total de animais que há neste zoológico.&lt;/p&gt;",
    "template": "&lt;p&gt;No zoológico {{Q10}} existem {{response}} animais.&lt;/p&gt;",
    "hint": "&lt;p style=\"text-align:center;\"&gt;dividendo = divisor × quociente + resto&lt;/p&gt;",
    "feedback": "&lt;p&gt;É necessário aplicar a relação fundamental da divisão.&lt;/p&gt;&lt;p style=\"text-align:center;\"&gt;{{Q1}} zonas × {{Q2}} animais por zona + {{Q3}} animais extras = {{T1}} animais no total&lt;/p&gt;",
    "seed": {
        "parameters": [
            {
                "name": "Q1",
                "min": 5,
                "max": 15,
                "step": 1
            },
            {
                "name": "Q2",
                "min": 30,
                "max": 80,
                "step": 1
            },
            {
                "name": "Q3",
                "list": [
                    2,
                    3,
                    4
                ]
            },
            {
                "name": "Q10",
                "list": [
                    "Madri",
                    "Paris",
                    "Roma",
                    "Brasília",
                    "Lisboa",
                    "Berlim",
                    "Nova York"
                ]
            }
        ],
        "calculated": [
            {
                "name": "A1",
                "function": "{{Q1}}*{{Q2}}+{{Q3}}"
            },
            {
                "name": "T1",
                "function": "{{Q1}}*{{Q2}}+{{Q3}}",
                "temp": "true"
            }
        ],
        "uniques": true
    },
    "algorithm": {
        "name": "calculateOperation",
        "params": {
            "method": "equivLiteral",
            "keyboard": "NUMERICAL"
        }
    }
}</v>
      </c>
      <c r="AA93" s="15" t="s">
        <v>562</v>
      </c>
      <c r="AB93" s="13" t="str">
        <f t="shared" si="2"/>
        <v>M6-NyO-8b-A-3</v>
      </c>
      <c r="AC93" s="13" t="str">
        <f t="shared" si="3"/>
        <v>M6-NyO-8b-A-3-BR</v>
      </c>
      <c r="AD93" s="8" t="s">
        <v>47</v>
      </c>
      <c r="AE93" s="13"/>
      <c r="AF93" s="8" t="s">
        <v>48</v>
      </c>
      <c r="AG93" s="8" t="s">
        <v>49</v>
      </c>
    </row>
    <row r="94" ht="112.5" customHeight="1">
      <c r="A94" s="6" t="s">
        <v>563</v>
      </c>
      <c r="B94" s="6" t="s">
        <v>564</v>
      </c>
      <c r="C94" s="6" t="s">
        <v>35</v>
      </c>
      <c r="D94" s="7" t="s">
        <v>36</v>
      </c>
      <c r="E94" s="6"/>
      <c r="F94" s="11" t="s">
        <v>565</v>
      </c>
      <c r="G94" s="10"/>
      <c r="H94" s="10"/>
      <c r="I94" s="6"/>
      <c r="J94" s="8" t="s">
        <v>566</v>
      </c>
      <c r="K94" s="11" t="s">
        <v>567</v>
      </c>
      <c r="L94" s="11" t="s">
        <v>568</v>
      </c>
      <c r="M94" s="8" t="s">
        <v>43</v>
      </c>
      <c r="N94" s="11" t="s">
        <v>569</v>
      </c>
      <c r="O94" s="9" t="s">
        <v>570</v>
      </c>
      <c r="P94" s="12"/>
      <c r="Q94" s="13"/>
      <c r="R94" s="12"/>
      <c r="S94" s="12"/>
      <c r="T94" s="12"/>
      <c r="U94" s="12"/>
      <c r="V94" s="12"/>
      <c r="W94" s="12"/>
      <c r="X94" s="13"/>
      <c r="Y94" s="19" t="s">
        <v>45</v>
      </c>
      <c r="Z94" s="12" t="str">
        <f t="shared" si="1"/>
        <v>{
    "id": "M6-NyO-9a-I-1-BR",
    "stimulus": "&lt;p&gt;Indique se a hierarquia de operações foi seguida nos cálculos a seguir.&lt;/p&gt;",
    "hint": "&lt;p&gt;Parênteses, multiplicações e divisões são operados primeiro.&lt;/p&gt;",
    "feedback": "&lt;p&gt;Parênteses, multiplicações e divisões são operados primeiro. Depois são efetuadas as somas e subtrações.&lt;/p&gt;",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"Correto",
                "Incorreto"
            ]
        }
    }
}</v>
      </c>
      <c r="AA94" s="28" t="s">
        <v>571</v>
      </c>
      <c r="AB94" s="13" t="str">
        <f t="shared" si="2"/>
        <v>M6-NyO-9a-I-1</v>
      </c>
      <c r="AC94" s="13" t="str">
        <f t="shared" si="3"/>
        <v>M6-NyO-9a-I-1-BR</v>
      </c>
      <c r="AD94" s="8" t="s">
        <v>47</v>
      </c>
      <c r="AE94" s="8" t="s">
        <v>572</v>
      </c>
      <c r="AF94" s="8"/>
      <c r="AG94" s="8" t="s">
        <v>49</v>
      </c>
    </row>
    <row r="95" ht="112.5" customHeight="1">
      <c r="A95" s="6" t="s">
        <v>563</v>
      </c>
      <c r="B95" s="6" t="s">
        <v>564</v>
      </c>
      <c r="C95" s="6" t="s">
        <v>50</v>
      </c>
      <c r="D95" s="7" t="s">
        <v>36</v>
      </c>
      <c r="E95" s="6"/>
      <c r="F95" s="9" t="s">
        <v>573</v>
      </c>
      <c r="G95" s="11" t="s">
        <v>574</v>
      </c>
      <c r="H95" s="10"/>
      <c r="I95" s="6"/>
      <c r="J95" s="8" t="s">
        <v>168</v>
      </c>
      <c r="K95" s="11" t="s">
        <v>575</v>
      </c>
      <c r="L95" s="11" t="s">
        <v>576</v>
      </c>
      <c r="M95" s="8" t="s">
        <v>577</v>
      </c>
      <c r="N95" s="11" t="s">
        <v>569</v>
      </c>
      <c r="O95" s="9" t="s">
        <v>578</v>
      </c>
      <c r="P95" s="12"/>
      <c r="Q95" s="13"/>
      <c r="R95" s="14"/>
      <c r="S95" s="9" t="s">
        <v>579</v>
      </c>
      <c r="T95" s="9" t="s">
        <v>580</v>
      </c>
      <c r="U95" s="9" t="s">
        <v>581</v>
      </c>
      <c r="V95" s="12"/>
      <c r="W95" s="12"/>
      <c r="X95" s="13"/>
      <c r="Y95" s="19" t="s">
        <v>45</v>
      </c>
      <c r="Z95" s="12" t="str">
        <f t="shared" si="1"/>
        <v>{
    "id": "M6-NyO-9a-E-1-BR",
    "seed": {
        "parameters": [
            {
                "name": "Q1",
                "label": null,
                "list": [
                    5,
                    6,
                    7,
                    9
                ]
            },
            {
                "name": "Q2",
                "label": null,
                "list": [
                    6,
                    12,
                    18
                ]
            },
            {
                "name": "Q3",
                "label": null,
                "list": [
                    2,
                    3
                ]
            },
            {
                "name": "Q4",
                "label": null,
                "list": [
                    1,
                    2,
                    3,
                    4,
                    5,
                    6,
                    7
                ]
            }
        ],
        "uniques": true
    },
    "scaffolding": [
        {
            "id": "step-0",
            "stimulus": "&lt;p&gt;Resolva a seguinte expressão envolvendo operações combinadas.&lt;/p&gt;",
            "template": "&lt;p style=\"text-align:center;\"&gt;{{Q1}} + {{Q2}} : {{Q3}} − {{Q4}} = {{response}}&lt;/p&gt;",
            "seed": {
                "calculated": [
                    {
                        "name": "A1",
                        "label": "{{function}}",
                        "function": "{{Q1}}+{{Q2}}/{{Q3}}-{{Q4}}"
                    },
                    {
                        "name": "T1",
                        "function": "{{Q2}}/{{Q3}}",
                        "temp": true
                    },
                    {
                        "name": "T2",
                        "function": "{{Q1}}+{{Q2}}/{{Q3}}-{{Q4}}",
                        "temp": true
                    }
                ]
            },
            "algorithm": {
                "name": "calculateOperation",
                "params": {
                    "method": "equivLiteral",
            "keyboard": "BASIC"
                }
            }
        },
        {
            "id": "step-1",
            "stimulus": "&lt;p&gt;Ordene os passos com os quais as operações combinadas são calculadas.&lt;/p&gt;",
            "seed": {
                "parameters": [],
                "calculated": [
                    {
                        "name": "A3",
                        "label": "Se calculam as adições e as subtrações.",
                        "function": "1"
                    },
                    {
                        "name": "A1",
                        "label": "Se calculam os parênteses.",
                        "function": "3"
                    },
                    {
                        "name": "A2",
                        "label": "Se calculam as multiplicações e as divisões.",
                        "function": "2"
                    }
                ]
            },
            "algorithm": {
                "name": "orderNumbers",
                "params": {
                    "order": "desc"
                }
            }
        },
        {
            "id": "step-2",
            "stimulus": "&lt;p&gt;Comece calculando a divisão.&lt;/p&gt;",
            "template": "&lt;p style=\"text-align:center;\"&gt;{{Q1}} + {{Q2}} : {{Q3}} − {{Q4}} = {{Q1}} + {{response}} − {{Q4}}&lt;/p&gt;",
            "seed": {
                "calculated": [
                    {
                        "name": "A2",
                        "label": "{{function}}",
                        "function": "{{Q2}}/{{Q3}}"
                    }
                ]
            },
            "algorithm": {
                "name": "calculateOperation",
                "params": {
                    "method": "equivLiteral",
            "keyboard": "BASIC"
                }
            }
        },
        {
            "id": "step-3",
            "stimulus": "&lt;p&gt;Por último, resolva a adição e a subtração.&lt;/p&gt;",
            "template": "&lt;p style=\"text-align:center;\"&gt;{{Q1}} + {{T1}} − {{Q4}} = {{response}}&lt;/p&gt;",
            "seed": {
                "calculated": [
                    {
                        "name": "T1",
                        "label": "{{function}}",
                        "function": "{{Q2}}/{{Q3}}",
                        "temp": true
                    },
                    {
                        "name": "A3",
                        "label": "{{function}}",
                        "function": "{{Q1}}+{{Q2}}/{{Q3}}-{{Q4}}"
                    }
                ]
            },
            "algorithm": {
                "name": "calculateOperation",
                "params": {
                    "method": "equivLiteral",
            "keyboard": "BASIC"
                }
            }
        }
    ]
}</v>
      </c>
      <c r="AA95" s="28" t="s">
        <v>582</v>
      </c>
      <c r="AB95" s="13" t="str">
        <f t="shared" si="2"/>
        <v>M6-NyO-9a-E-1</v>
      </c>
      <c r="AC95" s="13" t="str">
        <f t="shared" si="3"/>
        <v>M6-NyO-9a-E-1-BR</v>
      </c>
      <c r="AD95" s="8" t="s">
        <v>47</v>
      </c>
      <c r="AE95" s="8" t="s">
        <v>572</v>
      </c>
      <c r="AF95" s="13"/>
      <c r="AG95" s="8" t="s">
        <v>49</v>
      </c>
    </row>
    <row r="96" ht="112.5" customHeight="1">
      <c r="A96" s="6" t="s">
        <v>563</v>
      </c>
      <c r="B96" s="6" t="s">
        <v>564</v>
      </c>
      <c r="C96" s="6" t="s">
        <v>50</v>
      </c>
      <c r="D96" s="7" t="s">
        <v>36</v>
      </c>
      <c r="E96" s="6"/>
      <c r="F96" s="9" t="s">
        <v>573</v>
      </c>
      <c r="G96" s="11" t="s">
        <v>583</v>
      </c>
      <c r="H96" s="10"/>
      <c r="I96" s="6"/>
      <c r="J96" s="8" t="s">
        <v>168</v>
      </c>
      <c r="K96" s="11" t="s">
        <v>584</v>
      </c>
      <c r="L96" s="11" t="s">
        <v>585</v>
      </c>
      <c r="M96" s="8" t="s">
        <v>577</v>
      </c>
      <c r="N96" s="11" t="s">
        <v>569</v>
      </c>
      <c r="O96" s="9" t="s">
        <v>586</v>
      </c>
      <c r="P96" s="12"/>
      <c r="Q96" s="13"/>
      <c r="R96" s="14"/>
      <c r="S96" s="9" t="s">
        <v>587</v>
      </c>
      <c r="T96" s="9" t="s">
        <v>588</v>
      </c>
      <c r="U96" s="9" t="s">
        <v>589</v>
      </c>
      <c r="V96" s="9" t="s">
        <v>590</v>
      </c>
      <c r="W96" s="12"/>
      <c r="X96" s="13"/>
      <c r="Y96" s="19" t="s">
        <v>45</v>
      </c>
      <c r="Z96" s="12" t="str">
        <f t="shared" si="1"/>
        <v>{
    "id": "M6-NyO-9a-E-2-BR",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"A1",
                        "label": "Se calculam os parênteses.",
                        "function": "3"
                    },
                    {
                        "name": "A3",
                        "label": "Se calculam as adições e as subtrações.",
                        "function": "1"
                    }
                ]
            },
            "algorithm": {
                "name": "orderNumbers",
                "params": {
                    "order": "desc"
                }
            }
        },
        {
            "id": "step-2",
            "stimulus": "&lt;p&gt;Comece calculando a operação dentro dos parênteses.&lt;/p&gt;",
            "template": "&lt;p style=\"text-align:center;\"&gt;({{Q1}} + {{Q2}}) × {{Q3}} + {{Q4}} = {{response}}  × {{Q3}} + {{Q4}}&lt;/p&gt;",
            "seed": {
                "calculated": [
                    {
                        "name": "A2",
                        "label": "{{function}}",
                        "function": "{{Q1}}+{{Q2}}"
                    }
                ]
            },
            "algorithm": {
                "name": "calculateOperation",
                "params": {
                    "method": "equivLiteral",
            "keyboard": "BASIC"
                }
            }
        },
        {
            "id": "step-3",
            "stimulus": "&lt;p&gt;Em seguida, calcule a multiplicação.&lt;/p&gt;",
            "template": "&lt;p style=\"text-align:center;\"&gt;{{T1}} × {{Q3}} + {{Q4}} = {{response}} + {{Q4}}&lt;/p&gt;",
            "seed": {
                "calculated": [
                    {
                        "name": "T1",
                        "label": "{{function}}",
                        "function": "{{Q1}}+{{Q2}}",
                        "temp": true
                    },
                    {
                        "name": "A3",
                        "label": "{{function}}",
                        "function": "{{T1}}*{{Q3}}"
                    }
                ]
            },
            "algorithm": {
                "name": "calculateOperation",
                "params": {
                    "method": "equivLiteral",
            "keyboard": "BASIC"
                }
            }
        },
        {
            "id": "step-4",
            "stimulus": "&lt;p&gt;Por último, calcule a adição.&lt;/p&gt;",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"BASIC"
                }
            }
        }
    ]
}</v>
      </c>
      <c r="AA96" s="28" t="s">
        <v>591</v>
      </c>
      <c r="AB96" s="13" t="str">
        <f t="shared" si="2"/>
        <v>M6-NyO-9a-E-2</v>
      </c>
      <c r="AC96" s="13" t="str">
        <f t="shared" si="3"/>
        <v>M6-NyO-9a-E-2-BR</v>
      </c>
      <c r="AD96" s="8" t="s">
        <v>47</v>
      </c>
      <c r="AE96" s="8" t="s">
        <v>572</v>
      </c>
      <c r="AF96" s="13"/>
      <c r="AG96" s="8" t="s">
        <v>49</v>
      </c>
    </row>
    <row r="97" ht="112.5" customHeight="1">
      <c r="A97" s="6" t="s">
        <v>563</v>
      </c>
      <c r="B97" s="6" t="s">
        <v>564</v>
      </c>
      <c r="C97" s="6" t="s">
        <v>50</v>
      </c>
      <c r="D97" s="7" t="s">
        <v>36</v>
      </c>
      <c r="E97" s="6"/>
      <c r="F97" s="9" t="s">
        <v>573</v>
      </c>
      <c r="G97" s="11" t="s">
        <v>592</v>
      </c>
      <c r="H97" s="10"/>
      <c r="I97" s="6"/>
      <c r="J97" s="8" t="s">
        <v>168</v>
      </c>
      <c r="K97" s="11" t="s">
        <v>584</v>
      </c>
      <c r="L97" s="16" t="s">
        <v>593</v>
      </c>
      <c r="M97" s="8" t="s">
        <v>577</v>
      </c>
      <c r="N97" s="11" t="s">
        <v>569</v>
      </c>
      <c r="O97" s="9" t="s">
        <v>594</v>
      </c>
      <c r="P97" s="12"/>
      <c r="Q97" s="13"/>
      <c r="R97" s="14"/>
      <c r="S97" s="9" t="s">
        <v>587</v>
      </c>
      <c r="T97" s="9" t="s">
        <v>595</v>
      </c>
      <c r="U97" s="9" t="s">
        <v>596</v>
      </c>
      <c r="V97" s="9" t="s">
        <v>597</v>
      </c>
      <c r="W97" s="12"/>
      <c r="X97" s="13"/>
      <c r="Y97" s="19" t="s">
        <v>45</v>
      </c>
      <c r="Z97" s="12" t="str">
        <f t="shared" si="1"/>
        <v>{
    "id": "M6-NyO-9a-E-3-BR",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"A3",
                        "label": "Se calculam as adições e as subtrações.",
                        "function": "1"
                    },
                    {
                        "name": "A1",
                        "label": "Se calculam os parênteses.",
                        "function": "3"
                    }
                ]
            },
            "algorithm": {
                "name": "orderNumbers",
                "params": {
                    "order": "desc"
                }
            }
        },
        {
            "id": "step-2",
            "stimulus": "&lt;p&gt;Comece calculando a operação dentro do primeiro parêntese.&lt;/p&gt;",
            "template": "&lt;p style=\"text-align:center;\"&gt;({{Q1}} + {{Q2}}) × ({{Q3}} + {{Q4}}) = {{response}} × ({{Q3}} + {{Q4}})&lt;/p&gt;",
            "seed": {
                "calculated": [
                    {
                        "name": "A2",
                        "label": "{{function}}",
                        "function": "{{Q1}}+{{Q2}}"
                    }
                ]
            },
            "algorithm": {
                "name": "calculateOperation",
                "params": {
                    "method": "equivLiteral",
            "keyboard": "BASIC"
                }
            }
        },
        {
            "id": "step-3",
            "stimulus": "&lt;p&gt;Em seguida, resolva a operação do segundo parêntese.&lt;/p&gt;",
            "template": "&lt;p style=\"text-align:center;\"&gt;{{T1}} × ({{Q3}} + {{Q4}}) = {{T1}} × {{response}}&lt;/p&gt;",
            "seed": {
                "calculated": [
                    {
                        "name": "T1",
                        "label": "{{function}}",
                        "function": "{{Q1}}+{{Q2}}",
                        "temp": true
                    },
                    {
                        "name": "A3",
                        "label": "{{function}}",
                        "function": "{{Q3}}+{{Q4}}"
                    }
                ]
            },
            "algorithm": {
                "name": "calculateOperation",
                "params": {
                    "method": "equivLiteral",
            "keyboard": "BASIC"
                }
            }
        },
        {
            "id": "step-4",
            "stimulus": "&lt;p&gt;Por último, calcule a multiplicação.&lt;/p&gt;",
            "template": "&lt;p style=\"text-align:center;\"&gt;{{T1}} × {{T2}} = {{response}}&lt;/p&gt;",
            "seed": {
                "calculated": [
                    {
                        "name": "T1",
                        "label": "{{function}}",
                        "function": "{{Q1}}+{{Q2}}",
                        "temp": true
                    },
                    {
                        "name": "T2",
                        "label": "{{function}}",
                        "function": "{{Q3}}+{{Q4}}",
                        "temp": true
                    },
                    {
                        "name": "A4",
                        "label": "{{function}}",
                        "function": "({{Q1}}+{{Q2}})*({{Q3}}+{{Q4}})"
                    }
                ]
            },
            "algorithm": {
                "name": "calculateOperation",
                "params": {
                    "method": "equivLiteral",
            "keyboard": "BASIC"
                }
            }
        }
    ]
}</v>
      </c>
      <c r="AA97" s="28" t="s">
        <v>598</v>
      </c>
      <c r="AB97" s="13" t="str">
        <f t="shared" si="2"/>
        <v>M6-NyO-9a-E-3</v>
      </c>
      <c r="AC97" s="13" t="str">
        <f t="shared" si="3"/>
        <v>M6-NyO-9a-E-3-BR</v>
      </c>
      <c r="AD97" s="8" t="s">
        <v>47</v>
      </c>
      <c r="AE97" s="8" t="s">
        <v>572</v>
      </c>
      <c r="AF97" s="13"/>
      <c r="AG97" s="8" t="s">
        <v>49</v>
      </c>
    </row>
    <row r="98" ht="112.5" customHeight="1">
      <c r="A98" s="6" t="s">
        <v>599</v>
      </c>
      <c r="B98" s="10" t="s">
        <v>600</v>
      </c>
      <c r="C98" s="6" t="s">
        <v>35</v>
      </c>
      <c r="D98" s="7" t="s">
        <v>36</v>
      </c>
      <c r="E98" s="6"/>
      <c r="F98" s="18" t="s">
        <v>601</v>
      </c>
      <c r="G98" s="10" t="s">
        <v>602</v>
      </c>
      <c r="H98" s="10" t="s">
        <v>603</v>
      </c>
      <c r="I98" s="6"/>
      <c r="J98" s="19" t="s">
        <v>196</v>
      </c>
      <c r="K98" s="10" t="s">
        <v>604</v>
      </c>
      <c r="L98" s="10" t="s">
        <v>605</v>
      </c>
      <c r="M98" s="6" t="s">
        <v>43</v>
      </c>
      <c r="N98" s="10" t="s">
        <v>606</v>
      </c>
      <c r="O98" s="10" t="s">
        <v>607</v>
      </c>
      <c r="P98" s="10" t="s">
        <v>608</v>
      </c>
      <c r="Q98" s="6"/>
      <c r="R98" s="18"/>
      <c r="S98" s="18"/>
      <c r="T98" s="18"/>
      <c r="U98" s="18"/>
      <c r="V98" s="18"/>
      <c r="W98" s="18"/>
      <c r="X98" s="10"/>
      <c r="Y98" s="19" t="s">
        <v>45</v>
      </c>
      <c r="Z98" s="12" t="str">
        <f t="shared" si="1"/>
        <v>{"id":"M6-NyO-10a-I-1-BR","stimulus":"&lt;p&gt;Arraste o último dígito deste número para que ele seja divisível por 2.&lt;/p&gt;","template":"&lt;p style=\"text-align:center;\"&gt;{{Q1}}{{response}}&lt;/p&gt;","hint":"&lt;p&gt;Um número é divisível por 2 se terminar em 0 ou em um número par.&lt;/p&gt;","feedback":"&lt;p&gt;Um número é divisível por 2 se terminar em 0 ou em um número par. Neste caso:&lt;/p&gt;&lt;p style=\"text-align:center;\"&gt;{{T1}} : 2 = {{T2}} com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v>
      </c>
      <c r="AA98" s="15" t="s">
        <v>609</v>
      </c>
      <c r="AB98" s="13" t="str">
        <f t="shared" si="2"/>
        <v>M6-NyO-10a-I-1</v>
      </c>
      <c r="AC98" s="13" t="str">
        <f t="shared" si="3"/>
        <v>M6-NyO-10a-I-1-BR</v>
      </c>
      <c r="AD98" s="8" t="s">
        <v>47</v>
      </c>
      <c r="AE98" s="13"/>
      <c r="AF98" s="8" t="s">
        <v>48</v>
      </c>
      <c r="AG98" s="8" t="s">
        <v>49</v>
      </c>
    </row>
    <row r="99" ht="112.5" customHeight="1">
      <c r="A99" s="6" t="s">
        <v>599</v>
      </c>
      <c r="B99" s="10" t="s">
        <v>600</v>
      </c>
      <c r="C99" s="6" t="s">
        <v>50</v>
      </c>
      <c r="D99" s="7" t="s">
        <v>36</v>
      </c>
      <c r="E99" s="6"/>
      <c r="F99" s="18" t="s">
        <v>610</v>
      </c>
      <c r="G99" s="10"/>
      <c r="H99" s="10" t="s">
        <v>611</v>
      </c>
      <c r="I99" s="6"/>
      <c r="J99" s="8" t="s">
        <v>612</v>
      </c>
      <c r="K99" s="10" t="s">
        <v>613</v>
      </c>
      <c r="L99" s="10" t="s">
        <v>614</v>
      </c>
      <c r="M99" s="6" t="s">
        <v>43</v>
      </c>
      <c r="N99" s="10" t="s">
        <v>606</v>
      </c>
      <c r="O99" s="10" t="s">
        <v>606</v>
      </c>
      <c r="P99" s="12"/>
      <c r="Q99" s="13"/>
      <c r="R99" s="12"/>
      <c r="S99" s="12"/>
      <c r="T99" s="12"/>
      <c r="U99" s="12"/>
      <c r="V99" s="12"/>
      <c r="W99" s="12"/>
      <c r="X99" s="13"/>
      <c r="Y99" s="19" t="s">
        <v>45</v>
      </c>
      <c r="Z99" s="12" t="str">
        <f t="shared" si="1"/>
        <v>{"id":"M6-NyO-10a-E-1-BR","stimulus":"&lt;p&gt;Selecione os números que são divisíveis por 2.&lt;/p&gt;","hint":"&lt;p&gt;Um número é divisível por 2 se terminar em 0 ou em um número par.&lt;/p&gt;","feedback":"&lt;p&gt;Um número é divisível por 2 se terminar em 0 ou em um número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AA99" s="15" t="s">
        <v>615</v>
      </c>
      <c r="AB99" s="13" t="str">
        <f t="shared" si="2"/>
        <v>M6-NyO-10a-E-1</v>
      </c>
      <c r="AC99" s="13" t="str">
        <f t="shared" si="3"/>
        <v>M6-NyO-10a-E-1-BR</v>
      </c>
      <c r="AD99" s="8" t="s">
        <v>47</v>
      </c>
      <c r="AE99" s="13"/>
      <c r="AF99" s="8" t="s">
        <v>48</v>
      </c>
      <c r="AG99" s="8" t="s">
        <v>49</v>
      </c>
    </row>
    <row r="100" ht="112.5" customHeight="1">
      <c r="A100" s="6" t="s">
        <v>616</v>
      </c>
      <c r="B100" s="10" t="s">
        <v>617</v>
      </c>
      <c r="C100" s="6" t="s">
        <v>35</v>
      </c>
      <c r="D100" s="7" t="s">
        <v>36</v>
      </c>
      <c r="E100" s="6"/>
      <c r="F100" s="18" t="s">
        <v>618</v>
      </c>
      <c r="G100" s="10" t="s">
        <v>602</v>
      </c>
      <c r="H100" s="10" t="s">
        <v>619</v>
      </c>
      <c r="I100" s="6"/>
      <c r="J100" s="6" t="s">
        <v>196</v>
      </c>
      <c r="K100" s="11" t="s">
        <v>620</v>
      </c>
      <c r="L100" s="11" t="s">
        <v>621</v>
      </c>
      <c r="M100" s="6" t="s">
        <v>43</v>
      </c>
      <c r="N100" s="10" t="s">
        <v>622</v>
      </c>
      <c r="O100" s="10" t="s">
        <v>623</v>
      </c>
      <c r="P100" s="11"/>
      <c r="Q100" s="13"/>
      <c r="R100" s="12"/>
      <c r="S100" s="12"/>
      <c r="T100" s="12"/>
      <c r="U100" s="12"/>
      <c r="V100" s="12"/>
      <c r="W100" s="12"/>
      <c r="X100" s="13"/>
      <c r="Y100" s="19" t="s">
        <v>45</v>
      </c>
      <c r="Z100" s="12" t="str">
        <f t="shared" si="1"/>
        <v>{"id":"M6-NyO-10b-I-1-BR","stimulus":"&lt;p&gt;Arraste o último dígito deste número para torná-lo divisível por 3.&lt;/p&gt;","template":"&lt;p&gt;{{Q1}}{{response}}&lt;/p&gt;","hint":"&lt;p&gt;Um número é divisível por 3 se a soma de seus algarismos for um múltiplo de 3.&lt;/p&gt;","feedback":"&lt;p&gt;Um número é divisível por 3 se a soma de seus algarismos for um múltiplo de 3. Neste caso:&lt;/p&gt;&lt;p style=\"text-align:center;\"&gt;{{T4}} + {{T5}} + {{A1}} = {{T6}}&lt;/p&gt;&lt;p style=\"text-align:center;\"&gt;{{T6}} : 3 = {{T7}} com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v>
      </c>
      <c r="AA100" s="15" t="s">
        <v>624</v>
      </c>
      <c r="AB100" s="13" t="str">
        <f t="shared" si="2"/>
        <v>M6-NyO-10b-I-1</v>
      </c>
      <c r="AC100" s="13" t="str">
        <f t="shared" si="3"/>
        <v>M6-NyO-10b-I-1-BR</v>
      </c>
      <c r="AD100" s="8" t="s">
        <v>47</v>
      </c>
      <c r="AE100" s="13"/>
      <c r="AF100" s="8" t="s">
        <v>48</v>
      </c>
      <c r="AG100" s="8" t="s">
        <v>49</v>
      </c>
    </row>
    <row r="101" ht="112.5" customHeight="1">
      <c r="A101" s="6" t="s">
        <v>616</v>
      </c>
      <c r="B101" s="10" t="s">
        <v>617</v>
      </c>
      <c r="C101" s="6" t="s">
        <v>50</v>
      </c>
      <c r="D101" s="7" t="s">
        <v>36</v>
      </c>
      <c r="E101" s="6"/>
      <c r="F101" s="18" t="s">
        <v>625</v>
      </c>
      <c r="G101" s="10"/>
      <c r="H101" s="10" t="s">
        <v>626</v>
      </c>
      <c r="I101" s="6"/>
      <c r="J101" s="8" t="s">
        <v>612</v>
      </c>
      <c r="K101" s="11" t="s">
        <v>627</v>
      </c>
      <c r="L101" s="10" t="s">
        <v>628</v>
      </c>
      <c r="M101" s="6" t="s">
        <v>43</v>
      </c>
      <c r="N101" s="10" t="s">
        <v>622</v>
      </c>
      <c r="O101" s="10" t="s">
        <v>622</v>
      </c>
      <c r="P101" s="14"/>
      <c r="Q101" s="13"/>
      <c r="R101" s="12"/>
      <c r="S101" s="12"/>
      <c r="T101" s="12"/>
      <c r="U101" s="12"/>
      <c r="V101" s="12"/>
      <c r="W101" s="12"/>
      <c r="X101" s="13"/>
      <c r="Y101" s="19" t="s">
        <v>45</v>
      </c>
      <c r="Z101" s="12" t="str">
        <f t="shared" si="1"/>
        <v>{"id":"M6-NyO-10b-E-1-BR","stimulus":"&lt;p&gt;Selecione os números que são divisíveis por 3.&lt;/p&gt;","hint":"&lt;p&gt;Um número é divisível por 3 se a soma de seus algarismos for um múltiplo de 3.&lt;/p&gt;","feedback":"&lt;p&gt;Um número é divisível por 3 se a soma de seus algarismos for um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AA101" s="15" t="s">
        <v>629</v>
      </c>
      <c r="AB101" s="13" t="str">
        <f t="shared" si="2"/>
        <v>M6-NyO-10b-E-1</v>
      </c>
      <c r="AC101" s="13" t="str">
        <f t="shared" si="3"/>
        <v>M6-NyO-10b-E-1-BR</v>
      </c>
      <c r="AD101" s="8" t="s">
        <v>47</v>
      </c>
      <c r="AE101" s="13"/>
      <c r="AF101" s="8" t="s">
        <v>48</v>
      </c>
      <c r="AG101" s="8" t="s">
        <v>49</v>
      </c>
    </row>
    <row r="102" ht="112.5" customHeight="1">
      <c r="A102" s="6" t="s">
        <v>630</v>
      </c>
      <c r="B102" s="10" t="s">
        <v>631</v>
      </c>
      <c r="C102" s="6" t="s">
        <v>35</v>
      </c>
      <c r="D102" s="7" t="s">
        <v>36</v>
      </c>
      <c r="E102" s="6"/>
      <c r="F102" s="18" t="s">
        <v>632</v>
      </c>
      <c r="G102" s="10" t="s">
        <v>602</v>
      </c>
      <c r="H102" s="10" t="s">
        <v>633</v>
      </c>
      <c r="I102" s="6"/>
      <c r="J102" s="23" t="s">
        <v>196</v>
      </c>
      <c r="K102" s="11" t="s">
        <v>634</v>
      </c>
      <c r="L102" s="11" t="s">
        <v>635</v>
      </c>
      <c r="M102" s="6" t="s">
        <v>43</v>
      </c>
      <c r="N102" s="10" t="s">
        <v>636</v>
      </c>
      <c r="O102" s="10" t="s">
        <v>637</v>
      </c>
      <c r="P102" s="14" t="s">
        <v>638</v>
      </c>
      <c r="Q102" s="13"/>
      <c r="R102" s="12"/>
      <c r="S102" s="12"/>
      <c r="T102" s="12"/>
      <c r="U102" s="12"/>
      <c r="V102" s="12"/>
      <c r="W102" s="12"/>
      <c r="X102" s="13"/>
      <c r="Y102" s="19" t="s">
        <v>45</v>
      </c>
      <c r="Z102" s="12" t="str">
        <f t="shared" si="1"/>
        <v>{"id":"M6-NyO-10c-I-1-BR","stimulus":"&lt;p&gt;Arraste o último dígito deste número para que ele seja divisível por 5.&lt;/p&gt;","template":"&lt;p style=\"text-align:center;\"&gt;{{Q1}}{{response}}&lt;/p&gt;","hint":"&lt;p&gt;Um número é divisível por 5 se terminar em 0 ou 5.&lt;/p&gt;","feedback":"&lt;p&gt;Um número é divisível por 5 se terminar em 0 ou 5.&lt;/p&gt;&lt;p style=\"text-align:center;\"&gt;{{T1}} : 5 = {{T2}} com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AA102" s="15" t="s">
        <v>639</v>
      </c>
      <c r="AB102" s="13" t="str">
        <f t="shared" si="2"/>
        <v>M6-NyO-10c-I-1</v>
      </c>
      <c r="AC102" s="13" t="str">
        <f t="shared" si="3"/>
        <v>M6-NyO-10c-I-1-BR</v>
      </c>
      <c r="AD102" s="8" t="s">
        <v>47</v>
      </c>
      <c r="AE102" s="13"/>
      <c r="AF102" s="8" t="s">
        <v>48</v>
      </c>
      <c r="AG102" s="8" t="s">
        <v>49</v>
      </c>
    </row>
    <row r="103" ht="112.5" customHeight="1">
      <c r="A103" s="6" t="s">
        <v>630</v>
      </c>
      <c r="B103" s="10" t="s">
        <v>631</v>
      </c>
      <c r="C103" s="6" t="s">
        <v>50</v>
      </c>
      <c r="D103" s="7" t="s">
        <v>36</v>
      </c>
      <c r="E103" s="6"/>
      <c r="F103" s="18" t="s">
        <v>640</v>
      </c>
      <c r="G103" s="10"/>
      <c r="H103" s="10" t="s">
        <v>641</v>
      </c>
      <c r="I103" s="6"/>
      <c r="J103" s="8" t="s">
        <v>612</v>
      </c>
      <c r="K103" s="10" t="s">
        <v>642</v>
      </c>
      <c r="L103" s="10" t="s">
        <v>628</v>
      </c>
      <c r="M103" s="6" t="s">
        <v>43</v>
      </c>
      <c r="N103" s="10" t="s">
        <v>636</v>
      </c>
      <c r="O103" s="10" t="s">
        <v>636</v>
      </c>
      <c r="P103" s="14"/>
      <c r="Q103" s="13"/>
      <c r="R103" s="12"/>
      <c r="S103" s="12"/>
      <c r="T103" s="12"/>
      <c r="U103" s="12"/>
      <c r="V103" s="12"/>
      <c r="W103" s="12"/>
      <c r="X103" s="13"/>
      <c r="Y103" s="19" t="s">
        <v>45</v>
      </c>
      <c r="Z103" s="12" t="str">
        <f t="shared" si="1"/>
        <v>{"id":"M6-NyO-10c-E-1-BR","stimulus":"&lt;p&gt;Selecione os números que são divisíveis por 5.&lt;/p&gt;","hint":"&lt;p&gt;Um número é divisível por 5 se terminar em 0 ou 5.&lt;/p&gt;","feedback":"&lt;p&gt;Um número é divisível por 5 se terminar em 0 ou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v>
      </c>
      <c r="AA103" s="15" t="s">
        <v>643</v>
      </c>
      <c r="AB103" s="13" t="str">
        <f t="shared" si="2"/>
        <v>M6-NyO-10c-E-1</v>
      </c>
      <c r="AC103" s="13" t="str">
        <f t="shared" si="3"/>
        <v>M6-NyO-10c-E-1-BR</v>
      </c>
      <c r="AD103" s="8" t="s">
        <v>47</v>
      </c>
      <c r="AE103" s="13"/>
      <c r="AF103" s="8" t="s">
        <v>48</v>
      </c>
      <c r="AG103" s="8" t="s">
        <v>49</v>
      </c>
    </row>
    <row r="104" ht="112.5" customHeight="1">
      <c r="A104" s="6" t="s">
        <v>644</v>
      </c>
      <c r="B104" s="10" t="s">
        <v>645</v>
      </c>
      <c r="C104" s="6" t="s">
        <v>35</v>
      </c>
      <c r="D104" s="7" t="s">
        <v>36</v>
      </c>
      <c r="E104" s="6"/>
      <c r="F104" s="18" t="s">
        <v>646</v>
      </c>
      <c r="G104" s="10" t="s">
        <v>647</v>
      </c>
      <c r="H104" s="10" t="s">
        <v>648</v>
      </c>
      <c r="I104" s="6"/>
      <c r="J104" s="6" t="s">
        <v>196</v>
      </c>
      <c r="K104" s="10" t="s">
        <v>649</v>
      </c>
      <c r="L104" s="10" t="s">
        <v>650</v>
      </c>
      <c r="M104" s="6" t="s">
        <v>43</v>
      </c>
      <c r="N104" s="10" t="s">
        <v>651</v>
      </c>
      <c r="O104" s="10" t="s">
        <v>652</v>
      </c>
      <c r="P104" s="11" t="s">
        <v>653</v>
      </c>
      <c r="Q104" s="13"/>
      <c r="R104" s="12"/>
      <c r="S104" s="12"/>
      <c r="T104" s="12"/>
      <c r="U104" s="12"/>
      <c r="V104" s="12"/>
      <c r="W104" s="12"/>
      <c r="X104" s="13"/>
      <c r="Y104" s="19" t="s">
        <v>45</v>
      </c>
      <c r="Z104" s="12" t="str">
        <f t="shared" si="1"/>
        <v>{"id":"M6-NyO-10d-I-1-BR","stimulus":"&lt;p&gt;Arraste o último dígito deste número para que ele seja divisível por 9.&lt;/p&gt;","template":"&lt;p style=\"text-align:center;\"&gt;{{Q1}}{{Q2}}{{response}}&lt;/p&gt;","hint":"&lt;p&gt;Um número é divisível por 9 se a soma de seus algarismos for um múltiplo de 9.&lt;/p&gt;","feedback":"&lt;p&gt;Um número é divisível por 9 se a soma de seus algarismos for um múltiplo de 9. Neste caso:&lt;/p&gt;&lt;p style=\"text-align:center;\"&gt;{{Q1}} + {{Q2}} + {{A1}} = {{T1}}&lt;/p&gt;&lt;p style=\"text-align:center;\"&gt;{{T1}} : 9 = {{T2}} com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AA104" s="15" t="s">
        <v>654</v>
      </c>
      <c r="AB104" s="13" t="str">
        <f t="shared" si="2"/>
        <v>M6-NyO-10d-I-1</v>
      </c>
      <c r="AC104" s="13" t="str">
        <f t="shared" si="3"/>
        <v>M6-NyO-10d-I-1-BR</v>
      </c>
      <c r="AD104" s="8" t="s">
        <v>47</v>
      </c>
      <c r="AE104" s="13"/>
      <c r="AF104" s="8" t="s">
        <v>48</v>
      </c>
      <c r="AG104" s="8" t="s">
        <v>49</v>
      </c>
    </row>
    <row r="105" ht="112.5" customHeight="1">
      <c r="A105" s="6" t="s">
        <v>644</v>
      </c>
      <c r="B105" s="10" t="s">
        <v>645</v>
      </c>
      <c r="C105" s="6" t="s">
        <v>50</v>
      </c>
      <c r="D105" s="7" t="s">
        <v>36</v>
      </c>
      <c r="E105" s="6"/>
      <c r="F105" s="18" t="s">
        <v>655</v>
      </c>
      <c r="G105" s="10"/>
      <c r="H105" s="10" t="s">
        <v>656</v>
      </c>
      <c r="I105" s="6"/>
      <c r="J105" s="8" t="s">
        <v>612</v>
      </c>
      <c r="K105" s="10" t="s">
        <v>657</v>
      </c>
      <c r="L105" s="10" t="s">
        <v>628</v>
      </c>
      <c r="M105" s="6" t="s">
        <v>43</v>
      </c>
      <c r="N105" s="10" t="s">
        <v>651</v>
      </c>
      <c r="O105" s="14" t="s">
        <v>651</v>
      </c>
      <c r="P105" s="14"/>
      <c r="Q105" s="13"/>
      <c r="R105" s="12"/>
      <c r="S105" s="12"/>
      <c r="T105" s="9"/>
      <c r="U105" s="12"/>
      <c r="V105" s="9"/>
      <c r="W105" s="9"/>
      <c r="X105" s="13"/>
      <c r="Y105" s="19" t="s">
        <v>45</v>
      </c>
      <c r="Z105" s="12" t="str">
        <f t="shared" si="1"/>
        <v>{"id":"M6-NyO-10d-E-1-BR","stimulus":"&lt;p&gt;Selecione os números que são divisíveis por 9.&lt;/p&gt;","hint":"&lt;p&gt;Um número é divisível por 9 se a soma de seus algarismos for um múltiplo de 9.&lt;/p&gt;","feedback":"&lt;p&gt;Um número é divisível por 9 se a soma de seus algarismos for um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AA105" s="15" t="s">
        <v>658</v>
      </c>
      <c r="AB105" s="13" t="str">
        <f t="shared" si="2"/>
        <v>M6-NyO-10d-E-1</v>
      </c>
      <c r="AC105" s="13" t="str">
        <f t="shared" si="3"/>
        <v>M6-NyO-10d-E-1-BR</v>
      </c>
      <c r="AD105" s="8" t="s">
        <v>47</v>
      </c>
      <c r="AE105" s="13"/>
      <c r="AF105" s="8" t="s">
        <v>48</v>
      </c>
      <c r="AG105" s="8" t="s">
        <v>49</v>
      </c>
    </row>
    <row r="106" ht="112.5" customHeight="1">
      <c r="A106" s="6" t="s">
        <v>659</v>
      </c>
      <c r="B106" s="10" t="s">
        <v>660</v>
      </c>
      <c r="C106" s="6" t="s">
        <v>35</v>
      </c>
      <c r="D106" s="7" t="s">
        <v>36</v>
      </c>
      <c r="E106" s="6"/>
      <c r="F106" s="18" t="s">
        <v>661</v>
      </c>
      <c r="G106" s="10" t="s">
        <v>602</v>
      </c>
      <c r="H106" s="10" t="s">
        <v>662</v>
      </c>
      <c r="I106" s="6"/>
      <c r="J106" s="6" t="s">
        <v>196</v>
      </c>
      <c r="K106" s="10" t="s">
        <v>663</v>
      </c>
      <c r="L106" s="10" t="s">
        <v>664</v>
      </c>
      <c r="M106" s="6" t="s">
        <v>43</v>
      </c>
      <c r="N106" s="10" t="s">
        <v>665</v>
      </c>
      <c r="O106" s="14" t="s">
        <v>666</v>
      </c>
      <c r="P106" s="14" t="s">
        <v>667</v>
      </c>
      <c r="Q106" s="13"/>
      <c r="R106" s="9"/>
      <c r="S106" s="9"/>
      <c r="T106" s="9"/>
      <c r="U106" s="9"/>
      <c r="V106" s="9"/>
      <c r="W106" s="9"/>
      <c r="X106" s="13"/>
      <c r="Y106" s="19" t="s">
        <v>45</v>
      </c>
      <c r="Z106" s="12" t="str">
        <f t="shared" si="1"/>
        <v>{"id":"M6-NyO-10e-I-1-BR","stimulus":"&lt;p&gt;Arraste o último dígito deste número para que ele seja divisível por 10.&lt;/p&gt;","template":"&lt;p style=\"text-align:center;\"&gt;{{Q1}}{{response}}&lt;/p&gt;","hint":"&lt;p&gt;Um número é divisível por 10 se terminar em 0.&lt;/p&gt;","feedback":"&lt;p&gt;Um número é divisível por 10 se terminar em 0. Neste caso:&lt;/p&gt;&lt;p style=\"text-align:center;\"&gt;{{T1}} : 10 = {{Q1}} com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v>
      </c>
      <c r="AA106" s="15" t="s">
        <v>668</v>
      </c>
      <c r="AB106" s="13" t="str">
        <f t="shared" si="2"/>
        <v>M6-NyO-10e-I-1</v>
      </c>
      <c r="AC106" s="13" t="str">
        <f t="shared" si="3"/>
        <v>M6-NyO-10e-I-1-BR</v>
      </c>
      <c r="AD106" s="8" t="s">
        <v>47</v>
      </c>
      <c r="AE106" s="13"/>
      <c r="AF106" s="8" t="s">
        <v>48</v>
      </c>
      <c r="AG106" s="8" t="s">
        <v>49</v>
      </c>
    </row>
    <row r="107" ht="112.5" customHeight="1">
      <c r="A107" s="6" t="s">
        <v>659</v>
      </c>
      <c r="B107" s="10" t="s">
        <v>660</v>
      </c>
      <c r="C107" s="6" t="s">
        <v>50</v>
      </c>
      <c r="D107" s="7" t="s">
        <v>36</v>
      </c>
      <c r="E107" s="6"/>
      <c r="F107" s="18" t="s">
        <v>669</v>
      </c>
      <c r="G107" s="10"/>
      <c r="H107" s="10" t="s">
        <v>670</v>
      </c>
      <c r="I107" s="6"/>
      <c r="J107" s="8" t="s">
        <v>612</v>
      </c>
      <c r="K107" s="11" t="s">
        <v>671</v>
      </c>
      <c r="L107" s="10" t="s">
        <v>672</v>
      </c>
      <c r="M107" s="8" t="s">
        <v>43</v>
      </c>
      <c r="N107" s="10" t="s">
        <v>665</v>
      </c>
      <c r="O107" s="14" t="s">
        <v>665</v>
      </c>
      <c r="P107" s="14"/>
      <c r="Q107" s="13"/>
      <c r="R107" s="12"/>
      <c r="S107" s="12"/>
      <c r="T107" s="9"/>
      <c r="U107" s="9"/>
      <c r="V107" s="12"/>
      <c r="W107" s="9"/>
      <c r="X107" s="13"/>
      <c r="Y107" s="19" t="s">
        <v>45</v>
      </c>
      <c r="Z107" s="12" t="str">
        <f t="shared" si="1"/>
        <v>{"id":"M6-NyO-10e-E-1-BR","stimulus":"&lt;p&gt;Selecione os números que são divisíveis por 10.&lt;/p&gt;","hint":"&lt;p&gt;Um número é divisível por 10 se terminar em 0.&lt;/p&gt;","feedback":"&lt;p&gt;Um número é divisível por 10 se terminar em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AA107" s="15" t="s">
        <v>673</v>
      </c>
      <c r="AB107" s="13" t="str">
        <f t="shared" si="2"/>
        <v>M6-NyO-10e-E-1</v>
      </c>
      <c r="AC107" s="13" t="str">
        <f t="shared" si="3"/>
        <v>M6-NyO-10e-E-1-BR</v>
      </c>
      <c r="AD107" s="8" t="s">
        <v>47</v>
      </c>
      <c r="AE107" s="13"/>
      <c r="AF107" s="8" t="s">
        <v>48</v>
      </c>
      <c r="AG107" s="8" t="s">
        <v>49</v>
      </c>
    </row>
    <row r="108" ht="112.5" customHeight="1">
      <c r="A108" s="6" t="s">
        <v>674</v>
      </c>
      <c r="B108" s="6" t="s">
        <v>675</v>
      </c>
      <c r="C108" s="6" t="s">
        <v>35</v>
      </c>
      <c r="D108" s="7" t="s">
        <v>36</v>
      </c>
      <c r="E108" s="6"/>
      <c r="F108" s="18" t="s">
        <v>676</v>
      </c>
      <c r="G108" s="10"/>
      <c r="H108" s="10"/>
      <c r="I108" s="6" t="s">
        <v>212</v>
      </c>
      <c r="J108" s="8" t="s">
        <v>346</v>
      </c>
      <c r="K108" s="11" t="s">
        <v>677</v>
      </c>
      <c r="L108" s="11" t="s">
        <v>678</v>
      </c>
      <c r="M108" s="6" t="s">
        <v>43</v>
      </c>
      <c r="N108" s="10" t="s">
        <v>679</v>
      </c>
      <c r="O108" s="10" t="s">
        <v>679</v>
      </c>
      <c r="P108" s="12"/>
      <c r="Q108" s="13"/>
      <c r="R108" s="12"/>
      <c r="S108" s="12"/>
      <c r="T108" s="12"/>
      <c r="U108" s="12"/>
      <c r="V108" s="12"/>
      <c r="W108" s="12"/>
      <c r="X108" s="13"/>
      <c r="Y108" s="19" t="s">
        <v>45</v>
      </c>
      <c r="Z108" s="12" t="str">
        <f t="shared" si="1"/>
        <v>{"id":"M6-NyO-11a-I-1-BR","stimulus":"&lt;p&gt;Selecione os números primos.&lt;/p&gt;","hint":"&lt;p&gt;Os números primos têm apenas dois divisores, o 1 e eles mesmos.&lt;/p&gt;","feedback":"&lt;p&gt;Os números primos têm apenas dois divisores, o 1 e eles mesmo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O número {{Q3}} é composto porque tem mais divisores que o 1 e ele mesmo. Por exemplo, o 2:&lt;/p&gt;&lt;p&gt;{{Q3}} : 2 = {{T1}} com resto 0.&lt;/p&gt;"},{"name":"A4","label":"{{function}}","function":"{{Q4}}","incorrect":true,"feedback":"&lt;p&gt;O número {{Q4}} é composto porque tem mais divisores que o 1 e ele mesmo. Por exemplo, o 3:&lt;/p&gt;&lt;p&gt;{{Q4}} : 3 = {{T2}} com resto 0.&lt;/p&gt;"}],"uniques":true},"algorithm":{"name":"trueFalse","template":"Multiple choice – multiple response","params":{"countCorrect":2,"countIncorrect":1,"showCheckIcon":false,
            "columns": 3
        }
    }
}</v>
      </c>
      <c r="AA108" s="15" t="s">
        <v>680</v>
      </c>
      <c r="AB108" s="13" t="str">
        <f t="shared" si="2"/>
        <v>M6-NyO-11a-I-1</v>
      </c>
      <c r="AC108" s="13" t="str">
        <f t="shared" si="3"/>
        <v>M6-NyO-11a-I-1-BR</v>
      </c>
      <c r="AD108" s="8" t="s">
        <v>47</v>
      </c>
      <c r="AE108" s="13"/>
      <c r="AF108" s="8" t="s">
        <v>48</v>
      </c>
      <c r="AG108" s="8" t="s">
        <v>49</v>
      </c>
    </row>
    <row r="109" ht="112.5" customHeight="1">
      <c r="A109" s="6" t="s">
        <v>674</v>
      </c>
      <c r="B109" s="6" t="s">
        <v>675</v>
      </c>
      <c r="C109" s="6" t="s">
        <v>35</v>
      </c>
      <c r="D109" s="7" t="s">
        <v>36</v>
      </c>
      <c r="E109" s="6"/>
      <c r="F109" s="18" t="s">
        <v>681</v>
      </c>
      <c r="G109" s="10"/>
      <c r="H109" s="10"/>
      <c r="I109" s="6" t="s">
        <v>212</v>
      </c>
      <c r="J109" s="8" t="s">
        <v>346</v>
      </c>
      <c r="K109" s="10" t="s">
        <v>682</v>
      </c>
      <c r="L109" s="11" t="s">
        <v>683</v>
      </c>
      <c r="M109" s="6" t="s">
        <v>43</v>
      </c>
      <c r="N109" s="11" t="s">
        <v>684</v>
      </c>
      <c r="O109" s="11" t="s">
        <v>684</v>
      </c>
      <c r="P109" s="12"/>
      <c r="Q109" s="13"/>
      <c r="R109" s="12"/>
      <c r="S109" s="12"/>
      <c r="T109" s="12"/>
      <c r="U109" s="12"/>
      <c r="V109" s="12"/>
      <c r="W109" s="12"/>
      <c r="X109" s="13"/>
      <c r="Y109" s="19" t="s">
        <v>45</v>
      </c>
      <c r="Z109" s="12" t="str">
        <f t="shared" si="1"/>
        <v>{"id":"M6-NyO-11a-I-2-BR","stimulus":"&lt;p&gt;Selecione os números compostos.&lt;/p&gt;","hint":"&lt;p&gt;Números compostos podem ser divididos por 1, por eles mesmos e por outros números.&lt;/p&gt;","feedback":"&lt;p&gt;Números compostos podem ser divididos por 1, por eles mesmos e por outros números.&lt;/p&gt;","seed":{"parameters":[{"name":"Q1","label":null,"list":[2,3,5,7,11,13,17,19,23,29,31,37]},{"name":"Q2","label":null,"list":[10,12,14,16,18,20,22,24,26,30,32,34,36,38,40]},{"name":"Q3","label":null,"list":[12,15,18,21,24,27,30,33,35,39]}],"calculated":[{"name":"A1","label":"{{function}}","function":"{{Q1}}","incorrect":true,"feedback":"&lt;p&gt;O número {{Q1}} é primo porque só pode ser dividido por 1 e por ele mesmo.&lt;/p&gt;"},{"name":"A2","label":"{{function}}","function":"{{Q2}}"},{"name":"A3","label":"{{function}}","function":"{{Q3}}"}],"uniques":true},"algorithm":{"name":"trueFalse","template":"Multiple choice – multiple response","params":{"countCorrect":2,"countIncorrect":1,"showCheckIcon":false,
            "columns": 3
        }
    }
}</v>
      </c>
      <c r="AA109" s="15" t="s">
        <v>685</v>
      </c>
      <c r="AB109" s="13" t="str">
        <f t="shared" si="2"/>
        <v>M6-NyO-11a-I-2</v>
      </c>
      <c r="AC109" s="13" t="str">
        <f t="shared" si="3"/>
        <v>M6-NyO-11a-I-2-BR</v>
      </c>
      <c r="AD109" s="8" t="s">
        <v>47</v>
      </c>
      <c r="AE109" s="13"/>
      <c r="AF109" s="8" t="s">
        <v>48</v>
      </c>
      <c r="AG109" s="8" t="s">
        <v>49</v>
      </c>
    </row>
    <row r="110" ht="112.5" customHeight="1">
      <c r="A110" s="6" t="s">
        <v>674</v>
      </c>
      <c r="B110" s="6" t="s">
        <v>675</v>
      </c>
      <c r="C110" s="6" t="s">
        <v>50</v>
      </c>
      <c r="D110" s="7" t="s">
        <v>36</v>
      </c>
      <c r="E110" s="6"/>
      <c r="F110" s="18" t="s">
        <v>686</v>
      </c>
      <c r="G110" s="10"/>
      <c r="H110" s="10"/>
      <c r="I110" s="6" t="s">
        <v>212</v>
      </c>
      <c r="J110" s="6" t="s">
        <v>687</v>
      </c>
      <c r="K110" s="11" t="s">
        <v>688</v>
      </c>
      <c r="L110" s="11" t="s">
        <v>689</v>
      </c>
      <c r="M110" s="6" t="s">
        <v>43</v>
      </c>
      <c r="N110" s="11" t="s">
        <v>690</v>
      </c>
      <c r="O110" s="11" t="s">
        <v>690</v>
      </c>
      <c r="P110" s="12"/>
      <c r="Q110" s="13"/>
      <c r="R110" s="9"/>
      <c r="S110" s="9"/>
      <c r="T110" s="9"/>
      <c r="U110" s="9"/>
      <c r="V110" s="9"/>
      <c r="W110" s="14"/>
      <c r="X110" s="13"/>
      <c r="Y110" s="19" t="s">
        <v>45</v>
      </c>
      <c r="Z110" s="12" t="str">
        <f t="shared" si="1"/>
        <v>{"id":"M6-NyO-11a-E-1-BR","stimulus":"&lt;p&gt;Indique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0&lt;/p&gt;"}],"uniques":true},"algorithm":{"name":"trueFalse","template":"Choice matrix – inline","params":{"countCorrect":1,"countIncorrect":2,"showCheckIcon":false,"options":["Primo","Composto"]}}}</v>
      </c>
      <c r="AA110" s="17" t="s">
        <v>691</v>
      </c>
      <c r="AB110" s="13" t="str">
        <f t="shared" si="2"/>
        <v>M6-NyO-11a-E-1</v>
      </c>
      <c r="AC110" s="13" t="str">
        <f t="shared" si="3"/>
        <v>M6-NyO-11a-E-1-BR</v>
      </c>
      <c r="AD110" s="8" t="s">
        <v>47</v>
      </c>
      <c r="AE110" s="13"/>
      <c r="AF110" s="8" t="s">
        <v>48</v>
      </c>
      <c r="AG110" s="8" t="s">
        <v>49</v>
      </c>
    </row>
    <row r="111" ht="112.5" customHeight="1">
      <c r="A111" s="6" t="s">
        <v>674</v>
      </c>
      <c r="B111" s="6" t="s">
        <v>675</v>
      </c>
      <c r="C111" s="6" t="s">
        <v>50</v>
      </c>
      <c r="D111" s="7" t="s">
        <v>36</v>
      </c>
      <c r="E111" s="6"/>
      <c r="F111" s="18" t="s">
        <v>686</v>
      </c>
      <c r="G111" s="10"/>
      <c r="H111" s="10"/>
      <c r="I111" s="6" t="s">
        <v>212</v>
      </c>
      <c r="J111" s="6" t="s">
        <v>692</v>
      </c>
      <c r="K111" s="11" t="s">
        <v>693</v>
      </c>
      <c r="L111" s="11" t="s">
        <v>694</v>
      </c>
      <c r="M111" s="6" t="s">
        <v>43</v>
      </c>
      <c r="N111" s="11" t="s">
        <v>690</v>
      </c>
      <c r="O111" s="11" t="s">
        <v>690</v>
      </c>
      <c r="P111" s="12"/>
      <c r="Q111" s="13"/>
      <c r="R111" s="12"/>
      <c r="S111" s="12"/>
      <c r="T111" s="9"/>
      <c r="U111" s="9"/>
      <c r="V111" s="9"/>
      <c r="W111" s="14"/>
      <c r="X111" s="13"/>
      <c r="Y111" s="19" t="s">
        <v>45</v>
      </c>
      <c r="Z111" s="12" t="str">
        <f t="shared" si="1"/>
        <v>{"id":"M6-NyO-11a-E-2-BR","stimulus":"&lt;p&gt;Indique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0&lt;/p&gt;"},{"name":"A4","label":"{{function}}","function":"{{Q4}}","feedback":"&lt;p&gt;{{Q4}} é um número primo porque tem apenas dois divisores, o 1 e ele mesmo.&lt;/p&gt;&lt;p&gt;{{Q4}} : 1 = {{Q4}} com resto 0&lt;/p&gt;&lt;p &gt; {{Q4}} : {{Q4}} = 1 com resto 0&lt;/p&gt;"}],"uniques":true},"algorithm":{"name":"trueFalse","template":"Choice matrix – inline","params":{"countCorrect":2,"countIncorrect":1,"showCheckIcon":false,"options":["Primo","Composto"]}}}</v>
      </c>
      <c r="AA111" s="17" t="s">
        <v>695</v>
      </c>
      <c r="AB111" s="13" t="str">
        <f t="shared" si="2"/>
        <v>M6-NyO-11a-E-2</v>
      </c>
      <c r="AC111" s="13" t="str">
        <f t="shared" si="3"/>
        <v>M6-NyO-11a-E-2-BR</v>
      </c>
      <c r="AD111" s="8" t="s">
        <v>47</v>
      </c>
      <c r="AE111" s="13"/>
      <c r="AF111" s="8" t="s">
        <v>48</v>
      </c>
      <c r="AG111" s="8" t="s">
        <v>49</v>
      </c>
    </row>
    <row r="112" ht="112.5" customHeight="1">
      <c r="A112" s="6" t="s">
        <v>696</v>
      </c>
      <c r="B112" s="6" t="s">
        <v>697</v>
      </c>
      <c r="C112" s="6" t="s">
        <v>35</v>
      </c>
      <c r="D112" s="7" t="s">
        <v>36</v>
      </c>
      <c r="E112" s="6"/>
      <c r="F112" s="18" t="s">
        <v>698</v>
      </c>
      <c r="G112" s="10"/>
      <c r="H112" s="10"/>
      <c r="I112" s="6" t="s">
        <v>212</v>
      </c>
      <c r="J112" s="8" t="s">
        <v>699</v>
      </c>
      <c r="K112" s="10" t="s">
        <v>700</v>
      </c>
      <c r="L112" s="10" t="s">
        <v>701</v>
      </c>
      <c r="M112" s="6" t="s">
        <v>43</v>
      </c>
      <c r="N112" s="10" t="s">
        <v>702</v>
      </c>
      <c r="O112" s="10" t="s">
        <v>703</v>
      </c>
      <c r="P112" s="12"/>
      <c r="Q112" s="13"/>
      <c r="R112" s="9"/>
      <c r="S112" s="9"/>
      <c r="T112" s="9"/>
      <c r="U112" s="9"/>
      <c r="V112" s="9"/>
      <c r="W112" s="9"/>
      <c r="X112" s="13"/>
      <c r="Y112" s="19" t="s">
        <v>45</v>
      </c>
      <c r="Z112" s="12" t="str">
        <f t="shared" si="1"/>
        <v>{"id":"M6-NyO-12a-I-1-BR","stimulus":"&lt;p&gt;Selecione os três primeiros múltiplos de {{Q1}}.&lt;/p&gt;","hint":"&lt;p&gt;Os três primeiros múltiplos de {{Q1}} são obtidos multiplicando {{Q1}} pelos três primeiros números naturais.&lt;/p&gt;","feedback":"&lt;p&gt;Os três primeiros múltiplos de {{Q1}} são obtidos multiplicando {{Q1}} pelos três primeiros números naturais, ou seja, 0, 1 e 2. Portanto:&lt;/p&gt;&lt;p&gt;{{Q1}}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AA112" s="15" t="s">
        <v>704</v>
      </c>
      <c r="AB112" s="13" t="str">
        <f t="shared" si="2"/>
        <v>M6-NyO-12a-I-1</v>
      </c>
      <c r="AC112" s="13" t="str">
        <f t="shared" si="3"/>
        <v>M6-NyO-12a-I-1-BR</v>
      </c>
      <c r="AD112" s="8" t="s">
        <v>47</v>
      </c>
      <c r="AE112" s="13"/>
      <c r="AF112" s="8" t="s">
        <v>48</v>
      </c>
      <c r="AG112" s="8" t="s">
        <v>49</v>
      </c>
    </row>
    <row r="113" ht="112.5" customHeight="1">
      <c r="A113" s="6" t="s">
        <v>696</v>
      </c>
      <c r="B113" s="6" t="s">
        <v>697</v>
      </c>
      <c r="C113" s="6" t="s">
        <v>50</v>
      </c>
      <c r="D113" s="7" t="s">
        <v>36</v>
      </c>
      <c r="E113" s="6"/>
      <c r="F113" s="18" t="s">
        <v>705</v>
      </c>
      <c r="G113" s="10" t="s">
        <v>706</v>
      </c>
      <c r="H113" s="10"/>
      <c r="I113" s="6" t="s">
        <v>212</v>
      </c>
      <c r="J113" s="6" t="s">
        <v>103</v>
      </c>
      <c r="K113" s="10" t="s">
        <v>707</v>
      </c>
      <c r="L113" s="11" t="s">
        <v>708</v>
      </c>
      <c r="M113" s="6" t="s">
        <v>43</v>
      </c>
      <c r="N113" s="10" t="s">
        <v>709</v>
      </c>
      <c r="O113" s="14" t="s">
        <v>710</v>
      </c>
      <c r="P113" s="12"/>
      <c r="Q113" s="13"/>
      <c r="R113" s="9"/>
      <c r="S113" s="9"/>
      <c r="T113" s="9"/>
      <c r="U113" s="9"/>
      <c r="V113" s="9"/>
      <c r="W113" s="9"/>
      <c r="X113" s="13"/>
      <c r="Y113" s="19" t="s">
        <v>45</v>
      </c>
      <c r="Z113" s="12" t="str">
        <f t="shared" si="1"/>
        <v>{"id":"M6-NyO-12a-E-1-BR","stimulus":"&lt;p&gt;Complete.&lt;/p&gt;","template":"&lt;p&gt;Os primeiros seis múltiplos de {{Q1}} são: 0, {{response}}, {{response}}, {{response}}, {{response}}, {{response}}&lt;/p&gt;","hint":"&lt;p&gt;Os seis primeiros múltiplos de {{Q1}} são obtidos multiplicando {{Q1}} pelos seis primeiros números naturais.&lt;/p&gt;","feedback":"&lt;p&gt;Os seis primeiros múltiplos de {{Q1}} são obtidos multiplicando {{Q1}} pelos seis primeiros números naturais, ou seja, 0, 1, 2, 3, 4 e 5. Portanto:&lt;/p&gt;&lt;p&gt;{{Q1}} × 0 = 0&lt;/p&gt;&lt;p&gt;{{Q1}} × 1 = {{Q1}}&lt;/p&gt;&lt;p&gt;{{Q1}} × 2 = {{A2}}&lt;/p&gt;&lt;p&gt;{{Q1}} × 3 = {{A3}}&lt;/p&gt;&lt;p&gt;{{Q1}} × 4 = {{A4}}&lt;/ 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AA113" s="15" t="s">
        <v>711</v>
      </c>
      <c r="AB113" s="13" t="str">
        <f t="shared" si="2"/>
        <v>M6-NyO-12a-E-1</v>
      </c>
      <c r="AC113" s="13" t="str">
        <f t="shared" si="3"/>
        <v>M6-NyO-12a-E-1-BR</v>
      </c>
      <c r="AD113" s="8" t="s">
        <v>47</v>
      </c>
      <c r="AE113" s="13"/>
      <c r="AF113" s="8" t="s">
        <v>48</v>
      </c>
      <c r="AG113" s="8" t="s">
        <v>49</v>
      </c>
    </row>
    <row r="114" ht="112.5" customHeight="1">
      <c r="A114" s="6" t="s">
        <v>696</v>
      </c>
      <c r="B114" s="6" t="s">
        <v>697</v>
      </c>
      <c r="C114" s="6" t="s">
        <v>69</v>
      </c>
      <c r="D114" s="7" t="s">
        <v>36</v>
      </c>
      <c r="E114" s="6"/>
      <c r="F114" s="9" t="s">
        <v>712</v>
      </c>
      <c r="G114" s="10" t="s">
        <v>713</v>
      </c>
      <c r="H114" s="10"/>
      <c r="I114" s="6" t="s">
        <v>212</v>
      </c>
      <c r="J114" s="6" t="s">
        <v>103</v>
      </c>
      <c r="K114" s="10" t="s">
        <v>714</v>
      </c>
      <c r="L114" s="10" t="s">
        <v>715</v>
      </c>
      <c r="M114" s="6" t="s">
        <v>43</v>
      </c>
      <c r="N114" s="10" t="s">
        <v>716</v>
      </c>
      <c r="O114" s="14" t="s">
        <v>717</v>
      </c>
      <c r="P114" s="12"/>
      <c r="Q114" s="13"/>
      <c r="R114" s="9"/>
      <c r="S114" s="9"/>
      <c r="T114" s="9"/>
      <c r="U114" s="12"/>
      <c r="V114" s="9"/>
      <c r="W114" s="9"/>
      <c r="X114" s="13"/>
      <c r="Y114" s="19" t="s">
        <v>45</v>
      </c>
      <c r="Z114" s="12" t="str">
        <f t="shared" si="1"/>
        <v>{"id":"M6-NyO-12a-A-1-BR","stimulus":"&lt;p&gt;Toda semana Beatriz compra alguns envelopes contendo {{Q1}} cartões cada.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pela multiplicação de {{Q1}} pelos cinco primeiros números naturais, ou seja, 0, 1, 2, 3 e 4. Portanto:&lt;/p&gt;&lt;div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v>
      </c>
      <c r="AA114" s="15" t="s">
        <v>718</v>
      </c>
      <c r="AB114" s="13" t="str">
        <f t="shared" si="2"/>
        <v>M6-NyO-12a-A-1</v>
      </c>
      <c r="AC114" s="13" t="str">
        <f t="shared" si="3"/>
        <v>M6-NyO-12a-A-1-BR</v>
      </c>
      <c r="AD114" s="8" t="s">
        <v>47</v>
      </c>
      <c r="AE114" s="13"/>
      <c r="AF114" s="8" t="s">
        <v>48</v>
      </c>
      <c r="AG114" s="8" t="s">
        <v>49</v>
      </c>
    </row>
    <row r="115" ht="112.5" customHeight="1">
      <c r="A115" s="6" t="s">
        <v>696</v>
      </c>
      <c r="B115" s="6" t="s">
        <v>697</v>
      </c>
      <c r="C115" s="6" t="s">
        <v>69</v>
      </c>
      <c r="D115" s="7" t="s">
        <v>36</v>
      </c>
      <c r="E115" s="6"/>
      <c r="F115" s="9" t="s">
        <v>719</v>
      </c>
      <c r="G115" s="10" t="s">
        <v>713</v>
      </c>
      <c r="H115" s="10" t="s">
        <v>720</v>
      </c>
      <c r="I115" s="6" t="s">
        <v>212</v>
      </c>
      <c r="J115" s="6" t="s">
        <v>103</v>
      </c>
      <c r="K115" s="11" t="s">
        <v>721</v>
      </c>
      <c r="L115" s="10" t="s">
        <v>715</v>
      </c>
      <c r="M115" s="6" t="s">
        <v>43</v>
      </c>
      <c r="N115" s="10" t="s">
        <v>716</v>
      </c>
      <c r="O115" s="14" t="s">
        <v>717</v>
      </c>
      <c r="P115" s="12"/>
      <c r="Q115" s="13"/>
      <c r="R115" s="9"/>
      <c r="S115" s="9"/>
      <c r="T115" s="9"/>
      <c r="U115" s="12"/>
      <c r="V115" s="9"/>
      <c r="W115" s="9"/>
      <c r="X115" s="13"/>
      <c r="Y115" s="19" t="s">
        <v>45</v>
      </c>
      <c r="Z115" s="12" t="str">
        <f t="shared" si="1"/>
        <v>{"id":"M6-NyO-12a-A-2-BR","stimulus":"&lt;p&gt;Lídia está jogando um jogo de videogame no qual toda vez que ela coleta uma moeda ela recebe {{Q1}} pontos. Complete a lista a seguir com os primeiros cinco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v>
      </c>
      <c r="AA115" s="15" t="s">
        <v>722</v>
      </c>
      <c r="AB115" s="13" t="str">
        <f t="shared" si="2"/>
        <v>M6-NyO-12a-A-2</v>
      </c>
      <c r="AC115" s="13" t="str">
        <f t="shared" si="3"/>
        <v>M6-NyO-12a-A-2-BR</v>
      </c>
      <c r="AD115" s="8" t="s">
        <v>47</v>
      </c>
      <c r="AE115" s="13"/>
      <c r="AF115" s="8" t="s">
        <v>48</v>
      </c>
      <c r="AG115" s="8" t="s">
        <v>49</v>
      </c>
    </row>
    <row r="116" ht="112.5" customHeight="1">
      <c r="A116" s="6" t="s">
        <v>696</v>
      </c>
      <c r="B116" s="6" t="s">
        <v>697</v>
      </c>
      <c r="C116" s="6" t="s">
        <v>69</v>
      </c>
      <c r="D116" s="7" t="s">
        <v>36</v>
      </c>
      <c r="E116" s="6"/>
      <c r="F116" s="9" t="s">
        <v>723</v>
      </c>
      <c r="G116" s="10" t="s">
        <v>713</v>
      </c>
      <c r="H116" s="10" t="s">
        <v>724</v>
      </c>
      <c r="I116" s="6" t="s">
        <v>212</v>
      </c>
      <c r="J116" s="6" t="s">
        <v>103</v>
      </c>
      <c r="K116" s="10" t="s">
        <v>725</v>
      </c>
      <c r="L116" s="10" t="s">
        <v>715</v>
      </c>
      <c r="M116" s="6" t="s">
        <v>43</v>
      </c>
      <c r="N116" s="10" t="s">
        <v>716</v>
      </c>
      <c r="O116" s="10" t="s">
        <v>717</v>
      </c>
      <c r="P116" s="12"/>
      <c r="Q116" s="13"/>
      <c r="R116" s="12"/>
      <c r="S116" s="12"/>
      <c r="T116" s="12"/>
      <c r="U116" s="12"/>
      <c r="V116" s="12"/>
      <c r="W116" s="12"/>
      <c r="X116" s="13"/>
      <c r="Y116" s="19" t="s">
        <v>45</v>
      </c>
      <c r="Z116" s="12" t="str">
        <f t="shared" si="1"/>
        <v>{"id":"M6-NyO-12a-A-3-BR","stimulus":"&lt;p&gt;Artur fez uma viagem com a família dele em que todos os dias eles percorreram &lt;span class=\"no-break\"&gt;{{Q1}} km.&lt;/span&gt;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v>
      </c>
      <c r="AA116" s="15" t="s">
        <v>726</v>
      </c>
      <c r="AB116" s="13" t="str">
        <f t="shared" si="2"/>
        <v>M6-NyO-12a-A-3</v>
      </c>
      <c r="AC116" s="13" t="str">
        <f t="shared" si="3"/>
        <v>M6-NyO-12a-A-3-BR</v>
      </c>
      <c r="AD116" s="8" t="s">
        <v>47</v>
      </c>
      <c r="AE116" s="13"/>
      <c r="AF116" s="8" t="s">
        <v>48</v>
      </c>
      <c r="AG116" s="8" t="s">
        <v>49</v>
      </c>
    </row>
    <row r="117" ht="112.5" customHeight="1">
      <c r="A117" s="6" t="s">
        <v>727</v>
      </c>
      <c r="B117" s="6" t="s">
        <v>728</v>
      </c>
      <c r="C117" s="6" t="s">
        <v>35</v>
      </c>
      <c r="D117" s="7" t="s">
        <v>36</v>
      </c>
      <c r="E117" s="6"/>
      <c r="F117" s="9" t="s">
        <v>729</v>
      </c>
      <c r="G117" s="10"/>
      <c r="H117" s="10" t="s">
        <v>730</v>
      </c>
      <c r="I117" s="6"/>
      <c r="J117" s="8" t="s">
        <v>346</v>
      </c>
      <c r="K117" s="10" t="s">
        <v>731</v>
      </c>
      <c r="L117" s="10" t="s">
        <v>732</v>
      </c>
      <c r="M117" s="6" t="s">
        <v>43</v>
      </c>
      <c r="N117" s="10" t="s">
        <v>733</v>
      </c>
      <c r="O117" s="10" t="s">
        <v>733</v>
      </c>
      <c r="P117" s="9"/>
      <c r="Q117" s="13"/>
      <c r="R117" s="12"/>
      <c r="S117" s="12"/>
      <c r="T117" s="12"/>
      <c r="U117" s="12"/>
      <c r="V117" s="12"/>
      <c r="W117" s="12"/>
      <c r="X117" s="14"/>
      <c r="Y117" s="19" t="s">
        <v>45</v>
      </c>
      <c r="Z117" s="12" t="str">
        <f t="shared" si="1"/>
        <v>{"id":"M6-NyO-13a-I-1-BR","stimulus":"&lt;p&gt;Selecione as afirmações corretas.&lt;/p&gt;","hint":"&lt;p&gt;Se ao dividir um número por outro o resto for 0, então o segundo número é um divisor do primeiro.&lt;/p&gt;","feedback":"&lt;p&gt;Se ao dividir um número por outro o resto for 0, então o segundo número é um divisor do primei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é divisor de {{Q1}}"},{"name":"A2","label":"3 é divisor de {{Q2}}"},{"name":"A3","label":"5 é divisor de {{Q3}}"},{"name":"A4","label":"7 é divisor de {{Q4}}"},{"name":"A5","label":"2 é divisor de {{Q5}}","incorrect":true},{"name":"A6","label":"3 é divisor de {{Q6}}","incorrect":true},{"name":"A7","label":"5 é divisor de {{Q7}}","incorrect":true},{"name":"A8","label":"7 é divisor de {{Q8}}","incorrect":true}],"uniques":true},"algorithm":{"name":"trueFalse","template":"Multiple choice – multiple response","params":{"countCorrect":2,"countIncorrect":1,"showCheckIcon":false,
            "columns": 3
        }
    }
}</v>
      </c>
      <c r="AA117" s="15" t="s">
        <v>734</v>
      </c>
      <c r="AB117" s="13" t="str">
        <f t="shared" si="2"/>
        <v>M6-NyO-13a-I-1</v>
      </c>
      <c r="AC117" s="13" t="str">
        <f t="shared" si="3"/>
        <v>M6-NyO-13a-I-1-BR</v>
      </c>
      <c r="AD117" s="8" t="s">
        <v>47</v>
      </c>
      <c r="AE117" s="13"/>
      <c r="AF117" s="8" t="s">
        <v>48</v>
      </c>
      <c r="AG117" s="8" t="s">
        <v>49</v>
      </c>
    </row>
    <row r="118" ht="112.5" customHeight="1">
      <c r="A118" s="6" t="s">
        <v>727</v>
      </c>
      <c r="B118" s="6" t="s">
        <v>728</v>
      </c>
      <c r="C118" s="6" t="s">
        <v>50</v>
      </c>
      <c r="D118" s="7" t="s">
        <v>36</v>
      </c>
      <c r="E118" s="6"/>
      <c r="F118" s="18" t="s">
        <v>735</v>
      </c>
      <c r="G118" s="10" t="s">
        <v>736</v>
      </c>
      <c r="H118" s="10" t="s">
        <v>737</v>
      </c>
      <c r="I118" s="6"/>
      <c r="J118" s="6" t="s">
        <v>103</v>
      </c>
      <c r="K118" s="10" t="s">
        <v>738</v>
      </c>
      <c r="L118" s="10" t="s">
        <v>739</v>
      </c>
      <c r="M118" s="6" t="s">
        <v>43</v>
      </c>
      <c r="N118" s="10" t="s">
        <v>733</v>
      </c>
      <c r="O118" s="10" t="s">
        <v>733</v>
      </c>
      <c r="P118" s="18"/>
      <c r="Q118" s="13"/>
      <c r="R118" s="12"/>
      <c r="S118" s="12"/>
      <c r="T118" s="12"/>
      <c r="U118" s="12"/>
      <c r="V118" s="12"/>
      <c r="W118" s="12"/>
      <c r="X118" s="14"/>
      <c r="Y118" s="19" t="s">
        <v>45</v>
      </c>
      <c r="Z118" s="12" t="str">
        <f t="shared" si="1"/>
        <v>{"id":"M6-NyO-13a-E-1-BR","stimulus":"&lt;p&gt;Qual é o divisor comum dos números a seguir?&lt;/p&gt;","template":"&lt;p&gt;Os números {{T1}}, {{T2}} e {{T3}} são divisíveis por {{response}}.&lt;/p&gt;","hint":"&lt;p&gt;Se ao dividir um número por outro o resto for 0, então o segundo número é um divisor do primeiro.&lt;/p&gt;","feedback":"&lt;p&gt;Se ao dividir um número por outro o resto for 0, então o segundo número é um divisor do primei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v>
      </c>
      <c r="AA118" s="15" t="s">
        <v>740</v>
      </c>
      <c r="AB118" s="13" t="str">
        <f t="shared" si="2"/>
        <v>M6-NyO-13a-E-1</v>
      </c>
      <c r="AC118" s="13" t="str">
        <f t="shared" si="3"/>
        <v>M6-NyO-13a-E-1-BR</v>
      </c>
      <c r="AD118" s="8" t="s">
        <v>47</v>
      </c>
      <c r="AE118" s="13"/>
      <c r="AF118" s="8" t="s">
        <v>48</v>
      </c>
      <c r="AG118" s="8" t="s">
        <v>49</v>
      </c>
    </row>
    <row r="119" ht="112.5" customHeight="1">
      <c r="A119" s="6" t="s">
        <v>727</v>
      </c>
      <c r="B119" s="6" t="s">
        <v>728</v>
      </c>
      <c r="C119" s="6" t="s">
        <v>69</v>
      </c>
      <c r="D119" s="7" t="s">
        <v>36</v>
      </c>
      <c r="E119" s="6"/>
      <c r="F119" s="18" t="s">
        <v>741</v>
      </c>
      <c r="G119" s="10"/>
      <c r="H119" s="10" t="s">
        <v>742</v>
      </c>
      <c r="I119" s="6"/>
      <c r="J119" s="8" t="s">
        <v>743</v>
      </c>
      <c r="K119" s="10" t="s">
        <v>744</v>
      </c>
      <c r="L119" s="11" t="s">
        <v>745</v>
      </c>
      <c r="M119" s="6" t="s">
        <v>43</v>
      </c>
      <c r="N119" s="10" t="s">
        <v>746</v>
      </c>
      <c r="O119" s="11" t="s">
        <v>747</v>
      </c>
      <c r="P119" s="18"/>
      <c r="Q119" s="13"/>
      <c r="R119" s="12"/>
      <c r="S119" s="12"/>
      <c r="T119" s="12"/>
      <c r="U119" s="12"/>
      <c r="V119" s="12"/>
      <c r="W119" s="12"/>
      <c r="X119" s="14"/>
      <c r="Y119" s="19" t="s">
        <v>45</v>
      </c>
      <c r="Z119" s="12" t="str">
        <f t="shared" si="1"/>
        <v>{"id":"M6-NyO-13a-A-1-BR","stimulus":"&lt;p&gt;Aldo tem uma coleção de {{T1}} quadrinhos de super-heróis. Sobre os quadrinhos, responda às seguintes perguntas:&lt;/p&gt;","hint":"&lt;p&gt;Calcule os divisores do número de quadrinhos que a coleção tem.&lt;/p&gt;","feedback":"&lt;p&gt;Para responder às perguntas, encontre os divisores do número de quadrinhos da coleção.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AA119" s="17" t="s">
        <v>748</v>
      </c>
      <c r="AB119" s="13" t="str">
        <f t="shared" si="2"/>
        <v>M6-NyO-13a-A-1</v>
      </c>
      <c r="AC119" s="13" t="str">
        <f t="shared" si="3"/>
        <v>M6-NyO-13a-A-1-BR</v>
      </c>
      <c r="AD119" s="8" t="s">
        <v>47</v>
      </c>
      <c r="AE119" s="13"/>
      <c r="AF119" s="8" t="s">
        <v>48</v>
      </c>
      <c r="AG119" s="8" t="s">
        <v>49</v>
      </c>
    </row>
    <row r="120" ht="112.5" customHeight="1">
      <c r="A120" s="6" t="s">
        <v>727</v>
      </c>
      <c r="B120" s="6" t="s">
        <v>728</v>
      </c>
      <c r="C120" s="6" t="s">
        <v>69</v>
      </c>
      <c r="D120" s="7" t="s">
        <v>36</v>
      </c>
      <c r="E120" s="6"/>
      <c r="F120" s="9" t="s">
        <v>749</v>
      </c>
      <c r="G120" s="10"/>
      <c r="H120" s="10" t="s">
        <v>750</v>
      </c>
      <c r="I120" s="6"/>
      <c r="J120" s="6" t="s">
        <v>751</v>
      </c>
      <c r="K120" s="10" t="s">
        <v>744</v>
      </c>
      <c r="L120" s="11" t="s">
        <v>752</v>
      </c>
      <c r="M120" s="6" t="s">
        <v>43</v>
      </c>
      <c r="N120" s="10" t="s">
        <v>753</v>
      </c>
      <c r="O120" s="11" t="s">
        <v>754</v>
      </c>
      <c r="P120" s="18"/>
      <c r="Q120" s="13"/>
      <c r="R120" s="12"/>
      <c r="S120" s="12"/>
      <c r="T120" s="12"/>
      <c r="U120" s="12"/>
      <c r="V120" s="12"/>
      <c r="W120" s="12"/>
      <c r="X120" s="14"/>
      <c r="Y120" s="19" t="s">
        <v>45</v>
      </c>
      <c r="Z120" s="12" t="str">
        <f t="shared" si="1"/>
        <v>{"id":"M6-NyO-13a-A-2-BR","stimulus":"&lt;p&gt;Um atleta tem um vestiário com {{T1}} camisas esportivas. Sobre as camisas, responda às seguintes perguntas:&lt;/p&gt;","hint":"&lt;p&gt;Calcule os divisores do número de camisas.&lt;/p&gt;","feedback":"&lt;p&gt;Para responder às questões, calcule os divisores do número de camisas. Em seguida, verifique se esses agrupamentos correspondem aos divisores.&lt;/p&gt;","seed":{"parameters":[{"name":"Q1","label":null,"list":[5,11,13]},{"name":"Q2","label":null,"list":[3,7]},{"name":"Q3","label":null,"list":[2,4,8]},{"name":"Q4","label":null,"list":[2,4,8]}],"calculated":[{"name":"T1","label":"{{function}}","function":"{{Q1}}*{{Q2}}","temp":true},{"name":"A1","label":"Podem ser agrupadas de {{Q1}} em {{Q1}}?"},{"name":"A2","label":"Podem ser agrupadas de {{Q2}} em {{Q2}}?"},{"name":"A3","label":"Podem ser agrupadas de {{Q3}} em {{Q3}}?","incorrect":true,"feedback":"&lt;p&gt;Os divisores de {{T1}} são {{Q1}} e {{Q2}}.&lt;/p&gt;"},{"name":"A4","label":"Podem ser agrupadas de {{Q4}} em {{Q4}}?","incorrect":true,"feedback":"&lt;p&gt;Os divisores de {{T1}} são {{Q1}} e {{Q2}}.&lt;/p&gt;"}],"uniques":true},"algorithm":{"name":"trueFalse","template":"Choice matrix – inline","params":{"countCorrect":2,"countIncorrect":1,"showCheckIcon":false,"options":["Sim","Não"]}}}</v>
      </c>
      <c r="AA120" s="17" t="s">
        <v>755</v>
      </c>
      <c r="AB120" s="13" t="str">
        <f t="shared" si="2"/>
        <v>M6-NyO-13a-A-2</v>
      </c>
      <c r="AC120" s="13" t="str">
        <f t="shared" si="3"/>
        <v>M6-NyO-13a-A-2-BR</v>
      </c>
      <c r="AD120" s="8" t="s">
        <v>47</v>
      </c>
      <c r="AE120" s="13"/>
      <c r="AF120" s="8" t="s">
        <v>48</v>
      </c>
      <c r="AG120" s="8" t="s">
        <v>49</v>
      </c>
    </row>
    <row r="121" ht="112.5" customHeight="1">
      <c r="A121" s="6" t="s">
        <v>727</v>
      </c>
      <c r="B121" s="6" t="s">
        <v>728</v>
      </c>
      <c r="C121" s="6" t="s">
        <v>69</v>
      </c>
      <c r="D121" s="7" t="s">
        <v>36</v>
      </c>
      <c r="E121" s="8"/>
      <c r="F121" s="18" t="s">
        <v>756</v>
      </c>
      <c r="G121" s="10"/>
      <c r="H121" s="10" t="s">
        <v>757</v>
      </c>
      <c r="I121" s="6"/>
      <c r="J121" s="6" t="s">
        <v>751</v>
      </c>
      <c r="K121" s="10" t="s">
        <v>744</v>
      </c>
      <c r="L121" s="11" t="s">
        <v>745</v>
      </c>
      <c r="M121" s="6" t="s">
        <v>43</v>
      </c>
      <c r="N121" s="10" t="s">
        <v>758</v>
      </c>
      <c r="O121" s="11" t="s">
        <v>759</v>
      </c>
      <c r="P121" s="11"/>
      <c r="Q121" s="13"/>
      <c r="R121" s="12"/>
      <c r="S121" s="12"/>
      <c r="T121" s="12"/>
      <c r="U121" s="12"/>
      <c r="V121" s="12"/>
      <c r="W121" s="12"/>
      <c r="X121" s="13"/>
      <c r="Y121" s="19" t="s">
        <v>45</v>
      </c>
      <c r="Z121" s="12" t="str">
        <f t="shared" si="1"/>
        <v>{"id":"M6-NyO-13a-A-3-BR","stimulus":"&lt;p&gt;Na estufa de Júlia há {{T1}} cactos em vasos de diferentes tipos. Sobre os catos, responda às seguintes perguntas:&lt;/p&gt;","hint":"&lt;p&gt;Calcule os divisores do número de cactos.&lt;/p&gt;","feedback":"&lt;p&gt;Para responder às perguntas, calcule os divisores do número de cactos.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AA121" s="17" t="s">
        <v>760</v>
      </c>
      <c r="AB121" s="13" t="str">
        <f t="shared" si="2"/>
        <v>M6-NyO-13a-A-3</v>
      </c>
      <c r="AC121" s="13" t="str">
        <f t="shared" si="3"/>
        <v>M6-NyO-13a-A-3-BR</v>
      </c>
      <c r="AD121" s="8" t="s">
        <v>47</v>
      </c>
      <c r="AE121" s="13"/>
      <c r="AF121" s="8" t="s">
        <v>48</v>
      </c>
      <c r="AG121" s="8" t="s">
        <v>49</v>
      </c>
    </row>
    <row r="122" ht="112.5" customHeight="1">
      <c r="A122" s="6" t="s">
        <v>761</v>
      </c>
      <c r="B122" s="6" t="s">
        <v>762</v>
      </c>
      <c r="C122" s="6" t="s">
        <v>35</v>
      </c>
      <c r="D122" s="7" t="s">
        <v>36</v>
      </c>
      <c r="E122" s="6"/>
      <c r="F122" s="11" t="s">
        <v>763</v>
      </c>
      <c r="G122" s="11"/>
      <c r="H122" s="10" t="s">
        <v>764</v>
      </c>
      <c r="I122" s="6"/>
      <c r="J122" s="8" t="s">
        <v>162</v>
      </c>
      <c r="K122" s="10" t="s">
        <v>765</v>
      </c>
      <c r="L122" s="11" t="s">
        <v>766</v>
      </c>
      <c r="M122" s="10" t="s">
        <v>43</v>
      </c>
      <c r="N122" s="11" t="s">
        <v>767</v>
      </c>
      <c r="O122" s="11" t="s">
        <v>768</v>
      </c>
      <c r="P122" s="10"/>
      <c r="Q122" s="13"/>
      <c r="R122" s="12"/>
      <c r="S122" s="12"/>
      <c r="T122" s="12"/>
      <c r="U122" s="12"/>
      <c r="V122" s="12"/>
      <c r="W122" s="12"/>
      <c r="X122" s="14"/>
      <c r="Y122" s="19" t="s">
        <v>45</v>
      </c>
      <c r="Z122" s="12" t="str">
        <f t="shared" si="1"/>
        <v>{"id":"M6-NyO-14a-I-1-BR","stimulus":"&lt;p&gt;Selecione o mínimo múltiplo comum entre {{T1}} e {{T2}}.&lt;/p&gt;","hint":"&lt;p&gt;O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v>
      </c>
      <c r="AA122" s="15" t="s">
        <v>769</v>
      </c>
      <c r="AB122" s="13" t="str">
        <f t="shared" si="2"/>
        <v>M6-NyO-14a-I-1</v>
      </c>
      <c r="AC122" s="13" t="str">
        <f t="shared" si="3"/>
        <v>M6-NyO-14a-I-1-BR</v>
      </c>
      <c r="AD122" s="8" t="s">
        <v>47</v>
      </c>
      <c r="AE122" s="13"/>
      <c r="AF122" s="8" t="s">
        <v>48</v>
      </c>
      <c r="AG122" s="8" t="s">
        <v>49</v>
      </c>
    </row>
    <row r="123" ht="112.5" customHeight="1">
      <c r="A123" s="6" t="s">
        <v>761</v>
      </c>
      <c r="B123" s="6" t="s">
        <v>762</v>
      </c>
      <c r="C123" s="6" t="s">
        <v>35</v>
      </c>
      <c r="D123" s="7" t="s">
        <v>36</v>
      </c>
      <c r="E123" s="6"/>
      <c r="F123" s="11" t="s">
        <v>770</v>
      </c>
      <c r="G123" s="10"/>
      <c r="H123" s="10"/>
      <c r="I123" s="6"/>
      <c r="J123" s="8" t="s">
        <v>162</v>
      </c>
      <c r="K123" s="10" t="s">
        <v>765</v>
      </c>
      <c r="L123" s="11" t="s">
        <v>771</v>
      </c>
      <c r="M123" s="10" t="s">
        <v>43</v>
      </c>
      <c r="N123" s="11" t="s">
        <v>772</v>
      </c>
      <c r="O123" s="11" t="s">
        <v>773</v>
      </c>
      <c r="P123" s="10"/>
      <c r="Q123" s="13"/>
      <c r="R123" s="12"/>
      <c r="S123" s="12"/>
      <c r="T123" s="12"/>
      <c r="U123" s="12"/>
      <c r="V123" s="12"/>
      <c r="W123" s="12"/>
      <c r="X123" s="14"/>
      <c r="Y123" s="19" t="s">
        <v>45</v>
      </c>
      <c r="Z123" s="12" t="str">
        <f t="shared" si="1"/>
        <v>{"id":"M6-NyO-14a-I-2-BR","stimulus":"&lt;p&gt;Calcule o mínimo múltiplo comum desses números: {{Q1}}, {{T1}} e {{T2}}.&lt;/p&gt;","hint":"&lt;p&gt;O mínimo múltiplo comum de vários números é o menor múltiplo comum entre eles e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v>
      </c>
      <c r="AA123" s="15" t="s">
        <v>774</v>
      </c>
      <c r="AB123" s="13" t="str">
        <f t="shared" si="2"/>
        <v>M6-NyO-14a-I-2</v>
      </c>
      <c r="AC123" s="13" t="str">
        <f t="shared" si="3"/>
        <v>M6-NyO-14a-I-2-BR</v>
      </c>
      <c r="AD123" s="8" t="s">
        <v>47</v>
      </c>
      <c r="AE123" s="13"/>
      <c r="AF123" s="8" t="s">
        <v>48</v>
      </c>
      <c r="AG123" s="8" t="s">
        <v>49</v>
      </c>
    </row>
    <row r="124" ht="112.5" customHeight="1">
      <c r="A124" s="6" t="s">
        <v>761</v>
      </c>
      <c r="B124" s="6" t="s">
        <v>762</v>
      </c>
      <c r="C124" s="6" t="s">
        <v>50</v>
      </c>
      <c r="D124" s="7" t="s">
        <v>36</v>
      </c>
      <c r="E124" s="6"/>
      <c r="F124" s="11" t="s">
        <v>775</v>
      </c>
      <c r="G124" s="11" t="s">
        <v>776</v>
      </c>
      <c r="H124" s="10" t="s">
        <v>777</v>
      </c>
      <c r="I124" s="6"/>
      <c r="J124" s="8" t="s">
        <v>168</v>
      </c>
      <c r="K124" s="10" t="s">
        <v>765</v>
      </c>
      <c r="L124" s="11" t="s">
        <v>778</v>
      </c>
      <c r="M124" s="10" t="s">
        <v>43</v>
      </c>
      <c r="N124" s="11" t="s">
        <v>767</v>
      </c>
      <c r="O124" s="11" t="s">
        <v>779</v>
      </c>
      <c r="P124" s="10"/>
      <c r="Q124" s="13"/>
      <c r="R124" s="12"/>
      <c r="S124" s="12"/>
      <c r="T124" s="12"/>
      <c r="U124" s="12"/>
      <c r="V124" s="12"/>
      <c r="W124" s="12"/>
      <c r="X124" s="14"/>
      <c r="Y124" s="19" t="s">
        <v>45</v>
      </c>
      <c r="Z124" s="12" t="str">
        <f t="shared" si="1"/>
        <v>{"id":"M6-NyO-14a-E-1-BR","stimulus":"&lt;p&gt;Calcule o mínimo múltiplo comum entre {{T1}} e {{T2}}.&lt;/p&gt;","template":"&lt;p&gt;O mínimo múltiplo comum é {{response}}.&lt;/p&gt;","hint":"&lt;p&gt;O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AA124" s="15" t="s">
        <v>780</v>
      </c>
      <c r="AB124" s="13" t="str">
        <f t="shared" si="2"/>
        <v>M6-NyO-14a-E-1</v>
      </c>
      <c r="AC124" s="13" t="str">
        <f t="shared" si="3"/>
        <v>M6-NyO-14a-E-1-BR</v>
      </c>
      <c r="AD124" s="8" t="s">
        <v>47</v>
      </c>
      <c r="AE124" s="13"/>
      <c r="AF124" s="8" t="s">
        <v>48</v>
      </c>
      <c r="AG124" s="8" t="s">
        <v>49</v>
      </c>
    </row>
    <row r="125" ht="112.5" customHeight="1">
      <c r="A125" s="6" t="s">
        <v>761</v>
      </c>
      <c r="B125" s="6" t="s">
        <v>762</v>
      </c>
      <c r="C125" s="6" t="s">
        <v>50</v>
      </c>
      <c r="D125" s="7" t="s">
        <v>36</v>
      </c>
      <c r="E125" s="6"/>
      <c r="F125" s="11" t="s">
        <v>781</v>
      </c>
      <c r="G125" s="11" t="s">
        <v>776</v>
      </c>
      <c r="H125" s="10"/>
      <c r="I125" s="6"/>
      <c r="J125" s="8" t="s">
        <v>168</v>
      </c>
      <c r="K125" s="10" t="s">
        <v>765</v>
      </c>
      <c r="L125" s="11" t="s">
        <v>782</v>
      </c>
      <c r="M125" s="11" t="s">
        <v>43</v>
      </c>
      <c r="N125" s="11" t="s">
        <v>772</v>
      </c>
      <c r="O125" s="11" t="s">
        <v>783</v>
      </c>
      <c r="P125" s="10"/>
      <c r="Q125" s="13"/>
      <c r="R125" s="12"/>
      <c r="S125" s="12"/>
      <c r="T125" s="12"/>
      <c r="U125" s="12"/>
      <c r="V125" s="12"/>
      <c r="W125" s="12"/>
      <c r="X125" s="14"/>
      <c r="Y125" s="19" t="s">
        <v>45</v>
      </c>
      <c r="Z125" s="12" t="str">
        <f t="shared" si="1"/>
        <v>{"id":"M6-NyO-14a-E-2-BR","stimulus":"&lt;p&gt;Calcule o mínimo múltiplo comum entre {{Q1}}, {{T1}} e {{T2}}.&lt;/p&gt;","template":"&lt;p&gt;O mínimo múltiplo comum é {{response}}.&lt;/p&gt;","hint":"&lt;p&gt;O mínimo múltiplo comum entre vários números é o menor múltiplo comum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AA125" s="15" t="s">
        <v>784</v>
      </c>
      <c r="AB125" s="13" t="str">
        <f t="shared" si="2"/>
        <v>M6-NyO-14a-E-2</v>
      </c>
      <c r="AC125" s="13" t="str">
        <f t="shared" si="3"/>
        <v>M6-NyO-14a-E-2-BR</v>
      </c>
      <c r="AD125" s="8" t="s">
        <v>47</v>
      </c>
      <c r="AE125" s="13"/>
      <c r="AF125" s="8" t="s">
        <v>48</v>
      </c>
      <c r="AG125" s="8" t="s">
        <v>49</v>
      </c>
    </row>
    <row r="126" ht="112.5" customHeight="1">
      <c r="A126" s="6" t="s">
        <v>761</v>
      </c>
      <c r="B126" s="6" t="s">
        <v>762</v>
      </c>
      <c r="C126" s="6" t="s">
        <v>69</v>
      </c>
      <c r="D126" s="7" t="s">
        <v>36</v>
      </c>
      <c r="E126" s="6"/>
      <c r="F126" s="11" t="s">
        <v>785</v>
      </c>
      <c r="G126" s="11" t="s">
        <v>786</v>
      </c>
      <c r="H126" s="10" t="s">
        <v>787</v>
      </c>
      <c r="I126" s="6"/>
      <c r="J126" s="8" t="s">
        <v>168</v>
      </c>
      <c r="K126" s="10" t="s">
        <v>788</v>
      </c>
      <c r="L126" s="11" t="s">
        <v>778</v>
      </c>
      <c r="M126" s="10" t="s">
        <v>43</v>
      </c>
      <c r="N126" s="11" t="s">
        <v>767</v>
      </c>
      <c r="O126" s="11" t="s">
        <v>779</v>
      </c>
      <c r="P126" s="10"/>
      <c r="Q126" s="13"/>
      <c r="R126" s="12"/>
      <c r="S126" s="12"/>
      <c r="T126" s="12"/>
      <c r="U126" s="12"/>
      <c r="V126" s="12"/>
      <c r="W126" s="12"/>
      <c r="X126" s="14"/>
      <c r="Y126" s="19" t="s">
        <v>45</v>
      </c>
      <c r="Z126" s="12" t="str">
        <f t="shared" si="1"/>
        <v>{"id":"M6-NyO-14a-A-1-BR","stimulus":"&lt;p&gt;Apenas dois trens passam por uma estação ferroviária. O primeiro chega à estação a cada {{T1}} h e o segundo a cada {{T2}} h. Se em um determinado momento os dois trens passarem ao mesmo tempo pela estação, quantas horas depois a passagem deles coincidirá novamente?&lt;/p&gt;","template":"&lt;p&gt;Eles coincidirão novamente dentro de {{response}} h.&lt;/p&gt;","hint":"&lt;p&gt;O mínimo múltiplo comum de dois números é o menor múltiplo comum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AA126" s="15" t="s">
        <v>789</v>
      </c>
      <c r="AB126" s="13" t="str">
        <f t="shared" si="2"/>
        <v>M6-NyO-14a-A-1</v>
      </c>
      <c r="AC126" s="13" t="str">
        <f t="shared" si="3"/>
        <v>M6-NyO-14a-A-1-BR</v>
      </c>
      <c r="AD126" s="8" t="s">
        <v>47</v>
      </c>
      <c r="AE126" s="13"/>
      <c r="AF126" s="8" t="s">
        <v>48</v>
      </c>
      <c r="AG126" s="8" t="s">
        <v>49</v>
      </c>
    </row>
    <row r="127" ht="112.5" customHeight="1">
      <c r="A127" s="6" t="s">
        <v>761</v>
      </c>
      <c r="B127" s="6" t="s">
        <v>762</v>
      </c>
      <c r="C127" s="6" t="s">
        <v>69</v>
      </c>
      <c r="D127" s="7" t="s">
        <v>36</v>
      </c>
      <c r="E127" s="6"/>
      <c r="F127" s="11" t="s">
        <v>790</v>
      </c>
      <c r="G127" s="11" t="s">
        <v>791</v>
      </c>
      <c r="H127" s="10" t="s">
        <v>792</v>
      </c>
      <c r="I127" s="6"/>
      <c r="J127" s="8" t="s">
        <v>168</v>
      </c>
      <c r="K127" s="10" t="s">
        <v>788</v>
      </c>
      <c r="L127" s="11" t="s">
        <v>778</v>
      </c>
      <c r="M127" s="10" t="s">
        <v>43</v>
      </c>
      <c r="N127" s="11" t="s">
        <v>767</v>
      </c>
      <c r="O127" s="11" t="s">
        <v>779</v>
      </c>
      <c r="P127" s="10"/>
      <c r="Q127" s="13"/>
      <c r="R127" s="12"/>
      <c r="S127" s="12"/>
      <c r="T127" s="12"/>
      <c r="U127" s="12"/>
      <c r="V127" s="12"/>
      <c r="W127" s="12"/>
      <c r="X127" s="14"/>
      <c r="Y127" s="19" t="s">
        <v>45</v>
      </c>
      <c r="Z127" s="12" t="str">
        <f t="shared" si="1"/>
        <v>{"id":"M6-NyO-14a-A-2-BR","stimulus":"&lt;p&gt;Helena toca baixo na banda da escola com seu amigo Jaime, que toca violão. Em uma das músicas, os dois tocaram a nota fá ao mesmo tempo e, a partir daí, Helena passou a tocar essa nota a cada {{T1}} compassos e Jaime, a cada {{T2}} compassos. Do momento que eles tocaram a nota juntos, após quantos compassos eles a tocaram novamente?&lt;/p&gt;","template":"&lt;p&gt;Eles tocaram novamente a mesma nota fá após {{response}} compassos.&lt;/p&gt;","hint":"&lt;p&gt;O mínimo múltiplo comum de dois números é o menor múltiplo comum diferente de 0.&lt;/p&gt;","feedback":"&lt;p&gt;Para obter o mínimo múltiplo comum entre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AA127" s="15" t="s">
        <v>793</v>
      </c>
      <c r="AB127" s="13" t="str">
        <f t="shared" si="2"/>
        <v>M6-NyO-14a-A-2</v>
      </c>
      <c r="AC127" s="13" t="str">
        <f t="shared" si="3"/>
        <v>M6-NyO-14a-A-2-BR</v>
      </c>
      <c r="AD127" s="8" t="s">
        <v>47</v>
      </c>
      <c r="AE127" s="13"/>
      <c r="AF127" s="8" t="s">
        <v>48</v>
      </c>
      <c r="AG127" s="8" t="s">
        <v>49</v>
      </c>
    </row>
    <row r="128" ht="112.5" customHeight="1">
      <c r="A128" s="6" t="s">
        <v>761</v>
      </c>
      <c r="B128" s="6" t="s">
        <v>762</v>
      </c>
      <c r="C128" s="6" t="s">
        <v>69</v>
      </c>
      <c r="D128" s="7" t="s">
        <v>36</v>
      </c>
      <c r="E128" s="6"/>
      <c r="F128" s="11" t="s">
        <v>794</v>
      </c>
      <c r="G128" s="11" t="s">
        <v>795</v>
      </c>
      <c r="H128" s="10" t="s">
        <v>796</v>
      </c>
      <c r="I128" s="6"/>
      <c r="J128" s="8" t="s">
        <v>168</v>
      </c>
      <c r="K128" s="10" t="s">
        <v>765</v>
      </c>
      <c r="L128" s="11" t="s">
        <v>782</v>
      </c>
      <c r="M128" s="10" t="s">
        <v>43</v>
      </c>
      <c r="N128" s="11" t="s">
        <v>772</v>
      </c>
      <c r="O128" s="11" t="s">
        <v>783</v>
      </c>
      <c r="P128" s="10"/>
      <c r="Q128" s="13"/>
      <c r="R128" s="12"/>
      <c r="S128" s="12"/>
      <c r="T128" s="12"/>
      <c r="U128" s="12"/>
      <c r="V128" s="12"/>
      <c r="W128" s="12"/>
      <c r="X128" s="13"/>
      <c r="Y128" s="19" t="s">
        <v>45</v>
      </c>
      <c r="Z128" s="12" t="str">
        <f t="shared" si="1"/>
        <v>{"id":"M6-NyO-14a-A-3-BR","stimulus":"&lt;p&gt;Em um bairro da cidade, há três postes de luz que piscam há alguns dias. Um deles pisca a cada {{Q1}} minutos; o outro, a cada {{T1}} minutos, e o terceiro, a cada {{T2}} minutos. Se em algum momento eles piscarem ao mesmo tempo, quanto tempo levará até que eles pisquem juntos novamente?&lt;/p&gt;","template":"&lt;p&gt;As luzes piscarão juntas novamente após {{response}} minutos.&lt;/p&gt;","hint":"&lt;p&gt;O mínimo múltiplo comum entre vários números é o menor múltiplo comum diferente de 0.&lt;/p&gt;","feedback":"&lt;p&gt;Para obter o mínimo múltiplo comum entre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AA128" s="15" t="s">
        <v>797</v>
      </c>
      <c r="AB128" s="13" t="str">
        <f t="shared" si="2"/>
        <v>M6-NyO-14a-A-3</v>
      </c>
      <c r="AC128" s="13" t="str">
        <f t="shared" si="3"/>
        <v>M6-NyO-14a-A-3-BR</v>
      </c>
      <c r="AD128" s="8" t="s">
        <v>47</v>
      </c>
      <c r="AE128" s="13"/>
      <c r="AF128" s="8" t="s">
        <v>48</v>
      </c>
      <c r="AG128" s="8" t="s">
        <v>49</v>
      </c>
    </row>
    <row r="129" ht="112.5" customHeight="1">
      <c r="A129" s="6" t="s">
        <v>798</v>
      </c>
      <c r="B129" s="6" t="s">
        <v>799</v>
      </c>
      <c r="C129" s="6" t="s">
        <v>35</v>
      </c>
      <c r="D129" s="7" t="s">
        <v>36</v>
      </c>
      <c r="E129" s="6"/>
      <c r="F129" s="11" t="s">
        <v>800</v>
      </c>
      <c r="G129" s="10"/>
      <c r="H129" s="10" t="s">
        <v>801</v>
      </c>
      <c r="I129" s="6"/>
      <c r="J129" s="8" t="s">
        <v>162</v>
      </c>
      <c r="K129" s="10" t="s">
        <v>802</v>
      </c>
      <c r="L129" s="11" t="s">
        <v>803</v>
      </c>
      <c r="M129" s="6" t="s">
        <v>43</v>
      </c>
      <c r="N129" s="11" t="s">
        <v>804</v>
      </c>
      <c r="O129" s="11" t="s">
        <v>805</v>
      </c>
      <c r="P129" s="9"/>
      <c r="Q129" s="13"/>
      <c r="R129" s="12"/>
      <c r="S129" s="12"/>
      <c r="T129" s="12"/>
      <c r="U129" s="12"/>
      <c r="V129" s="12"/>
      <c r="W129" s="12"/>
      <c r="X129" s="13"/>
      <c r="Y129" s="19" t="s">
        <v>45</v>
      </c>
      <c r="Z129" s="12" t="str">
        <f t="shared" si="1"/>
        <v>{"id":"M6-NyO-15a-I-1-BR","stimulus":"&lt;p&gt;Qual ​​é o máximo divisor comum entre {{T11}} e {{T12}}?&lt;/p&gt;","hint":"&lt;p&gt;O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{{Q5}}.&lt;/p&gt;&lt;p&gt;Alguns dos divisores de {{T12}} são {{Q1}} e {{Q6}}.&lt;/p&gt;&lt;p&gt;Em seguida, escolha o maior divisor comum, neste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v>
      </c>
      <c r="AA129" s="15" t="s">
        <v>806</v>
      </c>
      <c r="AB129" s="13" t="str">
        <f t="shared" si="2"/>
        <v>M6-NyO-15a-I-1</v>
      </c>
      <c r="AC129" s="13" t="str">
        <f t="shared" si="3"/>
        <v>M6-NyO-15a-I-1-BR</v>
      </c>
      <c r="AD129" s="8" t="s">
        <v>47</v>
      </c>
      <c r="AE129" s="13"/>
      <c r="AF129" s="8" t="s">
        <v>48</v>
      </c>
      <c r="AG129" s="8" t="s">
        <v>49</v>
      </c>
    </row>
    <row r="130" ht="112.5" customHeight="1">
      <c r="A130" s="6" t="s">
        <v>798</v>
      </c>
      <c r="B130" s="6" t="s">
        <v>799</v>
      </c>
      <c r="C130" s="6" t="s">
        <v>50</v>
      </c>
      <c r="D130" s="7" t="s">
        <v>36</v>
      </c>
      <c r="E130" s="6"/>
      <c r="F130" s="11" t="s">
        <v>807</v>
      </c>
      <c r="G130" s="11" t="s">
        <v>808</v>
      </c>
      <c r="H130" s="10" t="s">
        <v>809</v>
      </c>
      <c r="I130" s="6"/>
      <c r="J130" s="8" t="s">
        <v>168</v>
      </c>
      <c r="K130" s="10" t="s">
        <v>810</v>
      </c>
      <c r="L130" s="11" t="s">
        <v>811</v>
      </c>
      <c r="M130" s="6" t="s">
        <v>43</v>
      </c>
      <c r="N130" s="11" t="s">
        <v>804</v>
      </c>
      <c r="O130" s="11" t="s">
        <v>812</v>
      </c>
      <c r="P130" s="9"/>
      <c r="Q130" s="13"/>
      <c r="R130" s="12"/>
      <c r="S130" s="12"/>
      <c r="T130" s="12"/>
      <c r="U130" s="12"/>
      <c r="V130" s="12"/>
      <c r="W130" s="12"/>
      <c r="X130" s="13"/>
      <c r="Y130" s="19" t="s">
        <v>45</v>
      </c>
      <c r="Z130" s="12" t="str">
        <f t="shared" si="1"/>
        <v>{"id":"M6-NyO-15a-E-1-BR","stimulus":"&lt;p&gt;Calcule o máximo divisor comum entre {{T11}} e {{T12}}.&lt;/p&gt;","template":"&lt;p&gt;O máximo divisor comum é {{response}}.&lt;/p&gt;","hint":"&lt;p&gt;O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escolha o maior divisor comum, neste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v>
      </c>
      <c r="AA130" s="15" t="s">
        <v>813</v>
      </c>
      <c r="AB130" s="13" t="str">
        <f t="shared" si="2"/>
        <v>M6-NyO-15a-E-1</v>
      </c>
      <c r="AC130" s="13" t="str">
        <f t="shared" si="3"/>
        <v>M6-NyO-15a-E-1-BR</v>
      </c>
      <c r="AD130" s="8" t="s">
        <v>47</v>
      </c>
      <c r="AE130" s="13"/>
      <c r="AF130" s="8" t="s">
        <v>48</v>
      </c>
      <c r="AG130" s="8" t="s">
        <v>49</v>
      </c>
    </row>
    <row r="131" ht="112.5" customHeight="1">
      <c r="A131" s="6" t="s">
        <v>798</v>
      </c>
      <c r="B131" s="6" t="s">
        <v>799</v>
      </c>
      <c r="C131" s="6" t="s">
        <v>69</v>
      </c>
      <c r="D131" s="7" t="s">
        <v>36</v>
      </c>
      <c r="E131" s="6"/>
      <c r="F131" s="11" t="s">
        <v>814</v>
      </c>
      <c r="G131" s="11" t="s">
        <v>815</v>
      </c>
      <c r="H131" s="10" t="s">
        <v>816</v>
      </c>
      <c r="I131" s="6"/>
      <c r="J131" s="8" t="s">
        <v>168</v>
      </c>
      <c r="K131" s="10" t="s">
        <v>817</v>
      </c>
      <c r="L131" s="10" t="s">
        <v>818</v>
      </c>
      <c r="M131" s="6" t="s">
        <v>43</v>
      </c>
      <c r="N131" s="11" t="s">
        <v>804</v>
      </c>
      <c r="O131" s="11" t="s">
        <v>819</v>
      </c>
      <c r="P131" s="12"/>
      <c r="Q131" s="13"/>
      <c r="R131" s="12"/>
      <c r="S131" s="12"/>
      <c r="T131" s="12"/>
      <c r="U131" s="12"/>
      <c r="V131" s="12"/>
      <c r="W131" s="12"/>
      <c r="X131" s="13"/>
      <c r="Y131" s="19" t="s">
        <v>45</v>
      </c>
      <c r="Z131" s="12" t="str">
        <f t="shared" si="1"/>
        <v>{"id":"M6-NyO-15a-A-1-BR","stimulus":"&lt;p&gt;Em uma ótica, deseja-se embalar {{T11}} óculos de grau e {{T12}} óculos de sol, de modo que todas as embalagem tenham a mesma quantidade de óculos e que essa quantidade seja a maior possível. Além disso, os óculos devem ser de um mesmo tipo por embalagem. Quantos óculos haverá em cada embalagem?&lt;/p&gt;","template":"&lt;p&gt;Cada embalagem deve conter {{response}} óculos.&lt;/p&gt;","hint":"&lt;p&gt;O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AA131" s="15" t="s">
        <v>820</v>
      </c>
      <c r="AB131" s="13" t="str">
        <f t="shared" si="2"/>
        <v>M6-NyO-15a-A-1</v>
      </c>
      <c r="AC131" s="13" t="str">
        <f t="shared" si="3"/>
        <v>M6-NyO-15a-A-1-BR</v>
      </c>
      <c r="AD131" s="8" t="s">
        <v>47</v>
      </c>
      <c r="AE131" s="13"/>
      <c r="AF131" s="8" t="s">
        <v>48</v>
      </c>
      <c r="AG131" s="8" t="s">
        <v>49</v>
      </c>
    </row>
    <row r="132" ht="112.5" customHeight="1">
      <c r="A132" s="6" t="s">
        <v>798</v>
      </c>
      <c r="B132" s="6" t="s">
        <v>799</v>
      </c>
      <c r="C132" s="6" t="s">
        <v>69</v>
      </c>
      <c r="D132" s="7" t="s">
        <v>36</v>
      </c>
      <c r="E132" s="6"/>
      <c r="F132" s="11" t="s">
        <v>821</v>
      </c>
      <c r="G132" s="11" t="s">
        <v>822</v>
      </c>
      <c r="H132" s="10"/>
      <c r="I132" s="6"/>
      <c r="J132" s="8" t="s">
        <v>168</v>
      </c>
      <c r="K132" s="10" t="s">
        <v>817</v>
      </c>
      <c r="L132" s="10" t="s">
        <v>818</v>
      </c>
      <c r="M132" s="6" t="s">
        <v>43</v>
      </c>
      <c r="N132" s="11" t="s">
        <v>804</v>
      </c>
      <c r="O132" s="11" t="s">
        <v>819</v>
      </c>
      <c r="P132" s="12"/>
      <c r="Q132" s="13"/>
      <c r="R132" s="12"/>
      <c r="S132" s="12"/>
      <c r="T132" s="12"/>
      <c r="U132" s="12"/>
      <c r="V132" s="12"/>
      <c r="W132" s="12"/>
      <c r="X132" s="13"/>
      <c r="Y132" s="19" t="s">
        <v>45</v>
      </c>
      <c r="Z132" s="12" t="str">
        <f t="shared" si="1"/>
        <v>{"id":"M6-NyO-15a-A-2-BR","stimulus":"&lt;p&gt;Em uma padaria, há {{T11}} kg de farinha de trigo e {{T12}} kg de farinha de mandioca. Se os padeiros quiserem armazená-las em sacos com a mesma quantidade e a maior possível, mas sem misturar as farinhas, quantos quilogramas de farinha terão que armazenar em cada saco?&lt;/p&gt;","template":"&lt;p&gt;Cada saco terá {{response}} kg de farinha.&lt;/p&gt;","hint":"&lt;p&gt;O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AA132" s="15" t="s">
        <v>823</v>
      </c>
      <c r="AB132" s="13" t="str">
        <f t="shared" si="2"/>
        <v>M6-NyO-15a-A-2</v>
      </c>
      <c r="AC132" s="13" t="str">
        <f t="shared" si="3"/>
        <v>M6-NyO-15a-A-2-BR</v>
      </c>
      <c r="AD132" s="8" t="s">
        <v>47</v>
      </c>
      <c r="AE132" s="13"/>
      <c r="AF132" s="8" t="s">
        <v>48</v>
      </c>
      <c r="AG132" s="8" t="s">
        <v>49</v>
      </c>
    </row>
    <row r="133" ht="112.5" customHeight="1">
      <c r="A133" s="6" t="s">
        <v>798</v>
      </c>
      <c r="B133" s="6" t="s">
        <v>799</v>
      </c>
      <c r="C133" s="6" t="s">
        <v>69</v>
      </c>
      <c r="D133" s="7" t="s">
        <v>36</v>
      </c>
      <c r="E133" s="6"/>
      <c r="F133" s="11" t="s">
        <v>824</v>
      </c>
      <c r="G133" s="11" t="s">
        <v>825</v>
      </c>
      <c r="H133" s="10"/>
      <c r="I133" s="6"/>
      <c r="J133" s="8" t="s">
        <v>168</v>
      </c>
      <c r="K133" s="10" t="s">
        <v>817</v>
      </c>
      <c r="L133" s="10" t="s">
        <v>818</v>
      </c>
      <c r="M133" s="6" t="s">
        <v>43</v>
      </c>
      <c r="N133" s="11" t="s">
        <v>804</v>
      </c>
      <c r="O133" s="10" t="s">
        <v>826</v>
      </c>
      <c r="P133" s="9"/>
      <c r="Q133" s="13"/>
      <c r="R133" s="12"/>
      <c r="S133" s="12"/>
      <c r="T133" s="12"/>
      <c r="U133" s="12"/>
      <c r="V133" s="12"/>
      <c r="W133" s="12"/>
      <c r="X133" s="14"/>
      <c r="Y133" s="19" t="s">
        <v>45</v>
      </c>
      <c r="Z133" s="12" t="str">
        <f t="shared" si="1"/>
        <v>{"id":"M6-NyO-15a-A-3-BR","stimulus":"&lt;p&gt;Em uma loja de brinquedos há {{T11}} carrinhos vermelhos e {{T12}} verdes. Se os vendedores quiserem colocá-los em caixas para que cada uma contenha o mesmo número de carrinhos, mas sem misturar as cores, quantos carrinhos, no máximo, podem ser colocados em cada caixa?&lt;/p&gt;","template":"&lt;p&gt;Cada caixa pode conter {{response}} carrinhos.&lt;/p&gt;","hint":"&lt;p&gt;O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o maior dos que são comuns é escolhido, em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AA133" s="15" t="s">
        <v>827</v>
      </c>
      <c r="AB133" s="13" t="str">
        <f t="shared" si="2"/>
        <v>M6-NyO-15a-A-3</v>
      </c>
      <c r="AC133" s="13" t="str">
        <f t="shared" si="3"/>
        <v>M6-NyO-15a-A-3-BR</v>
      </c>
      <c r="AD133" s="8" t="s">
        <v>47</v>
      </c>
      <c r="AE133" s="13"/>
      <c r="AF133" s="8" t="s">
        <v>48</v>
      </c>
      <c r="AG133" s="8" t="s">
        <v>49</v>
      </c>
    </row>
    <row r="134" ht="112.5" customHeight="1">
      <c r="A134" s="6" t="s">
        <v>828</v>
      </c>
      <c r="B134" s="6" t="s">
        <v>829</v>
      </c>
      <c r="C134" s="6" t="s">
        <v>35</v>
      </c>
      <c r="D134" s="7" t="s">
        <v>36</v>
      </c>
      <c r="E134" s="6"/>
      <c r="F134" s="9" t="s">
        <v>830</v>
      </c>
      <c r="G134" s="10"/>
      <c r="H134" s="10" t="s">
        <v>831</v>
      </c>
      <c r="I134" s="6"/>
      <c r="J134" s="6" t="s">
        <v>313</v>
      </c>
      <c r="K134" s="10" t="s">
        <v>832</v>
      </c>
      <c r="L134" s="10" t="s">
        <v>833</v>
      </c>
      <c r="M134" s="6" t="s">
        <v>43</v>
      </c>
      <c r="N134" s="11" t="s">
        <v>834</v>
      </c>
      <c r="O134" s="11" t="s">
        <v>834</v>
      </c>
      <c r="P134" s="9"/>
      <c r="Q134" s="13"/>
      <c r="R134" s="12"/>
      <c r="S134" s="12"/>
      <c r="T134" s="12"/>
      <c r="U134" s="12"/>
      <c r="V134" s="12"/>
      <c r="W134" s="12"/>
      <c r="X134" s="14"/>
      <c r="Y134" s="19" t="s">
        <v>45</v>
      </c>
      <c r="Z134" s="12" t="str">
        <f t="shared" si="1"/>
        <v>{"id":"M6-NyO-16a-I-1-BR","stimulus":"&lt;p&gt;Arraste a forma como cada potência é lida para o local apropiado.&lt;/p&gt;","hint":"&lt;p&gt;Uma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6","label":null,"min":2,"max":9,"step":1},{"name":"Q7","label":null,"min":2,"max":9,"step":1},{"name":"Q8","label":null,"min":2,"max":9,"step":1}],"calculated":[{"name":"A1","label":"{{Q1}}&lt;sup&gt;{{Q6}}&lt;/sup&gt;","function":"Lemonlib.powerToWords({{Q1}},{{Q6}},'pt')[0].toUpperCase() + Lemonlib.powerToWords({{Q1}},{{Q6}},'pt').slice(1)"},{"name":"A2","label":"{{Q2}}&lt;sup&gt;{{Q7}}&lt;/sup&gt;","function":"Lemonlib.powerToWords({{Q2}},{{Q7}},'pt')[0].toUpperCase() + Lemonlib.powerToWords({{Q2}},{{Q7}},'pt').slice(1)"},{"name":"A3","label":"{{Q3}}&lt;sup&gt;{{Q8}}&lt;/sup&gt;","function":"Lemonlib.powerToWords({{Q3}},{{Q8}},'pt')[0].toUpperCase() + Lemonlib.powerToWords({{Q3}},{{Q8}},'pt').slice(1)"}],"uniques":true},"algorithm":{"name":"linkOperationResult","params":{"invert":true},"template":"Match list"}}</v>
      </c>
      <c r="AA134" s="15" t="s">
        <v>835</v>
      </c>
      <c r="AB134" s="13" t="str">
        <f t="shared" si="2"/>
        <v>M6-NyO-16a-I-1</v>
      </c>
      <c r="AC134" s="13" t="str">
        <f t="shared" si="3"/>
        <v>M6-NyO-16a-I-1-BR</v>
      </c>
      <c r="AD134" s="8" t="s">
        <v>47</v>
      </c>
      <c r="AE134" s="13"/>
      <c r="AF134" s="8" t="s">
        <v>48</v>
      </c>
      <c r="AG134" s="8" t="s">
        <v>49</v>
      </c>
    </row>
    <row r="135" ht="112.5" customHeight="1">
      <c r="A135" s="6" t="s">
        <v>828</v>
      </c>
      <c r="B135" s="6" t="s">
        <v>829</v>
      </c>
      <c r="C135" s="6" t="s">
        <v>35</v>
      </c>
      <c r="D135" s="7" t="s">
        <v>36</v>
      </c>
      <c r="E135" s="6"/>
      <c r="F135" s="18" t="s">
        <v>836</v>
      </c>
      <c r="G135" s="10"/>
      <c r="H135" s="10" t="s">
        <v>837</v>
      </c>
      <c r="I135" s="6"/>
      <c r="J135" s="8" t="s">
        <v>262</v>
      </c>
      <c r="K135" s="10" t="s">
        <v>838</v>
      </c>
      <c r="L135" s="11" t="s">
        <v>839</v>
      </c>
      <c r="M135" s="6" t="s">
        <v>43</v>
      </c>
      <c r="N135" s="11" t="s">
        <v>834</v>
      </c>
      <c r="O135" s="11" t="s">
        <v>834</v>
      </c>
      <c r="P135" s="9"/>
      <c r="Q135" s="13"/>
      <c r="R135" s="12"/>
      <c r="S135" s="12"/>
      <c r="T135" s="12"/>
      <c r="U135" s="12"/>
      <c r="V135" s="12"/>
      <c r="W135" s="12"/>
      <c r="X135" s="14"/>
      <c r="Y135" s="19" t="s">
        <v>45</v>
      </c>
      <c r="Z135" s="12" t="str">
        <f t="shared" si="1"/>
        <v>{"id":"M6-NyO-16a-I-2-BR","stimulus":"&lt;p&gt;Selecione a opção em que a potência está escrita por extenso corretamente.&lt;/p&gt;","hint":"&lt;p&gt;Uma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4","label":null,"min":2,"max":9,"step":1},{"name":"Q7","label":null,"min":2,"max":9,"step":1},{"name":"Q8","label":null,"min":4,"max":12,"step":1},{"name":"Q9","label":null,"min":2,"max":9,"step":1},{"name":"Q10","label":null,"min":4,"max":12,"step":1}],"calculated":[{"name":"T1","label":"{{function}}","function":"Lemonlib.powerToWords({{Q3}},2,'pt')","temp":true},{"name":"T2","label":"{{function}}","function":"Lemonlib.powerToWords({{Q4}},3,'pt')","temp":true},{"name":"T3","label":"{{function}}","function":"Lemonlib.powerToWords({{Q7}},{{Q8}},'pt')","temp":true},{"name":"T4","label":"{{function}}","function":"Lemonlib.powerToWords({{Q9}},{{Q10}},'pt')","temp":true},{"name":"A1","label":"{{Q1}}&lt;sup&gt;2&lt;/sup&gt;: {{function}}","function":"Lemonlib.powerToWords({{Q1}},2,'pt')"},{"name":"A2","label":"{{Q2}}&lt;sup&gt;3&lt;/sup&gt;: {{function}}","function":"Lemonlib.powerToWords({{Q2}},3,'pt')"},{"name":"A3","label":"{{Q3}}&lt;sup&gt;2&lt;/sup&gt;: {{function}}","function":"Lemonlib.powerToWords({{Q3}},3,'pt')","incorrect":true,"feedback":"Esta potência é lida como {{T1}}."},{"name":"A4","label":"{{Q4}}&lt;sup&gt;3&lt;/sup&gt;: {{function}}","function":"Lemonlib.powerToWords({{Q4}},2,'pt')","incorrect":true,"feedback":"Esta potência é lida como {{T2}}."},{"name":"A5","label":"{{Q7}}&lt;sup&gt;{{Q8}}&lt;/sup&gt;: {{function}}","function":"Lemonlib.powerToWords({{Q7}},3,'pt')","incorrect":true,"feedback":"Esta potência é lida como {{T3}}."},{"name":"A6","label":"{{Q9}}&lt;sup&gt;{{Q10}}&lt;/sup&gt;: {{function}}","function":"Lemonlib.powerToWords({{Q9}},2,'pt')","incorrect":true,"feedback":"Esta potência é lida como {{T4}}."}],"uniques":true},"algorithm":{"name":"trueFalse","template":"Multiple choice – standard","params":{"countCorrect":1,"countIncorrect":2,"showCheckIcon":false,
            "columns": 3
        }
    }
}</v>
      </c>
      <c r="AA135" s="15" t="s">
        <v>840</v>
      </c>
      <c r="AB135" s="13" t="str">
        <f t="shared" si="2"/>
        <v>M6-NyO-16a-I-2</v>
      </c>
      <c r="AC135" s="13" t="str">
        <f t="shared" si="3"/>
        <v>M6-NyO-16a-I-2-BR</v>
      </c>
      <c r="AD135" s="8" t="s">
        <v>47</v>
      </c>
      <c r="AE135" s="13"/>
      <c r="AF135" s="8" t="s">
        <v>48</v>
      </c>
      <c r="AG135" s="8" t="s">
        <v>49</v>
      </c>
    </row>
    <row r="136" ht="112.5" customHeight="1">
      <c r="A136" s="6" t="s">
        <v>828</v>
      </c>
      <c r="B136" s="6" t="s">
        <v>829</v>
      </c>
      <c r="C136" s="6" t="s">
        <v>50</v>
      </c>
      <c r="D136" s="7" t="s">
        <v>36</v>
      </c>
      <c r="E136" s="6"/>
      <c r="F136" s="9" t="s">
        <v>841</v>
      </c>
      <c r="G136" s="10" t="s">
        <v>842</v>
      </c>
      <c r="H136" s="10" t="s">
        <v>843</v>
      </c>
      <c r="I136" s="6"/>
      <c r="J136" s="6" t="s">
        <v>103</v>
      </c>
      <c r="K136" s="10" t="s">
        <v>844</v>
      </c>
      <c r="L136" s="10" t="s">
        <v>845</v>
      </c>
      <c r="M136" s="6" t="s">
        <v>43</v>
      </c>
      <c r="N136" s="11" t="s">
        <v>834</v>
      </c>
      <c r="O136" s="11" t="s">
        <v>834</v>
      </c>
      <c r="P136" s="9"/>
      <c r="Q136" s="13"/>
      <c r="R136" s="12"/>
      <c r="S136" s="12"/>
      <c r="T136" s="12"/>
      <c r="U136" s="12"/>
      <c r="V136" s="12"/>
      <c r="W136" s="12"/>
      <c r="X136" s="13"/>
      <c r="Y136" s="19" t="s">
        <v>45</v>
      </c>
      <c r="Z136" s="12" t="str">
        <f t="shared" si="1"/>
        <v>{"id":"M6-NyO-16a-E-1-BR","stimulus":"&lt;p&gt;Escreva por extenso a seguinte potência.&lt;/p&gt;","template":"&lt;p style=\"text-align:center;\"&gt;{{Q1}}&lt;sup&gt;{{Q2}}&lt;/sup&gt; : {{response}}&lt;/p&gt;","hint":"&lt;p&gt;Uma potência é lida como &lt;i&gt;base elevada ao expoente.&lt;/i&gt; Se o expoente for 2, lê-se &lt;i&gt;quadrado&lt;/i&gt; e se for 3, &lt;i&gt;cubo.&lt;/i&gt;&lt;/p&gt;","feedback":"&lt;p&gt;Uma potência é lida como &lt;i&gt;base elevada ao expoente.&lt;/i&gt; Se o expoente for 2, lê-se &lt;i&gt;quadrado&lt;/i&gt; e se for 3, &lt;i&gt;cubo.&lt;/i&gt;&lt;/p&gt;","seed":{"parameters":[{"name":"Q1","label":null,"min":2,"max":9,"step":1},{"name":"Q2","label":null,"min":2,"max":10,"step":1}],"calculated":[{"name":"A1","label":"{{function}}","function":"Lemonlib.powerToWords({{Q1}},{{Q2}},'pt')"}],"uniques":true},"algorithm":{"name":"calculateOperation","template":"Cloze with text"}}</v>
      </c>
      <c r="AA136" s="15" t="s">
        <v>846</v>
      </c>
      <c r="AB136" s="13" t="str">
        <f t="shared" si="2"/>
        <v>M6-NyO-16a-E-1</v>
      </c>
      <c r="AC136" s="13" t="str">
        <f t="shared" si="3"/>
        <v>M6-NyO-16a-E-1-BR</v>
      </c>
      <c r="AD136" s="8" t="s">
        <v>47</v>
      </c>
      <c r="AE136" s="13"/>
      <c r="AF136" s="8" t="s">
        <v>48</v>
      </c>
      <c r="AG136" s="8" t="s">
        <v>49</v>
      </c>
    </row>
    <row r="137" ht="112.5" customHeight="1">
      <c r="A137" s="6" t="s">
        <v>847</v>
      </c>
      <c r="B137" s="6" t="s">
        <v>848</v>
      </c>
      <c r="C137" s="6" t="s">
        <v>35</v>
      </c>
      <c r="D137" s="7" t="s">
        <v>36</v>
      </c>
      <c r="E137" s="6"/>
      <c r="F137" s="9" t="s">
        <v>849</v>
      </c>
      <c r="G137" s="10"/>
      <c r="H137" s="10" t="s">
        <v>850</v>
      </c>
      <c r="I137" s="6"/>
      <c r="J137" s="6" t="s">
        <v>851</v>
      </c>
      <c r="K137" s="10" t="s">
        <v>852</v>
      </c>
      <c r="L137" s="10" t="s">
        <v>853</v>
      </c>
      <c r="M137" s="6" t="s">
        <v>43</v>
      </c>
      <c r="N137" s="10" t="s">
        <v>854</v>
      </c>
      <c r="O137" s="11" t="s">
        <v>855</v>
      </c>
      <c r="P137" s="9"/>
      <c r="Q137" s="13"/>
      <c r="R137" s="12"/>
      <c r="S137" s="12"/>
      <c r="T137" s="12"/>
      <c r="U137" s="12"/>
      <c r="V137" s="12"/>
      <c r="W137" s="12"/>
      <c r="X137" s="13"/>
      <c r="Y137" s="19" t="s">
        <v>45</v>
      </c>
      <c r="Z137" s="12" t="str">
        <f t="shared" si="1"/>
        <v>{"id":"M6-NyO-16b-I-1-BR","stimulus":"&lt;p&gt;Arraste cada potência para a sua escrita em forma de produto.&lt;/p&gt;","hint":"&lt;p&gt;O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name":"Q3","label":null,"min":2,"max":9,"step":1},{"name":"Q4","label":null,"min":2,"max":9,"step":1}],"calculated":[{"name":"A1","label":"{{Q1}}&lt;sup&gt;{{Q2}}&lt;/sup&gt;","function":"Lemonlib.descomposePow({{Q1}}, {{Q2}})","feedback":"A base {{Q1}} repete {{Q2}} vezes."},{"name":"A2","label":"{{Q1}}&lt;sup&gt;{{Q3}}&lt;/sup&gt;","function":"Lemonlib.descomposePow({{Q1}}, {{Q3}})","feedback":"A base {{Q1}} repete {{Q3}} vezes."},{"name":"A3","label":"{{Q1}}&lt;sup&gt;{{Q4}}&lt;/sup&gt;","function":"Lemonlib.descomposePow({{Q1}}, {{Q4}})","feedback":"A base {{Q1}} repete {{Q4}} vezes."}],"uniques":true},"algorithm":{"name":"linkOperationResult","params":{"invert":false},"template":"Match list"}}</v>
      </c>
      <c r="AA137" s="15" t="s">
        <v>856</v>
      </c>
      <c r="AB137" s="13" t="str">
        <f t="shared" si="2"/>
        <v>M6-NyO-16b-I-1</v>
      </c>
      <c r="AC137" s="13" t="str">
        <f t="shared" si="3"/>
        <v>M6-NyO-16b-I-1-BR</v>
      </c>
      <c r="AD137" s="8" t="s">
        <v>47</v>
      </c>
      <c r="AE137" s="13"/>
      <c r="AF137" s="8" t="s">
        <v>48</v>
      </c>
      <c r="AG137" s="8" t="s">
        <v>49</v>
      </c>
    </row>
    <row r="138" ht="112.5" customHeight="1">
      <c r="A138" s="6" t="s">
        <v>847</v>
      </c>
      <c r="B138" s="6" t="s">
        <v>848</v>
      </c>
      <c r="C138" s="6" t="s">
        <v>50</v>
      </c>
      <c r="D138" s="7" t="s">
        <v>36</v>
      </c>
      <c r="E138" s="6"/>
      <c r="F138" s="18" t="s">
        <v>857</v>
      </c>
      <c r="G138" s="10" t="s">
        <v>211</v>
      </c>
      <c r="H138" s="10" t="s">
        <v>858</v>
      </c>
      <c r="I138" s="6"/>
      <c r="J138" s="6" t="s">
        <v>103</v>
      </c>
      <c r="K138" s="10" t="s">
        <v>859</v>
      </c>
      <c r="L138" s="10" t="s">
        <v>860</v>
      </c>
      <c r="M138" s="6" t="s">
        <v>43</v>
      </c>
      <c r="N138" s="10" t="s">
        <v>854</v>
      </c>
      <c r="O138" s="11" t="s">
        <v>855</v>
      </c>
      <c r="P138" s="9"/>
      <c r="Q138" s="13"/>
      <c r="R138" s="12"/>
      <c r="S138" s="12"/>
      <c r="T138" s="12"/>
      <c r="U138" s="12"/>
      <c r="V138" s="12"/>
      <c r="W138" s="12"/>
      <c r="X138" s="14"/>
      <c r="Y138" s="19" t="s">
        <v>45</v>
      </c>
      <c r="Z138" s="12" t="str">
        <f t="shared" si="1"/>
        <v>{"id":"M6-NyO-16b-E-1-BR","stimulus":"&lt;p&gt;Expresse o seguinte produto em forma de potência.&lt;/p&gt;","template":"&lt;p style=\"text-align:center;\"&gt;{{T1}} = {{response}}&lt;/p&gt;","hint":"&lt;p&gt;O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indicar.&lt;/p&gt;","seed":{"parameters":[{"name":"Q1","label":null,"min":2,"max":9,"step":1},{"name":"Q2","label":null,"min":2,"max":9,"step":1}],"calculated":[{"name":"T1","label":"{{function}}","function":"Lemonlib.descomposePow({{Q1}}, {{Q2}})","temp":true},{"name":"A1","label":"{{function}}","function":"\"{{Q1}}^{{Q2}}\""}],"uniques":true},"algorithm":{"name":"calculateOperation","params":{"method":"equivLiteral","keyboard":"INTERMEDIATE"}}}</v>
      </c>
      <c r="AA138" s="15" t="s">
        <v>861</v>
      </c>
      <c r="AB138" s="13" t="str">
        <f t="shared" si="2"/>
        <v>M6-NyO-16b-E-1</v>
      </c>
      <c r="AC138" s="13" t="str">
        <f t="shared" si="3"/>
        <v>M6-NyO-16b-E-1-BR</v>
      </c>
      <c r="AD138" s="8" t="s">
        <v>47</v>
      </c>
      <c r="AE138" s="13"/>
      <c r="AF138" s="8" t="s">
        <v>48</v>
      </c>
      <c r="AG138" s="8" t="s">
        <v>49</v>
      </c>
    </row>
    <row r="139" ht="112.5" customHeight="1">
      <c r="A139" s="6" t="s">
        <v>847</v>
      </c>
      <c r="B139" s="6" t="s">
        <v>848</v>
      </c>
      <c r="C139" s="6" t="s">
        <v>69</v>
      </c>
      <c r="D139" s="7" t="s">
        <v>36</v>
      </c>
      <c r="E139" s="6"/>
      <c r="F139" s="9" t="s">
        <v>862</v>
      </c>
      <c r="G139" s="10" t="s">
        <v>863</v>
      </c>
      <c r="H139" s="10" t="s">
        <v>864</v>
      </c>
      <c r="I139" s="6"/>
      <c r="J139" s="6" t="s">
        <v>103</v>
      </c>
      <c r="K139" s="10" t="s">
        <v>865</v>
      </c>
      <c r="L139" s="10" t="s">
        <v>866</v>
      </c>
      <c r="M139" s="6" t="s">
        <v>43</v>
      </c>
      <c r="N139" s="10" t="s">
        <v>854</v>
      </c>
      <c r="O139" s="11" t="s">
        <v>855</v>
      </c>
      <c r="P139" s="12"/>
      <c r="Q139" s="13"/>
      <c r="R139" s="12"/>
      <c r="S139" s="12"/>
      <c r="T139" s="12"/>
      <c r="U139" s="12"/>
      <c r="V139" s="12"/>
      <c r="W139" s="12"/>
      <c r="X139" s="14"/>
      <c r="Y139" s="19" t="s">
        <v>45</v>
      </c>
      <c r="Z139" s="12" t="str">
        <f t="shared" si="1"/>
        <v>{"id":"M6-NyO-16b-A-1-BR","stimulus":"&lt;p&gt;Ângelo irá fazer {{Q1}} pulseiras de miçangas para cada um de seus {{Q1}} amigos. Para fazer isso, ele usará {{Q1}} miçangas por pulseira. Expresse na forma de potência e como produto de fatores iguais o número de miçangas que ele vai precisar.&lt;/p&gt;","template":"&lt;p&gt;Como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4,"max":9,"step":1}],"calculated":[{"name":"A1","label":"{{function}}","function":"{{Q1}}\\times{{Q1}}\\times{{Q1}}"},{"name":"A2","label":"{{function}}","function":"\"{{Q1}}^3\""}],"uniques":true},"algorithm":{"name":"calculateOperation","params":{"method":"equivLiteral","keyboard":"INTERMEDIATE"}}}</v>
      </c>
      <c r="AA139" s="17" t="s">
        <v>867</v>
      </c>
      <c r="AB139" s="13" t="str">
        <f t="shared" si="2"/>
        <v>M6-NyO-16b-A-1</v>
      </c>
      <c r="AC139" s="13" t="str">
        <f t="shared" si="3"/>
        <v>M6-NyO-16b-A-1-BR</v>
      </c>
      <c r="AD139" s="8" t="s">
        <v>47</v>
      </c>
      <c r="AE139" s="13"/>
      <c r="AF139" s="8" t="s">
        <v>48</v>
      </c>
      <c r="AG139" s="8" t="s">
        <v>49</v>
      </c>
    </row>
    <row r="140" ht="112.5" customHeight="1">
      <c r="A140" s="6" t="s">
        <v>847</v>
      </c>
      <c r="B140" s="6" t="s">
        <v>848</v>
      </c>
      <c r="C140" s="6" t="s">
        <v>69</v>
      </c>
      <c r="D140" s="7" t="s">
        <v>36</v>
      </c>
      <c r="E140" s="6"/>
      <c r="F140" s="9" t="s">
        <v>868</v>
      </c>
      <c r="G140" s="10" t="s">
        <v>863</v>
      </c>
      <c r="H140" s="10" t="s">
        <v>869</v>
      </c>
      <c r="I140" s="6"/>
      <c r="J140" s="6" t="s">
        <v>103</v>
      </c>
      <c r="K140" s="10" t="s">
        <v>870</v>
      </c>
      <c r="L140" s="10" t="s">
        <v>871</v>
      </c>
      <c r="M140" s="6" t="s">
        <v>43</v>
      </c>
      <c r="N140" s="10" t="s">
        <v>854</v>
      </c>
      <c r="O140" s="11" t="s">
        <v>855</v>
      </c>
      <c r="P140" s="12"/>
      <c r="Q140" s="13"/>
      <c r="R140" s="12"/>
      <c r="S140" s="12"/>
      <c r="T140" s="12"/>
      <c r="U140" s="12"/>
      <c r="V140" s="12"/>
      <c r="W140" s="12"/>
      <c r="X140" s="14"/>
      <c r="Y140" s="19" t="s">
        <v>45</v>
      </c>
      <c r="Z140" s="12" t="str">
        <f t="shared" si="1"/>
        <v>{"id":"M6-NyO-16b-A-2-BR","stimulus":"&lt;p&gt;Um carpinteiro sempre usa {{Q1}} parafusos para construir um alimentador de pássaros. Em um determinado mês ele dedicou {{Q1}} dias para este trabalho em que trabalhou {{Q1}} h por dia para fazer {{Q1}} alimentadores. Expresse na forma de potência e como produto de fatores iguais a quantidade de parafusos usados ​​naquele mês.&lt;/p&gt;","template":"&lt;p&gt;Como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7,"step":1}],"calculated":[{"name":"A1","label":"{{function}}","function":"{{Q1}}\\times{{Q1}}\\times{{Q1}}\\times{{Q1}}"},{"name":"A2","label":"{{function}}","function":"\"{{Q1}}^4\""}],"uniques":true},"algorithm":{"name":"calculateOperation","params":{"method":"equivLiteral","keyboard":"INTERMEDIATE"}}}</v>
      </c>
      <c r="AA140" s="17" t="s">
        <v>872</v>
      </c>
      <c r="AB140" s="13" t="str">
        <f t="shared" si="2"/>
        <v>M6-NyO-16b-A-2</v>
      </c>
      <c r="AC140" s="13" t="str">
        <f t="shared" si="3"/>
        <v>M6-NyO-16b-A-2-BR</v>
      </c>
      <c r="AD140" s="8" t="s">
        <v>47</v>
      </c>
      <c r="AE140" s="13"/>
      <c r="AF140" s="8" t="s">
        <v>48</v>
      </c>
      <c r="AG140" s="8" t="s">
        <v>49</v>
      </c>
    </row>
    <row r="141" ht="112.5" customHeight="1">
      <c r="A141" s="6" t="s">
        <v>847</v>
      </c>
      <c r="B141" s="6" t="s">
        <v>848</v>
      </c>
      <c r="C141" s="6" t="s">
        <v>69</v>
      </c>
      <c r="D141" s="7" t="s">
        <v>36</v>
      </c>
      <c r="E141" s="6"/>
      <c r="F141" s="9" t="s">
        <v>873</v>
      </c>
      <c r="G141" s="10" t="s">
        <v>863</v>
      </c>
      <c r="H141" s="10" t="s">
        <v>874</v>
      </c>
      <c r="I141" s="6"/>
      <c r="J141" s="6" t="s">
        <v>103</v>
      </c>
      <c r="K141" s="10" t="s">
        <v>875</v>
      </c>
      <c r="L141" s="10" t="s">
        <v>876</v>
      </c>
      <c r="M141" s="6" t="s">
        <v>43</v>
      </c>
      <c r="N141" s="10" t="s">
        <v>854</v>
      </c>
      <c r="O141" s="11" t="s">
        <v>855</v>
      </c>
      <c r="P141" s="12"/>
      <c r="Q141" s="13"/>
      <c r="R141" s="12"/>
      <c r="S141" s="12"/>
      <c r="T141" s="12"/>
      <c r="U141" s="12"/>
      <c r="V141" s="12"/>
      <c r="W141" s="12"/>
      <c r="X141" s="14"/>
      <c r="Y141" s="19" t="s">
        <v>45</v>
      </c>
      <c r="Z141" s="12" t="str">
        <f t="shared" si="1"/>
        <v>{"id":"M6-NyO-16b-A-3-BR","stimulus":"&lt;p&gt;Para visitar uma ilha remota, {{Q1}} pequenos aviões fazem {{Q1}} excursões por dia, cada uma com {{Q1}} turistas a bordo. Essas visitas ocorrem {{Q1}} dias por mês e {{Q1}} meses por ano. Expresse em forma de potência e como produto de fatores iguais o número de turistas que visitam a ilha em um ano.&lt;/p&gt;","template":"&lt;p&gt;Como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12,"step":1}],"calculated":[{"name":"A1","label":"{{function}}","function":"{{Q1}}\\times{{Q1}}\\times{{Q1}}\\times{{Q1}}\\times{{Q1}}"},{"name":"A2","label":"{{function}}","function":"\"{{Q1}}^5\""}],"uniques":true},"algorithm":{"name":"calculateOperation","params":{"method":"equivLiteral","keyboard":"INTERMEDIATE"}}}</v>
      </c>
      <c r="AA141" s="17" t="s">
        <v>877</v>
      </c>
      <c r="AB141" s="13" t="str">
        <f t="shared" si="2"/>
        <v>M6-NyO-16b-A-3</v>
      </c>
      <c r="AC141" s="13" t="str">
        <f t="shared" si="3"/>
        <v>M6-NyO-16b-A-3-BR</v>
      </c>
      <c r="AD141" s="8" t="s">
        <v>47</v>
      </c>
      <c r="AE141" s="13"/>
      <c r="AF141" s="8" t="s">
        <v>48</v>
      </c>
      <c r="AG141" s="8" t="s">
        <v>49</v>
      </c>
    </row>
    <row r="142" ht="112.5" customHeight="1">
      <c r="A142" s="6" t="s">
        <v>878</v>
      </c>
      <c r="B142" s="6" t="s">
        <v>879</v>
      </c>
      <c r="C142" s="6" t="s">
        <v>35</v>
      </c>
      <c r="D142" s="7" t="s">
        <v>36</v>
      </c>
      <c r="E142" s="6"/>
      <c r="F142" s="9" t="s">
        <v>880</v>
      </c>
      <c r="G142" s="10"/>
      <c r="H142" s="10" t="s">
        <v>881</v>
      </c>
      <c r="I142" s="6"/>
      <c r="J142" s="8" t="s">
        <v>262</v>
      </c>
      <c r="K142" s="10" t="s">
        <v>882</v>
      </c>
      <c r="L142" s="10" t="s">
        <v>883</v>
      </c>
      <c r="M142" s="6" t="s">
        <v>43</v>
      </c>
      <c r="N142" s="10" t="s">
        <v>854</v>
      </c>
      <c r="O142" s="10" t="s">
        <v>854</v>
      </c>
      <c r="P142" s="12"/>
      <c r="Q142" s="13"/>
      <c r="R142" s="12"/>
      <c r="S142" s="12"/>
      <c r="T142" s="12"/>
      <c r="U142" s="12"/>
      <c r="V142" s="12"/>
      <c r="W142" s="12"/>
      <c r="X142" s="13"/>
      <c r="Y142" s="19" t="s">
        <v>45</v>
      </c>
      <c r="Z142" s="12" t="str">
        <f t="shared" si="1"/>
        <v>{"id":"M6-NyO-17c-I-1-BR","stimulus":"&lt;p&gt;Selecione o resultado desta potência: {{Q1}}&lt;sup&gt;{{Q2}}&lt;/sup&gt;.&lt;/p&gt;","hint":"&lt;p&gt;O expoente indica o número de vezes que a base é multiplicada por ela mesma.&lt;/p&gt;","feedback":"&lt;p&gt;O expoente indica o número de vezes que a base é multiplicada por ela me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v>
      </c>
      <c r="AA142" s="15" t="s">
        <v>884</v>
      </c>
      <c r="AB142" s="13" t="str">
        <f t="shared" si="2"/>
        <v>M6-NyO-17c-I-1</v>
      </c>
      <c r="AC142" s="13" t="str">
        <f t="shared" si="3"/>
        <v>M6-NyO-17c-I-1-BR</v>
      </c>
      <c r="AD142" s="8" t="s">
        <v>47</v>
      </c>
      <c r="AE142" s="13"/>
      <c r="AF142" s="8" t="s">
        <v>48</v>
      </c>
      <c r="AG142" s="8" t="s">
        <v>49</v>
      </c>
    </row>
    <row r="143" ht="112.5" customHeight="1">
      <c r="A143" s="6" t="s">
        <v>878</v>
      </c>
      <c r="B143" s="6" t="s">
        <v>879</v>
      </c>
      <c r="C143" s="6" t="s">
        <v>50</v>
      </c>
      <c r="D143" s="7" t="s">
        <v>36</v>
      </c>
      <c r="E143" s="6"/>
      <c r="F143" s="18" t="s">
        <v>885</v>
      </c>
      <c r="G143" s="10" t="s">
        <v>886</v>
      </c>
      <c r="H143" s="10" t="s">
        <v>887</v>
      </c>
      <c r="I143" s="6"/>
      <c r="J143" s="6" t="s">
        <v>103</v>
      </c>
      <c r="K143" s="10" t="s">
        <v>888</v>
      </c>
      <c r="L143" s="10" t="s">
        <v>889</v>
      </c>
      <c r="M143" s="6" t="s">
        <v>43</v>
      </c>
      <c r="N143" s="10" t="s">
        <v>854</v>
      </c>
      <c r="O143" s="10" t="s">
        <v>854</v>
      </c>
      <c r="P143" s="12"/>
      <c r="Q143" s="13"/>
      <c r="R143" s="12"/>
      <c r="S143" s="12"/>
      <c r="T143" s="12"/>
      <c r="U143" s="12"/>
      <c r="V143" s="12"/>
      <c r="W143" s="12"/>
      <c r="X143" s="13"/>
      <c r="Y143" s="19" t="s">
        <v>45</v>
      </c>
      <c r="Z143" s="12" t="str">
        <f t="shared" si="1"/>
        <v>{"id":"M6-NyO-17c-E-1-BR","stimulus":"&lt;p&gt;Calcule a potência.&lt;/p&gt;","template":"&lt;p style=\"text-align:center;\"&gt;{{Q1}}&lt;sup&gt;{{Q2}}&lt;/sup&gt; = {{response}}&lt;/p&gt;","hint":"&lt;p&gt;O expoente indica o número de vezes que a base é multiplicada por ela mesma.&lt;/p&gt;","feedback":"&lt;p&gt;O expoente indica o número de vezes que a base é multiplicada por ela mesma.&lt;/p&gt;","seed":{"parameters":[{"name":"Q1","label":null,"list":[2,3,4,5,6]},{"name":"Q2","label":null,"list":[2,3,4]}],"calculated":[{"name":"A1","label":"{{function}}","function":"math.pow({{Q1}},{{Q2}})"}],"uniques":true},"algorithm":{"name":"calculateOperation","params":{"method":"equivLiteral","keyboard":"NUMERICAL"}}}</v>
      </c>
      <c r="AA143" s="15" t="s">
        <v>890</v>
      </c>
      <c r="AB143" s="13" t="str">
        <f t="shared" si="2"/>
        <v>M6-NyO-17c-E-1</v>
      </c>
      <c r="AC143" s="13" t="str">
        <f t="shared" si="3"/>
        <v>M6-NyO-17c-E-1-BR</v>
      </c>
      <c r="AD143" s="8" t="s">
        <v>47</v>
      </c>
      <c r="AE143" s="13"/>
      <c r="AF143" s="8" t="s">
        <v>48</v>
      </c>
      <c r="AG143" s="8" t="s">
        <v>49</v>
      </c>
    </row>
    <row r="144" ht="112.5" customHeight="1">
      <c r="A144" s="6" t="s">
        <v>878</v>
      </c>
      <c r="B144" s="6" t="s">
        <v>879</v>
      </c>
      <c r="C144" s="6" t="s">
        <v>69</v>
      </c>
      <c r="D144" s="7" t="s">
        <v>36</v>
      </c>
      <c r="E144" s="6"/>
      <c r="F144" s="9" t="s">
        <v>891</v>
      </c>
      <c r="G144" s="10" t="s">
        <v>892</v>
      </c>
      <c r="H144" s="10" t="s">
        <v>893</v>
      </c>
      <c r="I144" s="6"/>
      <c r="J144" s="6" t="s">
        <v>103</v>
      </c>
      <c r="K144" s="10" t="s">
        <v>894</v>
      </c>
      <c r="L144" s="10" t="s">
        <v>895</v>
      </c>
      <c r="M144" s="6" t="s">
        <v>43</v>
      </c>
      <c r="N144" s="10" t="s">
        <v>854</v>
      </c>
      <c r="O144" s="11" t="s">
        <v>896</v>
      </c>
      <c r="P144" s="12"/>
      <c r="Q144" s="13"/>
      <c r="R144" s="12"/>
      <c r="S144" s="12"/>
      <c r="T144" s="12"/>
      <c r="U144" s="12"/>
      <c r="V144" s="12"/>
      <c r="W144" s="12"/>
      <c r="X144" s="13"/>
      <c r="Y144" s="19" t="s">
        <v>45</v>
      </c>
      <c r="Z144" s="12" t="str">
        <f t="shared" si="1"/>
        <v>{"id":"M6-NyO-17c-A-1-BR","stimulus":"&lt;p&gt;{{N1}} dedicou {{Q1}}h por dia nos últimos {{Q1}} dias para ajudar a humanidade. Se em cada hora houve {{Q1}} ocorrências, nas quais foram salvas {{Q1}} pessoas, quantas pessoas foram salvas ao longo desse tempo? Obtenha o resultado calculando uma potência.&lt;/p&gt;","template":"&lt;p&gt;Foram salvas {{response}} pessoas.&lt;/p&gt;","hint":"&lt;p&gt;O expoente indica o número de vezes que a base é multiplicada por ela mesma.&lt;/p&gt;","feedback":"&lt;p style=\"text-align:center;\"&gt;{{Q1}} h × {{Q1}} dias × {{Q1}} vezes × {{Q1}} pessoas = {{Q1}}&lt;sup&gt;4&lt;/sup&gt; = {{A1}} pessoas&lt;/p&gt;","seed":{"parameters":[{"name":"N1","label":null,"list":["Um super-herói","Uma super-heroína"]},{"name":"Q1","label":null,"list":[2,3,4,5]}],"calculated":[{"name":"A1","label":"{{function}}","function":"math.pow({{Q1}},4)"}],"uniques":true},"algorithm":{"name":"calculateOperation","params":{"method":"equivLiteral","keyboard":"NUMERICAL"}}}</v>
      </c>
      <c r="AA144" s="15" t="s">
        <v>897</v>
      </c>
      <c r="AB144" s="13" t="str">
        <f t="shared" si="2"/>
        <v>M6-NyO-17c-A-1</v>
      </c>
      <c r="AC144" s="13" t="str">
        <f t="shared" si="3"/>
        <v>M6-NyO-17c-A-1-BR</v>
      </c>
      <c r="AD144" s="8" t="s">
        <v>47</v>
      </c>
      <c r="AE144" s="13"/>
      <c r="AF144" s="8" t="s">
        <v>48</v>
      </c>
      <c r="AG144" s="8" t="s">
        <v>49</v>
      </c>
    </row>
    <row r="145" ht="112.5" customHeight="1">
      <c r="A145" s="6" t="s">
        <v>878</v>
      </c>
      <c r="B145" s="6" t="s">
        <v>879</v>
      </c>
      <c r="C145" s="6" t="s">
        <v>69</v>
      </c>
      <c r="D145" s="7" t="s">
        <v>36</v>
      </c>
      <c r="E145" s="6"/>
      <c r="F145" s="9" t="s">
        <v>898</v>
      </c>
      <c r="G145" s="10" t="s">
        <v>899</v>
      </c>
      <c r="H145" s="10" t="s">
        <v>900</v>
      </c>
      <c r="I145" s="6"/>
      <c r="J145" s="6" t="s">
        <v>103</v>
      </c>
      <c r="K145" s="10" t="s">
        <v>901</v>
      </c>
      <c r="L145" s="10" t="s">
        <v>902</v>
      </c>
      <c r="M145" s="6" t="s">
        <v>43</v>
      </c>
      <c r="N145" s="10" t="s">
        <v>854</v>
      </c>
      <c r="O145" s="10" t="s">
        <v>903</v>
      </c>
      <c r="P145" s="12"/>
      <c r="Q145" s="13"/>
      <c r="R145" s="12"/>
      <c r="S145" s="12"/>
      <c r="T145" s="12"/>
      <c r="U145" s="12"/>
      <c r="V145" s="12"/>
      <c r="W145" s="12"/>
      <c r="X145" s="13"/>
      <c r="Y145" s="19" t="s">
        <v>45</v>
      </c>
      <c r="Z145" s="12" t="str">
        <f t="shared" si="1"/>
        <v>{"id":"M6-NyO-17c-A-2-BR","stimulus":"&lt;p&gt;Nas {{Q1}} salas de um cinema, cada filme é exibido em {{Q1}} sessões diferentes durante {{Q1}} dias por semana. Quantas vezes um filme é exibido neste cinema por semana? Obtenha o resultado calculando uma potência.&lt;/p&gt;","template":"&lt;p&gt;O filme é exibido {{response}} vezes.&lt;/p&gt;","hint":"&lt;p&gt;O expoente indica o número de vezes que a base é multiplicada por ela mesma.&lt;/p&gt;","feedback":"&lt;p style=\"text-align:center;\"&gt;{{Q1}} salas × {{Q1}} sessões × {{Q1}} dias = {{Q1}}&lt;sup&gt;3&lt;/sup&gt; = {{A1}} exibições&lt;/p&gt;","seed":{"parameters":[{"name":"Q1","label":null,"min":2,"max":7,"step":1}],"calculated":[{"name":"A1","label":"{{function}}","function":"math.pow({{Q1}},3)"}],"uniques":true},"algorithm":{"name":"calculateOperation","params":{"method":"equivLiteral","keyboard":"NUMERICAL"}}}</v>
      </c>
      <c r="AA145" s="15" t="s">
        <v>904</v>
      </c>
      <c r="AB145" s="13" t="str">
        <f t="shared" si="2"/>
        <v>M6-NyO-17c-A-2</v>
      </c>
      <c r="AC145" s="13" t="str">
        <f t="shared" si="3"/>
        <v>M6-NyO-17c-A-2-BR</v>
      </c>
      <c r="AD145" s="8" t="s">
        <v>47</v>
      </c>
      <c r="AE145" s="13"/>
      <c r="AF145" s="8" t="s">
        <v>48</v>
      </c>
      <c r="AG145" s="8" t="s">
        <v>49</v>
      </c>
    </row>
    <row r="146" ht="112.5" customHeight="1">
      <c r="A146" s="6" t="s">
        <v>878</v>
      </c>
      <c r="B146" s="6" t="s">
        <v>879</v>
      </c>
      <c r="C146" s="6" t="s">
        <v>69</v>
      </c>
      <c r="D146" s="7" t="s">
        <v>36</v>
      </c>
      <c r="E146" s="6"/>
      <c r="F146" s="9" t="s">
        <v>905</v>
      </c>
      <c r="G146" s="10" t="s">
        <v>906</v>
      </c>
      <c r="H146" s="10" t="s">
        <v>907</v>
      </c>
      <c r="I146" s="6"/>
      <c r="J146" s="6" t="s">
        <v>103</v>
      </c>
      <c r="K146" s="10" t="s">
        <v>901</v>
      </c>
      <c r="L146" s="10" t="s">
        <v>902</v>
      </c>
      <c r="M146" s="6" t="s">
        <v>43</v>
      </c>
      <c r="N146" s="10" t="s">
        <v>854</v>
      </c>
      <c r="O146" s="10" t="s">
        <v>908</v>
      </c>
      <c r="P146" s="12"/>
      <c r="Q146" s="13"/>
      <c r="R146" s="12"/>
      <c r="S146" s="12"/>
      <c r="T146" s="12"/>
      <c r="U146" s="12"/>
      <c r="V146" s="12"/>
      <c r="W146" s="12"/>
      <c r="X146" s="13"/>
      <c r="Y146" s="19" t="s">
        <v>45</v>
      </c>
      <c r="Z146" s="12" t="str">
        <f t="shared" si="1"/>
        <v>{"id":"M6-NyO-17c-A-3-BR","stimulus":"&lt;p&gt;Em uma loja de animais há {{Q1}} tanques de peixes com {{Q1}} peixes fêmeas em cada um. Cada uma dessa fêmeas teve {{Q1}} alevinos. Quantos alevinos há na loja ao todo? Obtenha o resultado calculando uma potência.&lt;/p&gt;","template":"&lt;p&gt;Há {{response}} alevinos.&lt;/p&gt;","hint":"&lt;p&gt;O expoente indica o número de vezes que a base é multiplicada por ela mesma.&lt;/p&gt;","feedback":"&lt;p style=\"text-align:center;\"&gt;{{Q1}} tanques × {{Q1}} fêmeas × {{Q1}} alevinos = {{Q1}}&lt;sup&gt;3&lt;/sup&gt; = {{A1}} alevinos&lt;/p&gt;","seed":{"parameters":[{"name":"Q1","label":null,"min":2,"max":7,"step":1}],"calculated":[{"name":"A1","label":"{{function}}","function":"math.pow({{Q1}},3)"}],"uniques":true},"algorithm":{"name":"calculateOperation","params":{"method":"equivLiteral","keyboard":"NUMERICAL"}}}</v>
      </c>
      <c r="AA146" s="15" t="s">
        <v>909</v>
      </c>
      <c r="AB146" s="13" t="str">
        <f t="shared" si="2"/>
        <v>M6-NyO-17c-A-3</v>
      </c>
      <c r="AC146" s="13" t="str">
        <f t="shared" si="3"/>
        <v>M6-NyO-17c-A-3-BR</v>
      </c>
      <c r="AD146" s="8" t="s">
        <v>47</v>
      </c>
      <c r="AE146" s="13"/>
      <c r="AF146" s="8" t="s">
        <v>48</v>
      </c>
      <c r="AG146" s="8" t="s">
        <v>49</v>
      </c>
    </row>
    <row r="147" ht="112.5" customHeight="1">
      <c r="A147" s="6" t="s">
        <v>910</v>
      </c>
      <c r="B147" s="6" t="s">
        <v>911</v>
      </c>
      <c r="C147" s="6" t="s">
        <v>35</v>
      </c>
      <c r="D147" s="7" t="s">
        <v>36</v>
      </c>
      <c r="E147" s="6"/>
      <c r="F147" s="18" t="s">
        <v>912</v>
      </c>
      <c r="G147" s="10"/>
      <c r="H147" s="10"/>
      <c r="I147" s="6" t="s">
        <v>212</v>
      </c>
      <c r="J147" s="6" t="s">
        <v>313</v>
      </c>
      <c r="K147" s="10" t="s">
        <v>913</v>
      </c>
      <c r="L147" s="10" t="s">
        <v>914</v>
      </c>
      <c r="M147" s="6" t="s">
        <v>43</v>
      </c>
      <c r="N147" s="10" t="s">
        <v>915</v>
      </c>
      <c r="O147" s="10" t="s">
        <v>915</v>
      </c>
      <c r="P147" s="9"/>
      <c r="Q147" s="13"/>
      <c r="R147" s="12"/>
      <c r="S147" s="12"/>
      <c r="T147" s="12"/>
      <c r="U147" s="12"/>
      <c r="V147" s="12"/>
      <c r="W147" s="12"/>
      <c r="X147" s="13"/>
      <c r="Y147" s="19" t="s">
        <v>45</v>
      </c>
      <c r="Z147" s="12" t="str">
        <f t="shared" si="1"/>
        <v>{"id":"M6-NyO-18a-I-1-BR","stimulus":"&lt;p&gt;Arraste cada resultado para a sua potência.&lt;/p&gt;","hint":"&lt;p&gt;O resultado de uma potência de base 10 é um 1 seguido por tantos 0 quantos indicar o expoente.&lt;/p&gt;","feedback":"&lt;p&gt;O resultado de uma potência de base 10 é um 1 seguido por tantos 0 quantos indicar o expo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AA147" s="15" t="s">
        <v>916</v>
      </c>
      <c r="AB147" s="13" t="str">
        <f t="shared" si="2"/>
        <v>M6-NyO-18a-I-1</v>
      </c>
      <c r="AC147" s="13" t="str">
        <f t="shared" si="3"/>
        <v>M6-NyO-18a-I-1-BR</v>
      </c>
      <c r="AD147" s="8" t="s">
        <v>47</v>
      </c>
      <c r="AE147" s="13"/>
      <c r="AF147" s="8" t="s">
        <v>48</v>
      </c>
      <c r="AG147" s="8" t="s">
        <v>49</v>
      </c>
    </row>
    <row r="148" ht="112.5" customHeight="1">
      <c r="A148" s="6" t="s">
        <v>910</v>
      </c>
      <c r="B148" s="6" t="s">
        <v>911</v>
      </c>
      <c r="C148" s="6" t="s">
        <v>50</v>
      </c>
      <c r="D148" s="7" t="s">
        <v>36</v>
      </c>
      <c r="E148" s="6"/>
      <c r="F148" s="18" t="s">
        <v>917</v>
      </c>
      <c r="G148" s="10" t="s">
        <v>918</v>
      </c>
      <c r="H148" s="10"/>
      <c r="I148" s="6" t="s">
        <v>212</v>
      </c>
      <c r="J148" s="6" t="s">
        <v>103</v>
      </c>
      <c r="K148" s="10" t="s">
        <v>919</v>
      </c>
      <c r="L148" s="10" t="s">
        <v>920</v>
      </c>
      <c r="M148" s="6" t="s">
        <v>43</v>
      </c>
      <c r="N148" s="10" t="s">
        <v>915</v>
      </c>
      <c r="O148" s="10" t="s">
        <v>915</v>
      </c>
      <c r="P148" s="18"/>
      <c r="Q148" s="13"/>
      <c r="R148" s="9"/>
      <c r="S148" s="9"/>
      <c r="T148" s="9"/>
      <c r="U148" s="12"/>
      <c r="V148" s="12"/>
      <c r="W148" s="12"/>
      <c r="X148" s="13"/>
      <c r="Y148" s="19" t="s">
        <v>45</v>
      </c>
      <c r="Z148" s="12" t="str">
        <f t="shared" si="1"/>
        <v>{"id":"M6-NyO-18a-E-1-BR","stimulus":"&lt;p&gt;Calcule a seguinte potência.&lt;/p&gt;","template":"&lt;p style=\"text-align:center;\"&gt;10&lt;sup&gt;{{Q1}}&lt;/sup&gt; = {{response}}&lt;/p&gt;","hint":"&lt;p&gt;O resultado de uma potência de base 10 é um 1 seguido por tantos 0 quantos indicar o expoente.&lt;/p&gt;","feedback":"&lt;p&gt;O resultado de uma potência de base 10 é um 1 seguido por tantos 0 quantos indicar o expoente.&lt;/p&gt;","seed":{"parameters":[{"name":"Q1","label":null,"min":5,"max":9,"step":1}],"calculated":[{"name":"A1","label":"{{function}}","function":"math.pow(10, {{Q1}})"}],"uniques":true},"algorithm":{"name":"calculateOperation","params":{"method":"equivLiteral","keyboard":"NUMERICAL"}}}</v>
      </c>
      <c r="AA148" s="15" t="s">
        <v>921</v>
      </c>
      <c r="AB148" s="13" t="str">
        <f t="shared" si="2"/>
        <v>M6-NyO-18a-E-1</v>
      </c>
      <c r="AC148" s="13" t="str">
        <f t="shared" si="3"/>
        <v>M6-NyO-18a-E-1-BR</v>
      </c>
      <c r="AD148" s="8" t="s">
        <v>47</v>
      </c>
      <c r="AE148" s="13"/>
      <c r="AF148" s="8" t="s">
        <v>48</v>
      </c>
      <c r="AG148" s="8" t="s">
        <v>49</v>
      </c>
    </row>
    <row r="149" ht="112.5" customHeight="1">
      <c r="A149" s="6" t="s">
        <v>910</v>
      </c>
      <c r="B149" s="6" t="s">
        <v>911</v>
      </c>
      <c r="C149" s="6" t="s">
        <v>69</v>
      </c>
      <c r="D149" s="7" t="s">
        <v>36</v>
      </c>
      <c r="E149" s="6"/>
      <c r="F149" s="9" t="s">
        <v>922</v>
      </c>
      <c r="G149" s="10" t="s">
        <v>923</v>
      </c>
      <c r="H149" s="10"/>
      <c r="I149" s="6" t="s">
        <v>212</v>
      </c>
      <c r="J149" s="6" t="s">
        <v>103</v>
      </c>
      <c r="K149" s="10" t="s">
        <v>924</v>
      </c>
      <c r="L149" s="10" t="s">
        <v>920</v>
      </c>
      <c r="M149" s="6" t="s">
        <v>43</v>
      </c>
      <c r="N149" s="10" t="s">
        <v>915</v>
      </c>
      <c r="O149" s="11" t="s">
        <v>925</v>
      </c>
      <c r="P149" s="18"/>
      <c r="Q149" s="13"/>
      <c r="R149" s="9"/>
      <c r="S149" s="9"/>
      <c r="T149" s="12"/>
      <c r="U149" s="9"/>
      <c r="V149" s="9"/>
      <c r="W149" s="12"/>
      <c r="X149" s="13"/>
      <c r="Y149" s="19" t="s">
        <v>45</v>
      </c>
      <c r="Z149" s="12" t="str">
        <f t="shared" si="1"/>
        <v>{"id":"M6-NyO-18a-A-1-BR","stimulus":"&lt;p&gt;A distância entre dois planetas é de 10&lt;sup&gt;{{Q1}}&lt;/sup&gt; km. Calcule esta potência.&lt;/p&gt;","template":"&lt;p&gt;A distância é de {{response}} km.&lt;/p&gt;","hint":"&lt;p&gt;O resultado de uma potência de base 10 é um 1 seguido por tantos 0 quantos indicar o expoente.&lt;/p&gt;","feedback":"&lt;p&gt;O resultado de uma potência de base 10 é um 1 seguido por tantos 0 quantos indicar o expoente.&lt;/p&gt;&lt;p style=\"text-align:center;\"&gt;10&lt;sup&gt;{{Q1}}&lt;/sup&gt; = {{A1}} km&lt;/p&gt;","seed":{"parameters":[{"name":"Q1","label":null,"list":[7,8,9,10]}],"calculated":[{"name":"A1","label":"{{function}}","function":"math.pow(10, {{Q1}})"}],"uniques":true},"algorithm":{"name":"calculateOperation","params":{"method":"equivLiteral","keyboard":"NUMERICAL"}}}</v>
      </c>
      <c r="AA149" s="15" t="s">
        <v>926</v>
      </c>
      <c r="AB149" s="13" t="str">
        <f t="shared" si="2"/>
        <v>M6-NyO-18a-A-1</v>
      </c>
      <c r="AC149" s="13" t="str">
        <f t="shared" si="3"/>
        <v>M6-NyO-18a-A-1-BR</v>
      </c>
      <c r="AD149" s="8" t="s">
        <v>47</v>
      </c>
      <c r="AE149" s="13"/>
      <c r="AF149" s="8" t="s">
        <v>48</v>
      </c>
      <c r="AG149" s="8" t="s">
        <v>49</v>
      </c>
    </row>
    <row r="150" ht="112.5" customHeight="1">
      <c r="A150" s="6" t="s">
        <v>910</v>
      </c>
      <c r="B150" s="6" t="s">
        <v>911</v>
      </c>
      <c r="C150" s="6" t="s">
        <v>69</v>
      </c>
      <c r="D150" s="7" t="s">
        <v>36</v>
      </c>
      <c r="E150" s="6"/>
      <c r="F150" s="9" t="s">
        <v>927</v>
      </c>
      <c r="G150" s="11" t="s">
        <v>928</v>
      </c>
      <c r="H150" s="10"/>
      <c r="I150" s="6" t="s">
        <v>212</v>
      </c>
      <c r="J150" s="6" t="s">
        <v>103</v>
      </c>
      <c r="K150" s="10" t="s">
        <v>929</v>
      </c>
      <c r="L150" s="10" t="s">
        <v>920</v>
      </c>
      <c r="M150" s="6" t="s">
        <v>43</v>
      </c>
      <c r="N150" s="10" t="s">
        <v>915</v>
      </c>
      <c r="O150" s="11" t="s">
        <v>930</v>
      </c>
      <c r="P150" s="18"/>
      <c r="Q150" s="13"/>
      <c r="R150" s="9"/>
      <c r="S150" s="9"/>
      <c r="T150" s="9"/>
      <c r="U150" s="9"/>
      <c r="V150" s="9"/>
      <c r="W150" s="9"/>
      <c r="X150" s="13"/>
      <c r="Y150" s="19" t="s">
        <v>45</v>
      </c>
      <c r="Z150" s="12" t="str">
        <f t="shared" si="1"/>
        <v>{"id":"M6-NyO-18a-A-2-BR","stimulus":"&lt;p&gt;Antônio vive em uma cidade que tem 10&lt;sup&gt;{{Q1}}&lt;/sup&gt; habitantes. Calcule a população desta cidade.&lt;/p&gt;","template":"&lt;p&gt;O número de habitantes é de {{response}}.&lt;/p&gt;","hint":"&lt;p&gt;O resultado de uma potência de base 10 é um 1 seguido por tantos 0 quantos indicar o expoente.&lt;/p&gt;","feedback":"&lt;p&gt;O resultado de uma potência de base 10 é um 1 seguido por tantos 0 quantos indicar o expoente.&lt;/p&gt;&lt;p style=\"text-align:center;\"&gt;10&lt;sup&gt;{{Q1}}&lt;/sup&gt; = {{A1}} habitantes&lt;/p&gt;","seed":{"parameters":[{"name":"Q1","label":null,"list":[4,5,6]}],"calculated":[{"name":"A1","label":"{{function}}","function":"math.pow(10, {{Q1}})"}],"uniques":true},"algorithm":{"name":"calculateOperation","params":{"method":"equivLiteral","keyboard":"NUMERICAL"}}}</v>
      </c>
      <c r="AA150" s="15" t="s">
        <v>931</v>
      </c>
      <c r="AB150" s="13" t="str">
        <f t="shared" si="2"/>
        <v>M6-NyO-18a-A-2</v>
      </c>
      <c r="AC150" s="13" t="str">
        <f t="shared" si="3"/>
        <v>M6-NyO-18a-A-2-BR</v>
      </c>
      <c r="AD150" s="8" t="s">
        <v>47</v>
      </c>
      <c r="AE150" s="13"/>
      <c r="AF150" s="8" t="s">
        <v>48</v>
      </c>
      <c r="AG150" s="8" t="s">
        <v>49</v>
      </c>
    </row>
    <row r="151" ht="112.5" customHeight="1">
      <c r="A151" s="6" t="s">
        <v>910</v>
      </c>
      <c r="B151" s="6" t="s">
        <v>911</v>
      </c>
      <c r="C151" s="6" t="s">
        <v>69</v>
      </c>
      <c r="D151" s="7" t="s">
        <v>36</v>
      </c>
      <c r="E151" s="6"/>
      <c r="F151" s="9" t="s">
        <v>932</v>
      </c>
      <c r="G151" s="11" t="s">
        <v>933</v>
      </c>
      <c r="H151" s="10"/>
      <c r="I151" s="6" t="s">
        <v>212</v>
      </c>
      <c r="J151" s="6" t="s">
        <v>103</v>
      </c>
      <c r="K151" s="10" t="s">
        <v>934</v>
      </c>
      <c r="L151" s="10" t="s">
        <v>920</v>
      </c>
      <c r="M151" s="6" t="s">
        <v>43</v>
      </c>
      <c r="N151" s="10" t="s">
        <v>915</v>
      </c>
      <c r="O151" s="11" t="s">
        <v>935</v>
      </c>
      <c r="P151" s="18"/>
      <c r="Q151" s="13"/>
      <c r="R151" s="9"/>
      <c r="S151" s="9"/>
      <c r="T151" s="12"/>
      <c r="U151" s="9"/>
      <c r="V151" s="9"/>
      <c r="W151" s="9"/>
      <c r="X151" s="13"/>
      <c r="Y151" s="19" t="s">
        <v>45</v>
      </c>
      <c r="Z151" s="12" t="str">
        <f t="shared" si="1"/>
        <v>{"id":"M6-NyO-18a-A-3-BR","stimulus":"&lt;p&gt;Em um festival de música compareceram 10&lt;sup&gt;{{Q1}}&lt;/sup&gt; espectadores. Calcule este número.&lt;/p&gt;","template":"&lt;p&gt;Compareceram {{response}} pessoas ao festival.&lt;/p&gt;","hint":"&lt;p&gt;O resultado de uma potência de base 10 é um 1 seguido por tantos 0 quantos indicar o expoente.&lt;/p&gt;","feedback":"&lt;p&gt;O resultado de uma potência de base 10 é um 1 seguido por tantos 0 quantos indicar o expoente.&lt;/p&gt;&lt;p style=\"text-align:center;\"&gt;10&lt;sup&gt;{{Q1}}&lt;/sup&gt; = {{A1}} espectadores&lt;/p&gt;","seed":{"parameters":[{"name":"Q1","label":null,"list":[2,3,4]}],"calculated":[{"name":"A1","label":"{{function}}","function":"math.pow(10, {{Q1}})"}],"uniques":true},"algorithm":{"name":"calculateOperation","params":{"method":"equivLiteral","keyboard":"NUMERICAL"}}}</v>
      </c>
      <c r="AA151" s="15" t="s">
        <v>936</v>
      </c>
      <c r="AB151" s="13" t="str">
        <f t="shared" si="2"/>
        <v>M6-NyO-18a-A-3</v>
      </c>
      <c r="AC151" s="13" t="str">
        <f t="shared" si="3"/>
        <v>M6-NyO-18a-A-3-BR</v>
      </c>
      <c r="AD151" s="8" t="s">
        <v>47</v>
      </c>
      <c r="AE151" s="13"/>
      <c r="AF151" s="8" t="s">
        <v>48</v>
      </c>
      <c r="AG151" s="8" t="s">
        <v>49</v>
      </c>
    </row>
    <row r="152" ht="112.5" customHeight="1">
      <c r="A152" s="6" t="s">
        <v>937</v>
      </c>
      <c r="B152" s="8" t="s">
        <v>938</v>
      </c>
      <c r="C152" s="6" t="s">
        <v>35</v>
      </c>
      <c r="D152" s="7" t="s">
        <v>36</v>
      </c>
      <c r="E152" s="6"/>
      <c r="F152" s="11" t="s">
        <v>939</v>
      </c>
      <c r="G152" s="10"/>
      <c r="H152" s="10"/>
      <c r="I152" s="6" t="s">
        <v>212</v>
      </c>
      <c r="J152" s="6" t="s">
        <v>313</v>
      </c>
      <c r="K152" s="10" t="s">
        <v>940</v>
      </c>
      <c r="L152" s="10" t="s">
        <v>941</v>
      </c>
      <c r="M152" s="6" t="s">
        <v>43</v>
      </c>
      <c r="N152" s="11" t="s">
        <v>942</v>
      </c>
      <c r="O152" s="10" t="s">
        <v>942</v>
      </c>
      <c r="P152" s="12"/>
      <c r="Q152" s="13"/>
      <c r="R152" s="12"/>
      <c r="S152" s="12"/>
      <c r="T152" s="12"/>
      <c r="U152" s="12"/>
      <c r="V152" s="12"/>
      <c r="W152" s="12"/>
      <c r="X152" s="14"/>
      <c r="Y152" s="19" t="s">
        <v>45</v>
      </c>
      <c r="Z152" s="12" t="str">
        <f t="shared" si="1"/>
        <v>{"id":"M6-NyO-18b-I-1-BR","stimulus":"&lt;p&gt;Arraste a expressão em forma de potência de base 10 desses números para o local apropiado.&lt;/p&gt;","hint":"&lt;p&gt;Uma potência de base 10 é igual a 1 seguido de tantos 0 quantos indicar o expoente.&lt;/p&gt;","feedback":"&lt;p&gt;Uma potência de base 10 é igual a 1 seguido de tantos 0 quantos indicar o expoente.&lt;/p&gt;","seed":{"parameters":[{"name":"Q1","label":null,"list":[2,3,4,5,6]},{"name":"Q2","label":null,"list":[2,3,4,5,6]},{"name":"Q3","label":null,"list":[2,3,4,5,6]},{"name":"Q4","label":null,"min":1,"max":9,"step":1}],"calculated":[{"name":"A1","label":"{{Q4}}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v>
      </c>
      <c r="AA152" s="15" t="s">
        <v>943</v>
      </c>
      <c r="AB152" s="13" t="str">
        <f t="shared" si="2"/>
        <v>M6-NyO-18b-I-1</v>
      </c>
      <c r="AC152" s="13" t="str">
        <f t="shared" si="3"/>
        <v>M6-NyO-18b-I-1-BR</v>
      </c>
      <c r="AD152" s="8" t="s">
        <v>47</v>
      </c>
      <c r="AE152" s="13"/>
      <c r="AF152" s="8" t="s">
        <v>48</v>
      </c>
      <c r="AG152" s="8" t="s">
        <v>49</v>
      </c>
    </row>
    <row r="153" ht="112.5" customHeight="1">
      <c r="A153" s="6" t="s">
        <v>937</v>
      </c>
      <c r="B153" s="8" t="s">
        <v>938</v>
      </c>
      <c r="C153" s="6" t="s">
        <v>50</v>
      </c>
      <c r="D153" s="7" t="s">
        <v>36</v>
      </c>
      <c r="E153" s="6"/>
      <c r="F153" s="11" t="s">
        <v>944</v>
      </c>
      <c r="G153" s="11" t="s">
        <v>945</v>
      </c>
      <c r="H153" s="10"/>
      <c r="I153" s="6"/>
      <c r="J153" s="8" t="s">
        <v>168</v>
      </c>
      <c r="K153" s="10" t="s">
        <v>946</v>
      </c>
      <c r="L153" s="10" t="s">
        <v>947</v>
      </c>
      <c r="M153" s="6" t="s">
        <v>43</v>
      </c>
      <c r="N153" s="11" t="s">
        <v>942</v>
      </c>
      <c r="O153" s="10" t="s">
        <v>942</v>
      </c>
      <c r="P153" s="12"/>
      <c r="Q153" s="13"/>
      <c r="R153" s="12"/>
      <c r="S153" s="12"/>
      <c r="T153" s="12"/>
      <c r="U153" s="12"/>
      <c r="V153" s="12"/>
      <c r="W153" s="12"/>
      <c r="X153" s="14"/>
      <c r="Y153" s="19" t="s">
        <v>45</v>
      </c>
      <c r="Z153" s="12" t="str">
        <f t="shared" si="1"/>
        <v>{"id":"M6-NyO-18b-E-1-BR","stimulus":"&lt;p&gt;Calcule a seguinte potência.&lt;/p&gt;","template":"&lt;p style=\"text-align:center;\"&gt;{{Q2}} × 10&lt;sup&gt;{{Q1}}&lt;/sup&gt; = {{response}}&lt;/p&gt;","hint":"&lt;p&gt;Uma potência de base 10 é igual a 1 seguido de tantos 0 quantos indicar o expoente.&lt;/p&gt;","feedback":"&lt;p&gt;Uma potência de base 10 é igual a 1 seguido de tantos 0 quantos indicar o expoente.&lt;/p&gt;","seed":{"parameters":[{"name":"Q1","label":null,"list":[2,3,4,5,6]},{"name":"Q2","label":null,"min":1,"max":9,"step":1}],"calculated":[{"name":"A1","label":"{{function}}","function":"{{Q2}}*math.pow(10,{{Q1}})"}]},"algorithm":{"name":"calculateOperation","params":{"method":"equivLiteral","keyboard":"NUMERICAL"}}}</v>
      </c>
      <c r="AA153" s="15" t="s">
        <v>948</v>
      </c>
      <c r="AB153" s="13" t="str">
        <f t="shared" si="2"/>
        <v>M6-NyO-18b-E-1</v>
      </c>
      <c r="AC153" s="13" t="str">
        <f t="shared" si="3"/>
        <v>M6-NyO-18b-E-1-BR</v>
      </c>
      <c r="AD153" s="8" t="s">
        <v>47</v>
      </c>
      <c r="AE153" s="13"/>
      <c r="AF153" s="8" t="s">
        <v>48</v>
      </c>
      <c r="AG153" s="8" t="s">
        <v>49</v>
      </c>
    </row>
    <row r="154" ht="112.5" customHeight="1">
      <c r="A154" s="6" t="s">
        <v>937</v>
      </c>
      <c r="B154" s="8" t="s">
        <v>938</v>
      </c>
      <c r="C154" s="6" t="s">
        <v>69</v>
      </c>
      <c r="D154" s="7" t="s">
        <v>36</v>
      </c>
      <c r="E154" s="6"/>
      <c r="F154" s="11" t="s">
        <v>949</v>
      </c>
      <c r="G154" s="11" t="s">
        <v>950</v>
      </c>
      <c r="H154" s="10"/>
      <c r="I154" s="6"/>
      <c r="J154" s="8" t="s">
        <v>168</v>
      </c>
      <c r="K154" s="10" t="s">
        <v>951</v>
      </c>
      <c r="L154" s="10" t="s">
        <v>952</v>
      </c>
      <c r="M154" s="10" t="s">
        <v>43</v>
      </c>
      <c r="N154" s="11" t="s">
        <v>942</v>
      </c>
      <c r="O154" s="10" t="s">
        <v>942</v>
      </c>
      <c r="P154" s="12"/>
      <c r="Q154" s="13"/>
      <c r="R154" s="12"/>
      <c r="S154" s="12"/>
      <c r="T154" s="12"/>
      <c r="U154" s="12"/>
      <c r="V154" s="12"/>
      <c r="W154" s="12"/>
      <c r="X154" s="14"/>
      <c r="Y154" s="19" t="s">
        <v>45</v>
      </c>
      <c r="Z154" s="12" t="str">
        <f t="shared" si="1"/>
        <v>{"id":"M6-NyO-18b-A-1-BR","stimulus":"&lt;p&gt;Em um festival gastronômico, houve a participação de {{T1}}. Expresse este número completando a lacuna com uma potência de base 10.&lt;/p&gt;","template":"&lt;p&gt;Participaram {{Q2}} × {{response}} pessoas.&lt;/p&gt;","hint":"&lt;p&gt;Uma potência de base 10 é igual a 1 seguido de tantos 0 quantos indicar o expoente.&lt;/p&gt;","feedback":"&lt;p&gt;Uma potência de base 10 é igual a 1 seguido de tantos 0 quantos indicar o expoente.&lt;/p&gt;","seed":{"parameters":[{"name":"Q1","label":null,"list":[2,3,4]},{"name":"Q2","label":null,"min":1,"max":9,"step":1}],"calculated":[{"name":"T1","label":"{{function}}","function":"{{Q2}}*math.pow(10,{{Q1}})","temp":true},{"name":"A1","label":"{{function}}","function":"\"10^{{Q1}}\""}]},"algorithm":{"name":"calculateOperation","params":{"method":"equivLiteral","keyboard":"NUMERICAL"}}}</v>
      </c>
      <c r="AA154" s="15" t="s">
        <v>953</v>
      </c>
      <c r="AB154" s="13" t="str">
        <f t="shared" si="2"/>
        <v>M6-NyO-18b-A-1</v>
      </c>
      <c r="AC154" s="13" t="str">
        <f t="shared" si="3"/>
        <v>M6-NyO-18b-A-1-BR</v>
      </c>
      <c r="AD154" s="8" t="s">
        <v>47</v>
      </c>
      <c r="AE154" s="13"/>
      <c r="AF154" s="8" t="s">
        <v>48</v>
      </c>
      <c r="AG154" s="8" t="s">
        <v>49</v>
      </c>
    </row>
    <row r="155" ht="112.5" customHeight="1">
      <c r="A155" s="6" t="s">
        <v>937</v>
      </c>
      <c r="B155" s="8" t="s">
        <v>938</v>
      </c>
      <c r="C155" s="6" t="s">
        <v>69</v>
      </c>
      <c r="D155" s="7" t="s">
        <v>36</v>
      </c>
      <c r="E155" s="6"/>
      <c r="F155" s="11" t="s">
        <v>954</v>
      </c>
      <c r="G155" s="11" t="s">
        <v>955</v>
      </c>
      <c r="H155" s="10"/>
      <c r="I155" s="6"/>
      <c r="J155" s="8" t="s">
        <v>168</v>
      </c>
      <c r="K155" s="10" t="s">
        <v>956</v>
      </c>
      <c r="L155" s="10" t="s">
        <v>952</v>
      </c>
      <c r="M155" s="10" t="s">
        <v>43</v>
      </c>
      <c r="N155" s="11" t="s">
        <v>942</v>
      </c>
      <c r="O155" s="10" t="s">
        <v>942</v>
      </c>
      <c r="P155" s="12"/>
      <c r="Q155" s="13"/>
      <c r="R155" s="12"/>
      <c r="S155" s="12"/>
      <c r="T155" s="12"/>
      <c r="U155" s="12"/>
      <c r="V155" s="12"/>
      <c r="W155" s="12"/>
      <c r="X155" s="14"/>
      <c r="Y155" s="19" t="s">
        <v>45</v>
      </c>
      <c r="Z155" s="12" t="str">
        <f t="shared" si="1"/>
        <v>{"id":"M6-NyO-18b-A-2-BR","stimulus":"&lt;p&gt;Um jogo transmitido na televisão foi visto por aproximadamente {{T1}} telespectadores. Expresse este número completando a lacuna com uma potência de base 10.&lt;/p&gt;","template":"&lt;p&gt;A transmissão teve {{Q2}} × {{response}} telespectadores.&lt;/p&gt;","hint":"&lt;p&gt;Uma potência de base 10 é igual a 1 seguido de tantos 0 quantos indicar o expoente.&lt;/p&gt;","feedback":"&lt;p&gt;Uma potência de base 10 é igual a 1 seguido de tantos 0 quantos indicar o expoente.&lt;/p&gt;","seed":{"parameters":[{"name":"Q1","label":null,"list":[6,7,8]},{"name":"Q2","label":null,"min":1,"max":9,"step":1}],"calculated":[{"name":"T1","label":"{{function}}","function":"{{Q2}}*math.pow(10,{{Q1}})","temp":true},{"name":"A1","label":"{{function}}","function":"\"10^{{Q1}}\""}]},"algorithm":{"name":"calculateOperation","params":{"method":"equivLiteral","keyboard":"NUMERICAL"}}}</v>
      </c>
      <c r="AA155" s="15" t="s">
        <v>957</v>
      </c>
      <c r="AB155" s="13" t="str">
        <f t="shared" si="2"/>
        <v>M6-NyO-18b-A-2</v>
      </c>
      <c r="AC155" s="13" t="str">
        <f t="shared" si="3"/>
        <v>M6-NyO-18b-A-2-BR</v>
      </c>
      <c r="AD155" s="8" t="s">
        <v>47</v>
      </c>
      <c r="AE155" s="13"/>
      <c r="AF155" s="8" t="s">
        <v>48</v>
      </c>
      <c r="AG155" s="8" t="s">
        <v>49</v>
      </c>
    </row>
    <row r="156" ht="112.5" customHeight="1">
      <c r="A156" s="6" t="s">
        <v>937</v>
      </c>
      <c r="B156" s="8" t="s">
        <v>938</v>
      </c>
      <c r="C156" s="6" t="s">
        <v>69</v>
      </c>
      <c r="D156" s="7" t="s">
        <v>36</v>
      </c>
      <c r="E156" s="6"/>
      <c r="F156" s="11" t="s">
        <v>958</v>
      </c>
      <c r="G156" s="11" t="s">
        <v>959</v>
      </c>
      <c r="H156" s="10"/>
      <c r="I156" s="6"/>
      <c r="J156" s="8" t="s">
        <v>168</v>
      </c>
      <c r="K156" s="10" t="s">
        <v>960</v>
      </c>
      <c r="L156" s="10" t="s">
        <v>952</v>
      </c>
      <c r="M156" s="10" t="s">
        <v>43</v>
      </c>
      <c r="N156" s="11" t="s">
        <v>942</v>
      </c>
      <c r="O156" s="10" t="s">
        <v>942</v>
      </c>
      <c r="P156" s="12"/>
      <c r="Q156" s="13"/>
      <c r="R156" s="12"/>
      <c r="S156" s="12"/>
      <c r="T156" s="12"/>
      <c r="U156" s="12"/>
      <c r="V156" s="12"/>
      <c r="W156" s="12"/>
      <c r="X156" s="13"/>
      <c r="Y156" s="19" t="s">
        <v>45</v>
      </c>
      <c r="Z156" s="12" t="str">
        <f t="shared" si="1"/>
        <v>{"id":"M6-NyO-18b-A-3-BR","stimulus":"&lt;p&gt;A equipe técnica ambiental de uma câmara municipal explicou ao prefeito que a cidade gera {{T1}} kg de resíduos plásticos. Expresse este número completando a lacuna com uma potência de base 10.&lt;/p&gt;","template":"&lt;p&gt;A cidade gera {{Q2}} × {{response}} kg de resíduos plásticos.&lt;/p&gt;","hint":"&lt;p&gt;Uma potência de base 10 é igual a 1 seguido de tantos 0 quantos indicar o expoente.&lt;/p&gt;","feedback":"&lt;p&gt;Uma potência de base 10 é igual a 1 seguido de tantos 0 quantos indicar o expoente.&lt;/p&gt;","seed":{"parameters":[{"name":"Q1","label":null,"list":[4,5,6,7]},{"name":"Q2","label":null,"min":1,"max":9,"step":1}],"calculated":[{"name":"T1","label":"{{function}}","function":"{{Q2}}*math.pow(10,{{Q1}})","temp":true},{"name":"A1","label":"{{function}}","function":"\"10^{{Q1}}\""}]},"algorithm":{"name":"calculateOperation","params":{"method":"equivLiteral","keyboard":"NUMERICAL"}}}</v>
      </c>
      <c r="AA156" s="15" t="s">
        <v>961</v>
      </c>
      <c r="AB156" s="13" t="str">
        <f t="shared" si="2"/>
        <v>M6-NyO-18b-A-3</v>
      </c>
      <c r="AC156" s="13" t="str">
        <f t="shared" si="3"/>
        <v>M6-NyO-18b-A-3-BR</v>
      </c>
      <c r="AD156" s="8" t="s">
        <v>47</v>
      </c>
      <c r="AE156" s="13"/>
      <c r="AF156" s="8" t="s">
        <v>48</v>
      </c>
      <c r="AG156" s="8" t="s">
        <v>49</v>
      </c>
    </row>
    <row r="157" ht="112.5" customHeight="1">
      <c r="A157" s="6" t="s">
        <v>962</v>
      </c>
      <c r="B157" s="6" t="s">
        <v>963</v>
      </c>
      <c r="C157" s="6" t="s">
        <v>35</v>
      </c>
      <c r="D157" s="7" t="s">
        <v>36</v>
      </c>
      <c r="E157" s="6"/>
      <c r="F157" s="11" t="s">
        <v>964</v>
      </c>
      <c r="G157" s="10"/>
      <c r="H157" s="10"/>
      <c r="I157" s="6"/>
      <c r="J157" s="6" t="s">
        <v>965</v>
      </c>
      <c r="K157" s="10" t="s">
        <v>966</v>
      </c>
      <c r="L157" s="11" t="s">
        <v>967</v>
      </c>
      <c r="M157" s="10" t="s">
        <v>43</v>
      </c>
      <c r="N157" s="11" t="s">
        <v>942</v>
      </c>
      <c r="O157" s="10" t="s">
        <v>942</v>
      </c>
      <c r="P157" s="12"/>
      <c r="Q157" s="13"/>
      <c r="R157" s="12"/>
      <c r="S157" s="12"/>
      <c r="T157" s="12"/>
      <c r="U157" s="12"/>
      <c r="V157" s="12"/>
      <c r="W157" s="12"/>
      <c r="X157" s="13"/>
      <c r="Y157" s="19" t="s">
        <v>45</v>
      </c>
      <c r="Z157" s="12" t="str">
        <f t="shared" si="1"/>
        <v>{"id":"M6-NyO-19a-I-1-BR","stimulus":"&lt;p&gt;Arraste cada decomposição em potências de base 10 para seu número.&lt;/p&gt;","hint":"&lt;p&gt;Uma potência de base 10 é igual a 1 seguido de tantos 0 quantos indicar o expoente.&lt;/p&gt;","feedback":"&lt;p&gt;Uma potência de base 10 é igual a 1 seguido de tantos 0 quantos indicar o expo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v>
      </c>
      <c r="AA157" s="15" t="s">
        <v>968</v>
      </c>
      <c r="AB157" s="13" t="str">
        <f t="shared" si="2"/>
        <v>M6-NyO-19a-I-1</v>
      </c>
      <c r="AC157" s="13" t="str">
        <f t="shared" si="3"/>
        <v>M6-NyO-19a-I-1-BR</v>
      </c>
      <c r="AD157" s="8" t="s">
        <v>47</v>
      </c>
      <c r="AE157" s="13"/>
      <c r="AF157" s="8" t="s">
        <v>48</v>
      </c>
      <c r="AG157" s="8"/>
    </row>
    <row r="158" ht="112.5" customHeight="1">
      <c r="A158" s="6" t="s">
        <v>962</v>
      </c>
      <c r="B158" s="6" t="s">
        <v>963</v>
      </c>
      <c r="C158" s="6" t="s">
        <v>50</v>
      </c>
      <c r="D158" s="7" t="s">
        <v>36</v>
      </c>
      <c r="E158" s="6"/>
      <c r="F158" s="11" t="s">
        <v>969</v>
      </c>
      <c r="G158" s="11" t="s">
        <v>970</v>
      </c>
      <c r="H158" s="10" t="s">
        <v>971</v>
      </c>
      <c r="I158" s="6"/>
      <c r="J158" s="8" t="s">
        <v>168</v>
      </c>
      <c r="K158" s="10" t="s">
        <v>972</v>
      </c>
      <c r="L158" s="10" t="s">
        <v>973</v>
      </c>
      <c r="M158" s="8" t="s">
        <v>43</v>
      </c>
      <c r="N158" s="11" t="s">
        <v>942</v>
      </c>
      <c r="O158" s="11" t="s">
        <v>974</v>
      </c>
      <c r="P158" s="12"/>
      <c r="Q158" s="13"/>
      <c r="R158" s="12"/>
      <c r="S158" s="12"/>
      <c r="T158" s="12"/>
      <c r="U158" s="12"/>
      <c r="V158" s="12"/>
      <c r="W158" s="12"/>
      <c r="X158" s="13"/>
      <c r="Y158" s="6" t="s">
        <v>45</v>
      </c>
      <c r="Z158" s="12" t="str">
        <f t="shared" si="1"/>
        <v>{"id":"M6-NyO-19a-E-1-BR","stimulus":"&lt;p&gt;Escreva o número que corresponde à seguinte decomposição em potências de base 10.&lt;/p&gt;","template":"&lt;p style=\"text-align:center;\"&gt;{{Q1}} × 10&lt;sup&gt;4&lt;/sup&gt; + {{Q2}} × 10&lt;sup&gt;3&lt;/sup&gt; + {{Q3}} × 10&lt;sup&gt;2&lt;/sup&gt; + {{Q4}} × 10 + {{Q5}} = {{response}}&lt;/p&gt;","hint":"&lt;p&gt;Uma potência de base 10 é igual a 1 seguido de tantos 0 quantos indicar o expoente.&lt;/p&gt;","feedback":"&lt;p&gt;Uma potência de base 10 é igual a 1 seguido de tantos 0 quantos indicar o expoente.&lt;/p&gt;&lt;p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v>
      </c>
      <c r="AA158" s="15" t="s">
        <v>975</v>
      </c>
      <c r="AB158" s="13" t="str">
        <f t="shared" si="2"/>
        <v>M6-NyO-19a-E-1</v>
      </c>
      <c r="AC158" s="13" t="str">
        <f t="shared" si="3"/>
        <v>M6-NyO-19a-E-1-BR</v>
      </c>
      <c r="AD158" s="8" t="s">
        <v>47</v>
      </c>
      <c r="AE158" s="13"/>
      <c r="AF158" s="8" t="s">
        <v>48</v>
      </c>
      <c r="AG158" s="8"/>
    </row>
    <row r="159" ht="112.5" customHeight="1">
      <c r="A159" s="6" t="s">
        <v>962</v>
      </c>
      <c r="B159" s="6" t="s">
        <v>963</v>
      </c>
      <c r="C159" s="6" t="s">
        <v>69</v>
      </c>
      <c r="D159" s="7" t="s">
        <v>36</v>
      </c>
      <c r="E159" s="6"/>
      <c r="F159" s="11" t="s">
        <v>976</v>
      </c>
      <c r="G159" s="11" t="s">
        <v>977</v>
      </c>
      <c r="H159" s="10" t="s">
        <v>978</v>
      </c>
      <c r="I159" s="6"/>
      <c r="J159" s="8" t="s">
        <v>168</v>
      </c>
      <c r="K159" s="10" t="s">
        <v>979</v>
      </c>
      <c r="L159" s="10" t="s">
        <v>980</v>
      </c>
      <c r="M159" s="8" t="s">
        <v>43</v>
      </c>
      <c r="N159" s="11" t="s">
        <v>942</v>
      </c>
      <c r="O159" s="11" t="s">
        <v>981</v>
      </c>
      <c r="P159" s="12"/>
      <c r="Q159" s="13"/>
      <c r="R159" s="9"/>
      <c r="S159" s="9"/>
      <c r="T159" s="9"/>
      <c r="U159" s="9"/>
      <c r="V159" s="12"/>
      <c r="W159" s="12"/>
      <c r="X159" s="14"/>
      <c r="Y159" s="19" t="s">
        <v>45</v>
      </c>
      <c r="Z159" s="12" t="str">
        <f t="shared" si="1"/>
        <v>{"id":"M6-NyO-19a-A-1-BR","stimulus":"&lt;p&gt;O espaço de um show conta com três setores. O setor A está configurado para acomodar {{Q1}} × 10&lt;sup&gt;2&lt;/sup&gt; pessoas, o setor B pode acomodar {{Q2}} × 10&lt;sup&gt;3&lt;/sup&gt; pessoas e o setor C, {{Q3}} × 10&lt;sup&gt;4&lt;/sup&gt; pessoas. Se o show contou com a capacidade máximo de público, calcule quantas pessoas estiveram presentes.&lt;/p&gt;","template":"&lt;p&gt;No total, {{response}} pessoas compareceram.&lt;/p&gt;","hint":"&lt;p&gt;Uma potência de base 10 é igual a 1 seguido por tantos 0 quantos indicar o expoente.&lt;/p&gt;","feedback":"&lt;p&gt;Uma potência de base 10 é igual a 1 seguido por tantos 0 quantos indicar o expoente.&lt;/p&gt;&lt;p&gt;O público do show foi composto de:&lt;/p&gt;&lt;p style=\"text-align:center;\"&gt;{{Q1}} × 10&lt;sup&gt;2&lt;/sup&gt; + {{Q2}} × 10&lt;sup&gt;3&lt;/sup&gt; + {{Q3}} × 10&lt;sup&gt;4&lt;/sup&gt; = {{T1}} + {{T2}} + {{T3}} = {{T4}} pesso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v>
      </c>
      <c r="AA159" s="15" t="s">
        <v>982</v>
      </c>
      <c r="AB159" s="13" t="str">
        <f t="shared" si="2"/>
        <v>M6-NyO-19a-A-1</v>
      </c>
      <c r="AC159" s="13" t="str">
        <f t="shared" si="3"/>
        <v>M6-NyO-19a-A-1-BR</v>
      </c>
      <c r="AD159" s="8" t="s">
        <v>47</v>
      </c>
      <c r="AE159" s="13"/>
      <c r="AF159" s="8" t="s">
        <v>48</v>
      </c>
      <c r="AG159" s="8"/>
    </row>
    <row r="160" ht="112.5" customHeight="1">
      <c r="A160" s="6" t="s">
        <v>962</v>
      </c>
      <c r="B160" s="6" t="s">
        <v>963</v>
      </c>
      <c r="C160" s="6" t="s">
        <v>69</v>
      </c>
      <c r="D160" s="7" t="s">
        <v>36</v>
      </c>
      <c r="E160" s="6"/>
      <c r="F160" s="11" t="s">
        <v>983</v>
      </c>
      <c r="G160" s="11" t="s">
        <v>984</v>
      </c>
      <c r="H160" s="10" t="s">
        <v>985</v>
      </c>
      <c r="I160" s="6"/>
      <c r="J160" s="8" t="s">
        <v>168</v>
      </c>
      <c r="K160" s="10" t="s">
        <v>979</v>
      </c>
      <c r="L160" s="10" t="s">
        <v>986</v>
      </c>
      <c r="M160" s="8" t="s">
        <v>43</v>
      </c>
      <c r="N160" s="11" t="s">
        <v>942</v>
      </c>
      <c r="O160" s="11" t="s">
        <v>987</v>
      </c>
      <c r="P160" s="12"/>
      <c r="Q160" s="13"/>
      <c r="R160" s="9"/>
      <c r="S160" s="9"/>
      <c r="T160" s="9"/>
      <c r="U160" s="9"/>
      <c r="V160" s="12"/>
      <c r="W160" s="12"/>
      <c r="X160" s="14"/>
      <c r="Y160" s="19" t="s">
        <v>45</v>
      </c>
      <c r="Z160" s="12" t="str">
        <f t="shared" si="1"/>
        <v>{"id":"M6-NyO-19a-A-2-BR","stimulus":"&lt;p&gt;Um estúdio de cinema lançou três filmes em um ano. O primeiro arrecadou R$ {{Q1}} × 10&lt;sup&gt;5&lt;/sup&gt;; o segundo, R$ {{Q2}} × 10&lt;sup&gt;4&lt;/sup&gt; e o terceiro, R$ {{Q3}} × 10&lt;sup&gt;6&lt;/sup&gt;. Quanto dinheiro o estúdio arrecadou nos três filmes juntos?&lt;/p&gt;","template":"&lt;p&gt;O estúdio obteve R$ {{response}}.&lt;/p&gt;","hint":"&lt;p&gt;Uma potência de base 10 é igual a 1 seguido por tantos 0 quantos indicar o expoente.&lt;/p&gt;","feedback":"&lt;p&gt;Uma potência de base 10 é igual a 1 seguido por tantos 0 quantos indicar o expoente.&lt;/p&gt;&lt;p&gt;A arrecadação do estúdio foi:&lt;/p&gt;&lt;p style=\"text-align:center;\"&gt;{{Q1}} × 10&lt;sup&gt;5&lt;/sup&gt; + {{Q2}} × 10&lt;sup&gt;4&lt;/sup&gt; + {{Q3}} × 10&lt;sup&gt;6&lt;/sup&gt; = {{T1}} + {{T2}} + {{T3}} = R$ {{T4}}&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v>
      </c>
      <c r="AA160" s="15" t="s">
        <v>988</v>
      </c>
      <c r="AB160" s="13" t="str">
        <f t="shared" si="2"/>
        <v>M6-NyO-19a-A-2</v>
      </c>
      <c r="AC160" s="13" t="str">
        <f t="shared" si="3"/>
        <v>M6-NyO-19a-A-2-BR</v>
      </c>
      <c r="AD160" s="8" t="s">
        <v>47</v>
      </c>
      <c r="AE160" s="13"/>
      <c r="AF160" s="8" t="s">
        <v>48</v>
      </c>
      <c r="AG160" s="8"/>
    </row>
    <row r="161" ht="112.5" customHeight="1">
      <c r="A161" s="6" t="s">
        <v>962</v>
      </c>
      <c r="B161" s="6" t="s">
        <v>963</v>
      </c>
      <c r="C161" s="6" t="s">
        <v>69</v>
      </c>
      <c r="D161" s="7" t="s">
        <v>36</v>
      </c>
      <c r="E161" s="6"/>
      <c r="F161" s="11" t="s">
        <v>989</v>
      </c>
      <c r="G161" s="11" t="s">
        <v>990</v>
      </c>
      <c r="H161" s="10" t="s">
        <v>991</v>
      </c>
      <c r="I161" s="6"/>
      <c r="J161" s="8" t="s">
        <v>168</v>
      </c>
      <c r="K161" s="10" t="s">
        <v>979</v>
      </c>
      <c r="L161" s="27" t="s">
        <v>992</v>
      </c>
      <c r="M161" s="8" t="s">
        <v>43</v>
      </c>
      <c r="N161" s="11" t="s">
        <v>942</v>
      </c>
      <c r="O161" s="11" t="s">
        <v>993</v>
      </c>
      <c r="P161" s="12"/>
      <c r="Q161" s="13"/>
      <c r="R161" s="9"/>
      <c r="S161" s="9"/>
      <c r="T161" s="9"/>
      <c r="U161" s="9"/>
      <c r="V161" s="12"/>
      <c r="W161" s="12"/>
      <c r="X161" s="14"/>
      <c r="Y161" s="19" t="s">
        <v>45</v>
      </c>
      <c r="Z161" s="12" t="str">
        <f t="shared" si="1"/>
        <v>{"id":"M6-NyO-19a-A-3-BR","stimulus":"&lt;p&gt;{{Q1}} × 10&lt;sup&gt;3&lt;/sup&gt; turistas entre 50 e 60 anos, {{Q2}} × 10&lt;sup&gt;2&lt;/sup&gt; turistas entre 30 e 50 anos e {{Q3} } × 10&lt;sup&gt;4&lt;/sup&gt; turistas entre 20 e 30 anos. Quantos turistas a cidade recebeu durante as férias?&lt;/p&gt;","template":"&lt;p&gt;{{response}} turistas chegaram.&lt;/p&gt;","hint":"&lt;p&gt;Uma potência de base 10 é igual a 1 seguido de tantos 0s quantos houver no expoente.&lt;/p&gt;","feedback":"&lt;p&gt;Uma potência de base 10 é igual a 1 seguido de tantos zeros quantos houver no expoente.&lt;/p&gt;&lt;p&gt;O número de turistas foi:&lt;/p&gt;&lt;p style=\"text-align:center;\"&gt;{{Q1}} × 10 &lt;sup &gt;3&lt;/sup&gt; + {{Q2}} × 10&lt;sup&gt;2&lt;/sup&gt; + {{Q3}} × 10&lt;sup&gt;4&lt;/sup&gt; = {{T1}} + {{T2}} + {{T3}} = {{T4}} pesso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v>
      </c>
      <c r="AA161" s="15" t="s">
        <v>994</v>
      </c>
      <c r="AB161" s="13" t="str">
        <f t="shared" si="2"/>
        <v>M6-NyO-19a-A-3</v>
      </c>
      <c r="AC161" s="13" t="str">
        <f t="shared" si="3"/>
        <v>M6-NyO-19a-A-3-BR</v>
      </c>
      <c r="AD161" s="8" t="s">
        <v>47</v>
      </c>
      <c r="AE161" s="13"/>
      <c r="AF161" s="8" t="s">
        <v>48</v>
      </c>
      <c r="AG161" s="8"/>
    </row>
    <row r="162" ht="112.5" customHeight="1">
      <c r="A162" s="6" t="s">
        <v>995</v>
      </c>
      <c r="B162" s="6" t="s">
        <v>996</v>
      </c>
      <c r="C162" s="6" t="s">
        <v>35</v>
      </c>
      <c r="D162" s="7" t="s">
        <v>36</v>
      </c>
      <c r="E162" s="6"/>
      <c r="F162" s="11" t="s">
        <v>997</v>
      </c>
      <c r="G162" s="10"/>
      <c r="H162" s="10"/>
      <c r="I162" s="6"/>
      <c r="J162" s="6" t="s">
        <v>313</v>
      </c>
      <c r="K162" s="10" t="s">
        <v>998</v>
      </c>
      <c r="L162" s="11" t="s">
        <v>999</v>
      </c>
      <c r="M162" s="6" t="s">
        <v>43</v>
      </c>
      <c r="N162" s="11" t="s">
        <v>1000</v>
      </c>
      <c r="O162" s="9" t="s">
        <v>1000</v>
      </c>
      <c r="P162" s="12"/>
      <c r="Q162" s="13"/>
      <c r="R162" s="9"/>
      <c r="S162" s="9"/>
      <c r="T162" s="9"/>
      <c r="U162" s="9"/>
      <c r="V162" s="12"/>
      <c r="W162" s="12"/>
      <c r="X162" s="14"/>
      <c r="Y162" s="19" t="s">
        <v>45</v>
      </c>
      <c r="Z162" s="12" t="str">
        <f t="shared" si="1"/>
        <v>{"id":"M6-NyO-20a-I-1-BR","stimulus":"&lt;p&gt;Arraste cada resultado para a sua raiz.&lt;/p&gt;","hint":"&lt;p&gt;A raiz quadrada de um número é um outro número que, quando multiplicado por si mesmo, resulta no número dentro da raiz.&lt;/p&gt;","feedback":"&lt;p&gt;A raiz quadrada de um número é um outro número que, quando multiplicado por si mesmo, resulta no número dentro da raiz.&lt;/p&gt;","seed":{"parameters":[{"name":"Q1","label":null,"min":2,"max":9,"step":1},{"name":"Q2","label":null,"min":2,"max":9,"step":1},{"name":"Q3","label":null,"min":2,"max":9,"step":1}],"calculated":[{"name":"T1","label":"{{function}}","function":"math.pow({{Q1}},2)","temp":true},{"name":"T2","label":"{{function}}","function":"math.pow({{Q2}},2)","temp":true},{"name":"T3","label":"{{function}}","function":"math.pow({{Q3}},2)","temp":true},{"name":"A1","label":"A raiz quadrada de {{T1}} é...","function":"{{Q1}}","feedback":"&lt;span class=\"fr-math-v2 fr-draggable\" contenteditable=\"false\" data-original-math=\"\\(\\sqrt{{{T1}}}\\)\" draggable=\"true\"&gt;\\(\\sqrt{{{T1}}}\\)&lt;/span&gt; = {{Q1}} porque {{Q1}}&lt;sup&gt;2&lt;/sup&gt; = {{T1}}"},{"name":"A2","label":"A raiz quadrada de {{T2}} é...","function":"{{Q2}}","feedback":"&lt;span class=\"fr-math-v2 fr-draggable\" contenteditable=\"false\" data-original-math=\"\\(\\sqrt{{{T2}}}\\)\" draggable=\"true\"&gt;\\(\\sqrt{{{T2}}}\\)&lt;/span&gt; = {{Q2}} porque {{Q2}}&lt;sup&gt;2&lt;/sup&gt; = {{T2}}"},{"name":"A3","label":"A raiz quadrada de {{T3}} é...","function":"{{Q3}}","feedback":"&lt;span class=\"fr-math-v2 fr-draggable\" contenteditable=\"false\" data-original-math=\"\\(\\sqrt{{{T3}}}\\)\" draggable=\"true\"&gt;\\(\\sqrt{{{T3}}}\\)&lt;/span&gt; = {{Q3}} porque {{Q3}}&lt;sup&gt;2&lt;/sup&gt; = {{T3}}"}]},"algorithm":{"name":"linkOperationResult","template":"Match list","params":{"invert":true}}}</v>
      </c>
      <c r="AA162" s="15" t="s">
        <v>1001</v>
      </c>
      <c r="AB162" s="13" t="str">
        <f t="shared" si="2"/>
        <v>M6-NyO-20a-I-1</v>
      </c>
      <c r="AC162" s="13" t="str">
        <f t="shared" si="3"/>
        <v>M6-NyO-20a-I-1-BR</v>
      </c>
      <c r="AD162" s="8" t="s">
        <v>47</v>
      </c>
      <c r="AE162" s="13"/>
      <c r="AF162" s="8" t="s">
        <v>48</v>
      </c>
      <c r="AG162" s="8"/>
    </row>
    <row r="163" ht="112.5" customHeight="1">
      <c r="A163" s="6" t="s">
        <v>995</v>
      </c>
      <c r="B163" s="6" t="s">
        <v>996</v>
      </c>
      <c r="C163" s="6" t="s">
        <v>50</v>
      </c>
      <c r="D163" s="7" t="s">
        <v>36</v>
      </c>
      <c r="E163" s="6"/>
      <c r="F163" s="11" t="s">
        <v>1002</v>
      </c>
      <c r="G163" s="11" t="s">
        <v>1003</v>
      </c>
      <c r="H163" s="10"/>
      <c r="I163" s="6"/>
      <c r="J163" s="8" t="s">
        <v>168</v>
      </c>
      <c r="K163" s="10" t="s">
        <v>1004</v>
      </c>
      <c r="L163" s="10" t="s">
        <v>1005</v>
      </c>
      <c r="M163" s="6" t="s">
        <v>43</v>
      </c>
      <c r="N163" s="11" t="s">
        <v>1006</v>
      </c>
      <c r="O163" s="11" t="s">
        <v>1007</v>
      </c>
      <c r="P163" s="12"/>
      <c r="Q163" s="13"/>
      <c r="R163" s="12"/>
      <c r="S163" s="12"/>
      <c r="T163" s="12"/>
      <c r="U163" s="12"/>
      <c r="V163" s="12"/>
      <c r="W163" s="12"/>
      <c r="X163" s="13"/>
      <c r="Y163" s="19" t="s">
        <v>45</v>
      </c>
      <c r="Z163" s="12" t="str">
        <f t="shared" si="1"/>
        <v>{"id":"M6-NyO-20a-E-1-BR","stimulus":"&lt;p&gt;Calcule essa raiz quadrada.&lt;/p&gt;","template":"&lt;p style=\"text-align:center;\"&gt;&lt;span class=\"fr-math-v2 fr-draggable\" contenteditable=\"false\" data-original-math=\"\\(\\sqrt{{{T1}}}\\)\" draggable=\"true\"&gt;\\(\\sqrt{{{T1}}}\\)&lt;/span&gt; =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AA163" s="15" t="s">
        <v>1008</v>
      </c>
      <c r="AB163" s="13" t="str">
        <f t="shared" si="2"/>
        <v>M6-NyO-20a-E-1</v>
      </c>
      <c r="AC163" s="13" t="str">
        <f t="shared" si="3"/>
        <v>M6-NyO-20a-E-1-BR</v>
      </c>
      <c r="AD163" s="8" t="s">
        <v>47</v>
      </c>
      <c r="AE163" s="13"/>
      <c r="AF163" s="8" t="s">
        <v>48</v>
      </c>
      <c r="AG163" s="8"/>
    </row>
    <row r="164" ht="112.5" customHeight="1">
      <c r="A164" s="6" t="s">
        <v>995</v>
      </c>
      <c r="B164" s="6" t="s">
        <v>996</v>
      </c>
      <c r="C164" s="6" t="s">
        <v>69</v>
      </c>
      <c r="D164" s="7" t="s">
        <v>36</v>
      </c>
      <c r="E164" s="6"/>
      <c r="F164" s="11" t="s">
        <v>1009</v>
      </c>
      <c r="G164" s="11" t="s">
        <v>1010</v>
      </c>
      <c r="H164" s="10"/>
      <c r="I164" s="6"/>
      <c r="J164" s="8" t="s">
        <v>168</v>
      </c>
      <c r="K164" s="10" t="s">
        <v>1004</v>
      </c>
      <c r="L164" s="10" t="s">
        <v>1005</v>
      </c>
      <c r="M164" s="6" t="s">
        <v>43</v>
      </c>
      <c r="N164" s="11" t="s">
        <v>1006</v>
      </c>
      <c r="O164" s="10" t="s">
        <v>1011</v>
      </c>
      <c r="P164" s="12"/>
      <c r="Q164" s="13"/>
      <c r="R164" s="12"/>
      <c r="S164" s="12"/>
      <c r="T164" s="12"/>
      <c r="U164" s="12"/>
      <c r="V164" s="12"/>
      <c r="W164" s="12"/>
      <c r="X164" s="13"/>
      <c r="Y164" s="19" t="s">
        <v>45</v>
      </c>
      <c r="Z164" s="12" t="str">
        <f t="shared" si="1"/>
        <v>{"id":"M6-NyO-20a-A-1-BR","stimulus":"&lt;p&gt;O piso de uma sala quadrada é composto de {{T1}} ladrilhos quadrados. Quantos ladrilhos ocupa cada lado?&lt;/p&gt;","template":"&lt;p&gt;Há ladrilhos {{response}} em cada lado.&lt;/p&gt;","hint":"&lt;p&gt;A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AA164" s="15" t="s">
        <v>1012</v>
      </c>
      <c r="AB164" s="13" t="str">
        <f t="shared" si="2"/>
        <v>M6-NyO-20a-A-1</v>
      </c>
      <c r="AC164" s="13" t="str">
        <f t="shared" si="3"/>
        <v>M6-NyO-20a-A-1-BR</v>
      </c>
      <c r="AD164" s="8" t="s">
        <v>47</v>
      </c>
      <c r="AE164" s="13"/>
      <c r="AF164" s="8" t="s">
        <v>48</v>
      </c>
      <c r="AG164" s="8"/>
    </row>
    <row r="165" ht="112.5" customHeight="1">
      <c r="A165" s="6" t="s">
        <v>995</v>
      </c>
      <c r="B165" s="6" t="s">
        <v>996</v>
      </c>
      <c r="C165" s="6" t="s">
        <v>69</v>
      </c>
      <c r="D165" s="7" t="s">
        <v>36</v>
      </c>
      <c r="E165" s="6"/>
      <c r="F165" s="11" t="s">
        <v>1013</v>
      </c>
      <c r="G165" s="11" t="s">
        <v>1014</v>
      </c>
      <c r="H165" s="10"/>
      <c r="I165" s="6"/>
      <c r="J165" s="8" t="s">
        <v>168</v>
      </c>
      <c r="K165" s="10" t="s">
        <v>1015</v>
      </c>
      <c r="L165" s="10" t="s">
        <v>1005</v>
      </c>
      <c r="M165" s="6" t="s">
        <v>43</v>
      </c>
      <c r="N165" s="11" t="s">
        <v>1006</v>
      </c>
      <c r="O165" s="10" t="s">
        <v>1011</v>
      </c>
      <c r="P165" s="12"/>
      <c r="Q165" s="13"/>
      <c r="R165" s="12"/>
      <c r="S165" s="12"/>
      <c r="T165" s="12"/>
      <c r="U165" s="12"/>
      <c r="V165" s="12"/>
      <c r="W165" s="12"/>
      <c r="X165" s="13"/>
      <c r="Y165" s="19" t="s">
        <v>45</v>
      </c>
      <c r="Z165" s="12" t="str">
        <f t="shared" si="1"/>
        <v>{"id":"M6-NyO-20a-A-2-BR","stimulus":"&lt;p&gt;O quadrado da idade de Lorenzo é {{T1}}. Quantos anos Lorenzo tem?&lt;/p&gt;","template":"&lt;p&gt;Ele tem {{response}} anos.&lt;/p&gt;","hint":"&lt;p&gt;A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3,"max":12,"step":1}],"calculated":[{"name":"T1","label":"{{function}}","function":"math.pow({{Q1}},2)","temp":true},{"name":"A1","label":"{{function}}","function":"{{Q1}}"}]},"algorithm":{"name":"calculateOperation","params":{"method":"equivLiteral","keyboard":"NUMERICAL"}}}</v>
      </c>
      <c r="AA165" s="15" t="s">
        <v>1016</v>
      </c>
      <c r="AB165" s="13" t="str">
        <f t="shared" si="2"/>
        <v>M6-NyO-20a-A-2</v>
      </c>
      <c r="AC165" s="13" t="str">
        <f t="shared" si="3"/>
        <v>M6-NyO-20a-A-2-BR</v>
      </c>
      <c r="AD165" s="8" t="s">
        <v>47</v>
      </c>
      <c r="AE165" s="13"/>
      <c r="AF165" s="8" t="s">
        <v>48</v>
      </c>
      <c r="AG165" s="8"/>
    </row>
    <row r="166" ht="112.5" customHeight="1">
      <c r="A166" s="6" t="s">
        <v>995</v>
      </c>
      <c r="B166" s="6" t="s">
        <v>996</v>
      </c>
      <c r="C166" s="6" t="s">
        <v>69</v>
      </c>
      <c r="D166" s="7" t="s">
        <v>36</v>
      </c>
      <c r="E166" s="6"/>
      <c r="F166" s="11" t="s">
        <v>1017</v>
      </c>
      <c r="G166" s="11" t="s">
        <v>1018</v>
      </c>
      <c r="H166" s="10"/>
      <c r="I166" s="6"/>
      <c r="J166" s="8" t="s">
        <v>168</v>
      </c>
      <c r="K166" s="10" t="s">
        <v>1019</v>
      </c>
      <c r="L166" s="10" t="s">
        <v>1005</v>
      </c>
      <c r="M166" s="6" t="s">
        <v>43</v>
      </c>
      <c r="N166" s="11" t="s">
        <v>1006</v>
      </c>
      <c r="O166" s="14" t="s">
        <v>1011</v>
      </c>
      <c r="P166" s="12"/>
      <c r="Q166" s="13"/>
      <c r="R166" s="12"/>
      <c r="S166" s="12"/>
      <c r="T166" s="12"/>
      <c r="U166" s="12"/>
      <c r="V166" s="12"/>
      <c r="W166" s="12"/>
      <c r="X166" s="13"/>
      <c r="Y166" s="19" t="s">
        <v>45</v>
      </c>
      <c r="Z166" s="12" t="str">
        <f t="shared" si="1"/>
        <v>{"id":"M6-NyO-20a-A-3-BR","stimulus":"&lt;p&gt;Na fachada de um edifício há o mesmo número de andares e de janelas por andar. Se a fachada possui {{T1}} janelas no total, quantas há em cada andar?&lt;/p&gt;","template":"&lt;p&gt;Em cada andar há janelas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4,"max":10,"step":1}],"calculated":[{"name":"T1","label":"{{function}}","function":"math.pow({{Q1}},2)","temp":true},{"name":"A1","label":"{{function}}","function":"{{Q1}}"}]},"algorithm":{"name":"calculateOperation","params":{"method":"equivLiteral","keyboard":"NUMERICAL"}}}</v>
      </c>
      <c r="AA166" s="15" t="s">
        <v>1020</v>
      </c>
      <c r="AB166" s="13" t="str">
        <f t="shared" si="2"/>
        <v>M6-NyO-20a-A-3</v>
      </c>
      <c r="AC166" s="13" t="str">
        <f t="shared" si="3"/>
        <v>M6-NyO-20a-A-3-BR</v>
      </c>
      <c r="AD166" s="8" t="s">
        <v>47</v>
      </c>
      <c r="AE166" s="13"/>
      <c r="AF166" s="8" t="s">
        <v>48</v>
      </c>
      <c r="AG166" s="8"/>
    </row>
    <row r="167" ht="112.5" customHeight="1">
      <c r="A167" s="6" t="s">
        <v>1021</v>
      </c>
      <c r="B167" s="6" t="s">
        <v>1022</v>
      </c>
      <c r="C167" s="6" t="s">
        <v>35</v>
      </c>
      <c r="D167" s="7" t="s">
        <v>36</v>
      </c>
      <c r="E167" s="6"/>
      <c r="F167" s="11" t="s">
        <v>1023</v>
      </c>
      <c r="G167" s="10"/>
      <c r="H167" s="10" t="s">
        <v>1024</v>
      </c>
      <c r="I167" s="6"/>
      <c r="J167" s="6" t="s">
        <v>313</v>
      </c>
      <c r="K167" s="10" t="s">
        <v>1025</v>
      </c>
      <c r="L167" s="10" t="s">
        <v>1026</v>
      </c>
      <c r="M167" s="6" t="s">
        <v>43</v>
      </c>
      <c r="N167" s="11" t="s">
        <v>1027</v>
      </c>
      <c r="O167" s="14" t="s">
        <v>1027</v>
      </c>
      <c r="P167" s="12"/>
      <c r="Q167" s="13"/>
      <c r="R167" s="12"/>
      <c r="S167" s="12"/>
      <c r="T167" s="12"/>
      <c r="U167" s="12"/>
      <c r="V167" s="12"/>
      <c r="W167" s="12"/>
      <c r="X167" s="13"/>
      <c r="Y167" s="19" t="s">
        <v>45</v>
      </c>
      <c r="Z167" s="12" t="str">
        <f t="shared" si="1"/>
        <v>{"id":"M6-NyO-21a-I-1-BR","stimulus":"&lt;p&gt;Arraste as seguintes raízes quadradas para os números entre os quais seus valores estão.&lt;/p&gt;","hint":"&lt;p&gt;O valor de uma raiz encontra-se entre dois números naturais consecutivos.&lt;/p&gt;","feedback":"&lt;p&gt;O valor de uma raiz encontra-se entre dois números naturais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function":"&lt;span class=\"fr-math-v2 fr-draggable\" contenteditable=\"false\" data-original-math=\"\\(\\sqrt{{{T11}}}\\)\" draggable=\"true\"&gt;\\(\\sqrt{{{T11}}}\\)&lt;/span&gt;","label":"Entre {{Q1}} e {{T1}} ","feedback":" O número {{T11}} está entre os quadrados perfeitos {{T111}} e {{T112}}, então &lt;span class=\"fr-math-v2 fr-draggable\" contenteditable=\"false\" data-original-math=\"\\(\\sqrt{{{T11}}}\\)\" draggable=\"true\"&gt;\\(\\sqrt{{{T11}}}\\)&lt;/span&gt; está entre {{Q1}} e {{T1}}."},{"name":"A2","function":"&lt;span class=\"fr-math-v2 fr-draggable\" contenteditable=\"false\" data-original-math=\"\\(\\sqrt{{{T21}}}\\)\" draggable=\"true\"&gt;\\(\\sqrt{{{T21}}}\\)&lt;/span&gt;","label":"Entre {{Q2}} e {{T2}} ","feedback":" O número {{T21}} está entre os quadrados perfeitos {{T211}} e {{T212}}, então &lt;span class=\"fr-math-v2 fr-draggable\" contenteditable=\"false\" data-original-math=\"\\(\\sqrt{{{T21}}}\\)\" draggable=\"true\"&gt;\\(\\sqrt{{{T21}}}\\)&lt;/span&gt; está entre {{Q2}} e {{T2}}."},{"name":"A3","function":"&lt;span class=\"fr-math-v2 fr-draggable\" contenteditable=\"false\" data-original-math=\"\\(\\sqrt{{{T31}}}\\)\" draggable=\"true\"&gt;\\(\\sqrt{{{T31}}}\\)&lt;/span&gt;","label":"Entre {{Q3}} e {{T3}} ","feedback":" O número {{T31}} está entre os quadrados perfeitos {{T311}} e {{T312}}, então &lt;span class=\"fr-math-v2 fr-draggable\" contenteditable=\"false\" data-original-math=\"\\(\\sqrt{{{T31}}}\\)\" draggable=\"true\"&gt;\\(\\sqrt{{{T31}}}\\)&lt;/span&gt; está entre {{Q3}} e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v>
      </c>
      <c r="AA167" s="15" t="s">
        <v>1028</v>
      </c>
      <c r="AB167" s="13" t="str">
        <f t="shared" si="2"/>
        <v>M6-NyO-21a-I-1</v>
      </c>
      <c r="AC167" s="13" t="str">
        <f t="shared" si="3"/>
        <v>M6-NyO-21a-I-1-BR</v>
      </c>
      <c r="AD167" s="8" t="s">
        <v>47</v>
      </c>
      <c r="AE167" s="13"/>
      <c r="AF167" s="8" t="s">
        <v>48</v>
      </c>
      <c r="AG167" s="8"/>
    </row>
    <row r="168" ht="112.5" customHeight="1">
      <c r="A168" s="6" t="s">
        <v>1021</v>
      </c>
      <c r="B168" s="6" t="s">
        <v>1022</v>
      </c>
      <c r="C168" s="6" t="s">
        <v>50</v>
      </c>
      <c r="D168" s="7" t="s">
        <v>36</v>
      </c>
      <c r="E168" s="6"/>
      <c r="F168" s="10" t="s">
        <v>1029</v>
      </c>
      <c r="G168" s="10" t="s">
        <v>1030</v>
      </c>
      <c r="H168" s="10" t="s">
        <v>1031</v>
      </c>
      <c r="I168" s="6"/>
      <c r="J168" s="8" t="s">
        <v>168</v>
      </c>
      <c r="K168" s="10" t="s">
        <v>1032</v>
      </c>
      <c r="L168" s="11" t="s">
        <v>1033</v>
      </c>
      <c r="M168" s="6" t="s">
        <v>43</v>
      </c>
      <c r="N168" s="11" t="s">
        <v>1027</v>
      </c>
      <c r="O168" s="10" t="s">
        <v>1034</v>
      </c>
      <c r="P168" s="11"/>
      <c r="Q168" s="13"/>
      <c r="R168" s="12"/>
      <c r="S168" s="12"/>
      <c r="T168" s="12"/>
      <c r="U168" s="12"/>
      <c r="V168" s="12"/>
      <c r="W168" s="12"/>
      <c r="X168" s="14"/>
      <c r="Y168" s="19" t="s">
        <v>45</v>
      </c>
      <c r="Z168" s="12" t="str">
        <f t="shared" si="1"/>
        <v>{"id":"M6-NyO-21a-E-1-BR","stimulus":"&lt;p&gt;Preencha as lacunas com os dois números naturais consecutivos entre os quais essa raiz quadrada se encontra.&lt;/p&gt;","template":"&lt;p style=\"text-align:center;\"&gt;{{response}} &lt; &lt;span class=\"fr-math-v2 fr-draggable\" contenteditable=\"false\" data-original-math=\"\\(\\sqrt{{{T11}}}\\)\" draggable=\"true\"&gt;\\(\\sqrt{{{Q1}}}\\)&lt;/span&gt; &lt; {{response}}&lt;/p&gt;","hint":"&lt;p&gt;O valor de uma raiz encontra-se entre dois números naturais consecutivos.&lt;/p&gt;","feedback":"&lt;p&gt;O valor de uma raiz encontra-se entre dois números naturais consecutivos.&lt;/p&gt;&lt;p&gt;&lt;span class=\"fr-math-v2 fr-draggable\" contenteditable=\"false\" data-original-math=\"\\(\\sqrt{{{TQ1}}}\\)\" draggable=\"true\"&gt;\\(\\sqrt{{{Q1}}}\\)&lt;/span&gt; É encontrado entre {{T1}} e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v>
      </c>
      <c r="AA168" s="15" t="s">
        <v>1035</v>
      </c>
      <c r="AB168" s="13" t="str">
        <f t="shared" si="2"/>
        <v>M6-NyO-21a-E-1</v>
      </c>
      <c r="AC168" s="13" t="str">
        <f t="shared" si="3"/>
        <v>M6-NyO-21a-E-1-BR</v>
      </c>
      <c r="AD168" s="8" t="s">
        <v>47</v>
      </c>
      <c r="AE168" s="13"/>
      <c r="AF168" s="8" t="s">
        <v>48</v>
      </c>
      <c r="AG168" s="8"/>
    </row>
    <row r="169" ht="112.5" customHeight="1">
      <c r="A169" s="6" t="s">
        <v>1021</v>
      </c>
      <c r="B169" s="6" t="s">
        <v>1022</v>
      </c>
      <c r="C169" s="6" t="s">
        <v>69</v>
      </c>
      <c r="D169" s="7" t="s">
        <v>36</v>
      </c>
      <c r="E169" s="6"/>
      <c r="F169" s="11" t="s">
        <v>1036</v>
      </c>
      <c r="G169" s="10" t="s">
        <v>1037</v>
      </c>
      <c r="H169" s="10" t="s">
        <v>1038</v>
      </c>
      <c r="I169" s="6"/>
      <c r="J169" s="8" t="s">
        <v>168</v>
      </c>
      <c r="K169" s="11" t="s">
        <v>1039</v>
      </c>
      <c r="L169" s="11" t="s">
        <v>1040</v>
      </c>
      <c r="M169" s="6" t="s">
        <v>43</v>
      </c>
      <c r="N169" s="11" t="s">
        <v>1027</v>
      </c>
      <c r="O169" s="14" t="s">
        <v>1041</v>
      </c>
      <c r="P169" s="14"/>
      <c r="Q169" s="13"/>
      <c r="R169" s="9"/>
      <c r="S169" s="9"/>
      <c r="T169" s="9"/>
      <c r="U169" s="9"/>
      <c r="V169" s="18"/>
      <c r="W169" s="12"/>
      <c r="X169" s="14"/>
      <c r="Y169" s="19" t="s">
        <v>45</v>
      </c>
      <c r="Z169" s="12" t="str">
        <f t="shared" si="1"/>
        <v>{"id":"M6-NyO-21a-A-1-BR","stimulus":"&lt;p&gt;Sofia quis encomendar um quebra-cabeça de {{T11}} peças de uma pintura de Picasso. Na loja, disseram a ela que essa quantia não permitia fazer um quebra-cabeça quadrado e que, para isso, ela deveria aumentar ou diminuir o número de peças. Complete as seguintes frases.&lt;/p&gt;","template":"&lt;p&gt;Se o quebra-cabeça tivesse {{response}} menos peças, poderia-se fazer um quebra-cabeça quadrado de {{response}} peças.&lt;/p&gt;&lt;p&gt;Se o quebra-cabeça tivesse mais {{response}} peças, poderia-se fazer um quebra-cabeça quadrado de {{response}} peças.&lt;/p&gt;","hint":"&lt;p&gt;O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situa-se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AA169" s="15" t="s">
        <v>1042</v>
      </c>
      <c r="AB169" s="13" t="str">
        <f t="shared" si="2"/>
        <v>M6-NyO-21a-A-1</v>
      </c>
      <c r="AC169" s="13" t="str">
        <f t="shared" si="3"/>
        <v>M6-NyO-21a-A-1-BR</v>
      </c>
      <c r="AD169" s="8" t="s">
        <v>47</v>
      </c>
      <c r="AE169" s="13"/>
      <c r="AF169" s="8" t="s">
        <v>48</v>
      </c>
      <c r="AG169" s="8"/>
    </row>
    <row r="170" ht="112.5" customHeight="1">
      <c r="A170" s="6" t="s">
        <v>1021</v>
      </c>
      <c r="B170" s="6" t="s">
        <v>1022</v>
      </c>
      <c r="C170" s="6" t="s">
        <v>69</v>
      </c>
      <c r="D170" s="7" t="s">
        <v>36</v>
      </c>
      <c r="E170" s="6"/>
      <c r="F170" s="10" t="s">
        <v>1043</v>
      </c>
      <c r="G170" s="10" t="s">
        <v>1044</v>
      </c>
      <c r="H170" s="10" t="s">
        <v>1045</v>
      </c>
      <c r="I170" s="6"/>
      <c r="J170" s="8" t="s">
        <v>168</v>
      </c>
      <c r="K170" s="11" t="s">
        <v>1039</v>
      </c>
      <c r="L170" s="11" t="s">
        <v>1040</v>
      </c>
      <c r="M170" s="6" t="s">
        <v>43</v>
      </c>
      <c r="N170" s="11" t="s">
        <v>1027</v>
      </c>
      <c r="O170" s="14" t="s">
        <v>1041</v>
      </c>
      <c r="P170" s="14"/>
      <c r="Q170" s="13"/>
      <c r="R170" s="9"/>
      <c r="S170" s="9"/>
      <c r="T170" s="9"/>
      <c r="U170" s="9"/>
      <c r="V170" s="14"/>
      <c r="W170" s="12"/>
      <c r="X170" s="14"/>
      <c r="Y170" s="19" t="s">
        <v>45</v>
      </c>
      <c r="Z170" s="12" t="str">
        <f t="shared" si="1"/>
        <v>{"id":"M6-NyO-21a-A-2-BR","stimulus":"&lt;p&gt;A barra de chocolate possui {{T11}} tabletes, ou seja, não é uma barra quadrada. Complete as seguintes frases.&lt;/p&gt;","template":"&lt;p&gt;Se a barra tivesse {{response}} tabletes a menos, ou seja, {{response}} tabletes, ela poderia ser quadrada.&lt;/p&gt;&lt;p&gt;Se a barra tivesse {{response}} tabletes a mais, ou seja, {{response}} tabletes, também poderia ser quadrada.&lt;/p&gt;","hint":"&lt;p&gt;O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AA170" s="15" t="s">
        <v>1046</v>
      </c>
      <c r="AB170" s="13" t="str">
        <f t="shared" si="2"/>
        <v>M6-NyO-21a-A-2</v>
      </c>
      <c r="AC170" s="13" t="str">
        <f t="shared" si="3"/>
        <v>M6-NyO-21a-A-2-BR</v>
      </c>
      <c r="AD170" s="8" t="s">
        <v>47</v>
      </c>
      <c r="AE170" s="13"/>
      <c r="AF170" s="8" t="s">
        <v>48</v>
      </c>
      <c r="AG170" s="8"/>
    </row>
    <row r="171" ht="112.5" customHeight="1">
      <c r="A171" s="6" t="s">
        <v>1021</v>
      </c>
      <c r="B171" s="6" t="s">
        <v>1022</v>
      </c>
      <c r="C171" s="6" t="s">
        <v>69</v>
      </c>
      <c r="D171" s="7" t="s">
        <v>36</v>
      </c>
      <c r="E171" s="6"/>
      <c r="F171" s="11" t="s">
        <v>1047</v>
      </c>
      <c r="G171" s="11" t="s">
        <v>1048</v>
      </c>
      <c r="H171" s="10" t="s">
        <v>1049</v>
      </c>
      <c r="I171" s="6"/>
      <c r="J171" s="8" t="s">
        <v>168</v>
      </c>
      <c r="K171" s="11" t="s">
        <v>1039</v>
      </c>
      <c r="L171" s="11" t="s">
        <v>1040</v>
      </c>
      <c r="M171" s="6" t="s">
        <v>43</v>
      </c>
      <c r="N171" s="11" t="s">
        <v>1027</v>
      </c>
      <c r="O171" s="14" t="s">
        <v>1041</v>
      </c>
      <c r="P171" s="14"/>
      <c r="Q171" s="13"/>
      <c r="R171" s="9"/>
      <c r="S171" s="9"/>
      <c r="T171" s="9"/>
      <c r="U171" s="9"/>
      <c r="V171" s="14"/>
      <c r="W171" s="12"/>
      <c r="X171" s="14"/>
      <c r="Y171" s="19" t="s">
        <v>45</v>
      </c>
      <c r="Z171" s="12" t="str">
        <f t="shared" si="1"/>
        <v>{"id":"M6-NyO-21a-A-3-BR","stimulus":"&lt;p&gt;Os {{T11}} ladrilhos disponíveis para uma reforma não cobriria o chão de uma sala quadrada. No entanto, se fossem usados um pouco menos ou um pouco mais, poderia. Quais seriam esses valores?&lt;/p&gt;","template":"&lt;p&gt;Se fossem udsados {{response}} ladrilhos a menos, ou seja, {{response}} ladrilhos, poderia ser coberto um piso quadrado.&lt;/p&gt;&lt;p&gt;Se houvesse {{response}} ladrilhos a mais, ou seja, {{response}} ladrilhos, também poderia-se cobrir um piso quadrado.&lt;/p&gt;","hint":"&lt;p&gt;O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AA171" s="15" t="s">
        <v>1050</v>
      </c>
      <c r="AB171" s="13" t="str">
        <f t="shared" si="2"/>
        <v>M6-NyO-21a-A-3</v>
      </c>
      <c r="AC171" s="13" t="str">
        <f t="shared" si="3"/>
        <v>M6-NyO-21a-A-3-BR</v>
      </c>
      <c r="AD171" s="8" t="s">
        <v>47</v>
      </c>
      <c r="AE171" s="13"/>
      <c r="AF171" s="8" t="s">
        <v>48</v>
      </c>
      <c r="AG171" s="8"/>
    </row>
    <row r="172" ht="112.5" customHeight="1">
      <c r="A172" s="6" t="s">
        <v>1051</v>
      </c>
      <c r="B172" s="10" t="s">
        <v>1052</v>
      </c>
      <c r="C172" s="29" t="s">
        <v>35</v>
      </c>
      <c r="D172" s="7" t="s">
        <v>36</v>
      </c>
      <c r="E172" s="6"/>
      <c r="F172" s="11" t="s">
        <v>1053</v>
      </c>
      <c r="G172" s="10"/>
      <c r="H172" s="10"/>
      <c r="I172" s="6" t="s">
        <v>212</v>
      </c>
      <c r="J172" s="8" t="s">
        <v>468</v>
      </c>
      <c r="K172" s="10" t="s">
        <v>1054</v>
      </c>
      <c r="L172" s="11" t="s">
        <v>1055</v>
      </c>
      <c r="M172" s="19" t="s">
        <v>43</v>
      </c>
      <c r="N172" s="26" t="s">
        <v>1056</v>
      </c>
      <c r="O172" s="26" t="s">
        <v>1057</v>
      </c>
      <c r="P172" s="14"/>
      <c r="Q172" s="13"/>
      <c r="R172" s="9"/>
      <c r="S172" s="9"/>
      <c r="T172" s="9"/>
      <c r="U172" s="9"/>
      <c r="V172" s="14"/>
      <c r="W172" s="12"/>
      <c r="X172" s="14"/>
      <c r="Y172" s="19" t="s">
        <v>45</v>
      </c>
      <c r="Z172" s="12" t="str">
        <f t="shared" si="1"/>
        <v>{
    "id": "M6-NyO-22a-I-1-BR",
    "stimulus": "&lt;p&gt;Arraste cada escrita para a fração correta.&lt;/p&gt;",
    "hint": "&lt;p&gt;O numerador é lido como um número cardinal e o denominador é lido como meio, terço, quarto etc.&lt;/p&gt;",
    "feedback": "&lt;p&gt;O numerador é lido como um número cardinal e o denominador é lido como meio, terço, quarto etc.&lt;/p&gt;",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'pt')",
                "temp": true
            },
            {
                "name": "T2",
                "label": "",
                "function": "Lemonlib.fractionToWords({{Q3}},{{Q4}}, 'pt')",
                "temp": true
            },
            {
                "name": "T3",
                "label": "",
                "function": "Lemonlib.fractionToWords({{Q5}},{{Q6}}, 'pt')",
                "temp": true
            },
            {
                "name": "A1",
                "label": "&lt;span class=\"fr-math-v2 fr-draggable\" contenteditable=\"false\" data-original-math=\"\\(\\frac{{{Q1}}}{{{Q2}}}\\)\" draggable=\"true\"&gt;\\(\\frac{{{Q1}}}{{{Q2}}}\\)&lt;/span&gt;",
                "function": "Lemonlib.fractionToWords({{Q1}},{{Q2}}, 'pt')[0].toUpperCase() + Lemonlib.fractionToWords({{Q1}},{{Q2}}, 'pt').slice(1,)",
                "feedback": "&lt;p&gt;&lt;span class=\"fr-math-v2 fr-draggable\" contenteditable=\"false\" data-original-math=\"\\(\\frac{{{Q1}}}{{{Q2}}}\\)\" draggable=\"true\"&gt;\\(\\frac{{{Q1}}}{{{Q2}}}\\)&lt;/span&gt; lê-se {{T1}}.&lt;/p&gt;"
            },
            {
                "name": "A2",
                "label": "&lt;span class=\"fr-math-v2 fr-draggable\" contenteditable=\"false\" data-original-math=\"\\(\\frac{{{Q3}}}{{{Q4}}}\\)\" draggable=\"true\"&gt;\\(\\frac{{{Q3}}}{{{Q4}}}\\)&lt;/span&gt;",
                "function": "Lemonlib.fractionToWords({{Q3}},{{Q4}}, 'pt')[0].toUpperCase() + Lemonlib.fractionToWords({{Q3}},{{Q4}}, 'pt').slice(1,)",
                "feedback": "&lt;p&gt;&lt;span class=\"fr-math-v2 fr-draggable\" contenteditable=\"false\" data-original-math=\"\\(\\frac{{{Q3}}}{{{Q4}}}\\)\" draggable=\"true\"&gt;\\(\\frac{{{Q3}}}{{{Q4}}}\\)&lt;/span&gt; lê-se {{T2}}.&lt;/p&gt;"
            },
            {
                "name": "A3",
                "label": "&lt;span class=\"fr-math-v2 fr-draggable\" contenteditable=\"false\" data-original-math=\"\\(\\frac{{{Q5}}}{{{Q6}}}\\)\" draggable=\"true\"&gt;\\(\\frac{{{Q5}}}{{{Q6}}}\\)&lt;/span&gt;",
                "function": "Lemonlib.fractionToWords({{Q5}},{{Q6}}, 'pt')[0].toUpperCase() + Lemonlib.fractionToWords({{Q5}},{{Q6}}, 'pt').slice(1,)",
                "feedback": "&lt;p&gt;&lt;span class=\"fr-math-v2 fr-draggable\" contenteditable=\"false\" data-original-math=\"\\(\\frac{{{Q5}}}{{{Q6}}}\\)\" draggable=\"true\"&gt;\\(\\frac{{{Q5}}}{{{Q6}}}\\)&lt;/span&gt; lê-se {{T3}}.&lt;/p&gt;"
            }
        ],
        "uniques": true
    },
    "algorithm": {
        "name": "linkOperationResult",
        "template": "Match list",
        "params": {
            "invert": true
        }
    }
}</v>
      </c>
      <c r="AA172" s="15" t="s">
        <v>1058</v>
      </c>
      <c r="AB172" s="13" t="str">
        <f t="shared" si="2"/>
        <v>M6-NyO-22a-I-1</v>
      </c>
      <c r="AC172" s="13" t="str">
        <f t="shared" si="3"/>
        <v>M6-NyO-22a-I-1-BR</v>
      </c>
      <c r="AD172" s="8" t="s">
        <v>47</v>
      </c>
      <c r="AE172" s="8" t="s">
        <v>572</v>
      </c>
      <c r="AF172" s="8" t="s">
        <v>48</v>
      </c>
      <c r="AG172" s="8" t="s">
        <v>49</v>
      </c>
    </row>
    <row r="173" ht="112.5" customHeight="1">
      <c r="A173" s="6" t="s">
        <v>1051</v>
      </c>
      <c r="B173" s="10" t="s">
        <v>1052</v>
      </c>
      <c r="C173" s="30" t="s">
        <v>50</v>
      </c>
      <c r="D173" s="7" t="s">
        <v>36</v>
      </c>
      <c r="E173" s="6"/>
      <c r="F173" s="11" t="s">
        <v>1059</v>
      </c>
      <c r="G173" s="11" t="s">
        <v>1060</v>
      </c>
      <c r="H173" s="10"/>
      <c r="I173" s="6" t="s">
        <v>212</v>
      </c>
      <c r="J173" s="6" t="s">
        <v>54</v>
      </c>
      <c r="K173" s="10" t="s">
        <v>1061</v>
      </c>
      <c r="L173" s="26" t="s">
        <v>1062</v>
      </c>
      <c r="M173" s="19" t="s">
        <v>43</v>
      </c>
      <c r="N173" s="26" t="s">
        <v>1056</v>
      </c>
      <c r="O173" s="26" t="s">
        <v>1057</v>
      </c>
      <c r="P173" s="14"/>
      <c r="Q173" s="13"/>
      <c r="R173" s="9"/>
      <c r="S173" s="9"/>
      <c r="T173" s="9"/>
      <c r="U173" s="9"/>
      <c r="V173" s="14"/>
      <c r="W173" s="12"/>
      <c r="X173" s="14"/>
      <c r="Y173" s="19" t="s">
        <v>45</v>
      </c>
      <c r="Z173" s="12" t="str">
        <f t="shared" si="1"/>
        <v>{"id":"M6-NyO-22a-E-1-BR","stimulus":"&lt;p&gt;Escreva as seguintes frações por extenso.&lt;/p&gt;","template":"&lt;p&gt;&lt;span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name":"Q3","label":null,"min":2,"max":12,"step":1},{"name":"Q4","label":null,"min":2,"max":12,"step":1}],"calculated":[{"name":"A1","label":"{{function}}","function":"Lemonlib.fractionToWords({{Q1}},{{Q2}}, 'pt')","feedback":"&lt;p&gt;&lt;span class=\"fr-math-v2 fr-draggable\" contenteditable=\"false\" data-original-math=\"\\(\\frac{{{Q1}}}{{{Q2}}}\\)\" draggable=\"true\"&gt;\\(\\frac{{{Q1}}}{{{Q2}}}\\)&lt;/span&gt; se lê {{function}}.&lt;/p&gt;"},{"name":"A2","label":"{{function}}","function":"Lemonlib.fractionToWords({{Q3}},{{Q4}}, 'pt')","feedback":"&lt;p&gt;&lt;span class=\"fr-math-v2 fr-draggable\" contenteditable=\"false\" data-original-math=\"\\(\\frac{{{Q3}}}{{{Q4}}}\\)\" draggable=\"true\"&gt;\\(\\frac{{{Q3}}}{{{Q4}}}\\)&lt;/span&gt; se lê {{function}}.&lt;/p&gt;"}],"uniques":true},"algorithm":{"name":"calculateOperation","template":"Cloze with text"}}</v>
      </c>
      <c r="AA173" s="17" t="s">
        <v>1063</v>
      </c>
      <c r="AB173" s="13" t="str">
        <f t="shared" si="2"/>
        <v>M6-NyO-22a-E-1</v>
      </c>
      <c r="AC173" s="13" t="str">
        <f t="shared" si="3"/>
        <v>M6-NyO-22a-E-1-BR</v>
      </c>
      <c r="AD173" s="8" t="s">
        <v>47</v>
      </c>
      <c r="AE173" s="8" t="s">
        <v>572</v>
      </c>
      <c r="AF173" s="8" t="s">
        <v>48</v>
      </c>
      <c r="AG173" s="8" t="s">
        <v>49</v>
      </c>
    </row>
    <row r="174" ht="112.5" customHeight="1">
      <c r="A174" s="6" t="s">
        <v>1051</v>
      </c>
      <c r="B174" s="10" t="s">
        <v>1052</v>
      </c>
      <c r="C174" s="31" t="s">
        <v>69</v>
      </c>
      <c r="D174" s="7" t="s">
        <v>36</v>
      </c>
      <c r="E174" s="8"/>
      <c r="F174" s="11" t="s">
        <v>1064</v>
      </c>
      <c r="G174" s="11" t="s">
        <v>1065</v>
      </c>
      <c r="H174" s="10"/>
      <c r="I174" s="6" t="s">
        <v>212</v>
      </c>
      <c r="J174" s="6" t="s">
        <v>54</v>
      </c>
      <c r="K174" s="10" t="s">
        <v>1066</v>
      </c>
      <c r="L174" s="11" t="s">
        <v>1067</v>
      </c>
      <c r="M174" s="19" t="s">
        <v>43</v>
      </c>
      <c r="N174" s="26" t="s">
        <v>1056</v>
      </c>
      <c r="O174" s="26" t="s">
        <v>1068</v>
      </c>
      <c r="P174" s="14"/>
      <c r="Q174" s="13"/>
      <c r="R174" s="9"/>
      <c r="S174" s="9"/>
      <c r="T174" s="9"/>
      <c r="U174" s="9"/>
      <c r="V174" s="14"/>
      <c r="W174" s="12"/>
      <c r="X174" s="14"/>
      <c r="Y174" s="19" t="s">
        <v>45</v>
      </c>
      <c r="Z174" s="12" t="str">
        <f t="shared" si="1"/>
        <v>{"id":"M6-NyO-22a-A-1-BR","stimulus":"&lt;p&gt;Geraldo cortou &lt;span class=\"fr-math-v2 fr-draggable\" contenteditable=\"false\" data-original-math=\"\\(\\frac{{{Q1}}}{{{T1}}}\\)\" draggable=\"true\"&gt;\\(\\frac{{{Q1}}}{{{T1}}}\\)&lt;/span&gt; do gramado do jardim dele. Escreva esta fração por extenso.&lt;/p&gt;","template":"&lt;p&gt;Geraldo cortou {{response}} do gramado.&lt;/p&gt;","hint":"&lt;p&gt;O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AA174" s="17" t="s">
        <v>1069</v>
      </c>
      <c r="AB174" s="13" t="str">
        <f t="shared" si="2"/>
        <v>M6-NyO-22a-A-1</v>
      </c>
      <c r="AC174" s="13" t="str">
        <f t="shared" si="3"/>
        <v>M6-NyO-22a-A-1-BR</v>
      </c>
      <c r="AD174" s="8" t="s">
        <v>47</v>
      </c>
      <c r="AE174" s="8" t="s">
        <v>572</v>
      </c>
      <c r="AF174" s="8" t="s">
        <v>48</v>
      </c>
      <c r="AG174" s="8" t="s">
        <v>49</v>
      </c>
    </row>
    <row r="175" ht="112.5" customHeight="1">
      <c r="A175" s="6" t="s">
        <v>1051</v>
      </c>
      <c r="B175" s="10" t="s">
        <v>1052</v>
      </c>
      <c r="C175" s="31" t="s">
        <v>69</v>
      </c>
      <c r="D175" s="7" t="s">
        <v>36</v>
      </c>
      <c r="E175" s="8"/>
      <c r="F175" s="11" t="s">
        <v>1070</v>
      </c>
      <c r="G175" s="11" t="s">
        <v>1071</v>
      </c>
      <c r="H175" s="10"/>
      <c r="I175" s="6" t="s">
        <v>212</v>
      </c>
      <c r="J175" s="6" t="s">
        <v>54</v>
      </c>
      <c r="K175" s="10" t="s">
        <v>1066</v>
      </c>
      <c r="L175" s="11" t="s">
        <v>1067</v>
      </c>
      <c r="M175" s="19" t="s">
        <v>43</v>
      </c>
      <c r="N175" s="26" t="s">
        <v>1056</v>
      </c>
      <c r="O175" s="26" t="s">
        <v>1068</v>
      </c>
      <c r="P175" s="14"/>
      <c r="Q175" s="13"/>
      <c r="R175" s="9"/>
      <c r="S175" s="9"/>
      <c r="T175" s="9"/>
      <c r="U175" s="9"/>
      <c r="V175" s="14"/>
      <c r="W175" s="12"/>
      <c r="X175" s="14"/>
      <c r="Y175" s="19" t="s">
        <v>45</v>
      </c>
      <c r="Z175" s="12" t="str">
        <f t="shared" si="1"/>
        <v>{"id":"M6-NyO-22a-A-2-BR","stimulus":"&lt;p&gt;Fernanda percorreu &lt;span class=\"fr-math-v2 fr-draggable\" contenteditable=\"false\" data-original-math=\"\\(\\frac{{{Q1}}}{{{T1}}}\\)\" draggable=\"true\"&gt;\\(\\frac{{{Q1}}}{{{T1}}}\\)&lt;/span&gt; da pista de esqui durante as férias dela. Escreva esta fração por exenso.&lt;/p&gt;","template":"&lt;p&gt;Fernanda percorreu {{response}} da pista de esqui.&lt;/p&gt;","hint":"&lt;p&gt;O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AA175" s="17" t="s">
        <v>1072</v>
      </c>
      <c r="AB175" s="13" t="str">
        <f t="shared" si="2"/>
        <v>M6-NyO-22a-A-2</v>
      </c>
      <c r="AC175" s="13" t="str">
        <f t="shared" si="3"/>
        <v>M6-NyO-22a-A-2-BR</v>
      </c>
      <c r="AD175" s="8" t="s">
        <v>47</v>
      </c>
      <c r="AE175" s="8" t="s">
        <v>572</v>
      </c>
      <c r="AF175" s="8" t="s">
        <v>48</v>
      </c>
      <c r="AG175" s="8" t="s">
        <v>49</v>
      </c>
    </row>
    <row r="176" ht="112.5" customHeight="1">
      <c r="A176" s="6" t="s">
        <v>1051</v>
      </c>
      <c r="B176" s="10" t="s">
        <v>1052</v>
      </c>
      <c r="C176" s="31" t="s">
        <v>69</v>
      </c>
      <c r="D176" s="7" t="s">
        <v>36</v>
      </c>
      <c r="E176" s="8"/>
      <c r="F176" s="11" t="s">
        <v>1073</v>
      </c>
      <c r="G176" s="11" t="s">
        <v>1074</v>
      </c>
      <c r="H176" s="10"/>
      <c r="I176" s="6" t="s">
        <v>212</v>
      </c>
      <c r="J176" s="6" t="s">
        <v>54</v>
      </c>
      <c r="K176" s="10" t="s">
        <v>1066</v>
      </c>
      <c r="L176" s="11" t="s">
        <v>1067</v>
      </c>
      <c r="M176" s="19" t="s">
        <v>43</v>
      </c>
      <c r="N176" s="26" t="s">
        <v>1056</v>
      </c>
      <c r="O176" s="26" t="s">
        <v>1068</v>
      </c>
      <c r="P176" s="14"/>
      <c r="Q176" s="13"/>
      <c r="R176" s="9"/>
      <c r="S176" s="9"/>
      <c r="T176" s="9"/>
      <c r="U176" s="9"/>
      <c r="V176" s="14"/>
      <c r="W176" s="12"/>
      <c r="X176" s="14"/>
      <c r="Y176" s="19" t="s">
        <v>45</v>
      </c>
      <c r="Z176" s="12" t="str">
        <f t="shared" si="1"/>
        <v>{"id":"M6-NyO-22a-A-3-BR","stimulus":"&lt;p&gt;Patrícia necessita de &lt;span class=\"fr-math-v2 fr-draggable\" contenteditable=\"false\" data-original-math=\"\\(\\frac{{{Q1}}}{{{T1}}}\\)\" draggable=\"true\"&gt;\\(\\frac{{{Q1}}}{{{T1}}}\\)&lt;/span&gt; de um tecido para preparar o cenário de uma peça de teatro. Escreva esta fração por extenso.&lt;/p&gt;","template":"&lt;p&gt;Ela necessita de {{response}} do tecido.&lt;/p&gt;","hint":"&lt;p&gt;O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AA176" s="17" t="s">
        <v>1075</v>
      </c>
      <c r="AB176" s="13" t="str">
        <f t="shared" si="2"/>
        <v>M6-NyO-22a-A-3</v>
      </c>
      <c r="AC176" s="13" t="str">
        <f t="shared" si="3"/>
        <v>M6-NyO-22a-A-3-BR</v>
      </c>
      <c r="AD176" s="8" t="s">
        <v>47</v>
      </c>
      <c r="AE176" s="8" t="s">
        <v>572</v>
      </c>
      <c r="AF176" s="8" t="s">
        <v>48</v>
      </c>
      <c r="AG176" s="8" t="s">
        <v>49</v>
      </c>
    </row>
    <row r="177" ht="112.5" customHeight="1">
      <c r="A177" s="6" t="s">
        <v>1076</v>
      </c>
      <c r="B177" s="10" t="s">
        <v>1077</v>
      </c>
      <c r="C177" s="29" t="s">
        <v>35</v>
      </c>
      <c r="D177" s="32" t="s">
        <v>36</v>
      </c>
      <c r="E177" s="6"/>
      <c r="F177" s="11" t="s">
        <v>1078</v>
      </c>
      <c r="G177" s="10"/>
      <c r="H177" s="10"/>
      <c r="I177" s="6" t="s">
        <v>212</v>
      </c>
      <c r="J177" s="8" t="s">
        <v>1079</v>
      </c>
      <c r="K177" s="10" t="s">
        <v>1054</v>
      </c>
      <c r="L177" s="11" t="s">
        <v>1080</v>
      </c>
      <c r="M177" s="19" t="s">
        <v>43</v>
      </c>
      <c r="N177" s="26" t="s">
        <v>1081</v>
      </c>
      <c r="O177" s="26" t="s">
        <v>1081</v>
      </c>
      <c r="P177" s="14"/>
      <c r="Q177" s="13"/>
      <c r="R177" s="9"/>
      <c r="S177" s="9"/>
      <c r="T177" s="9"/>
      <c r="U177" s="9"/>
      <c r="V177" s="14"/>
      <c r="W177" s="12"/>
      <c r="X177" s="14"/>
      <c r="Y177" s="19" t="s">
        <v>45</v>
      </c>
      <c r="Z177" s="12" t="str">
        <f t="shared" si="1"/>
        <v>{"id":"M6-NyO-22b-I-1-BR","stimulus":"&lt;p&gt;Arraste cada fração para a sua escrita por extenso correta.&lt;/p&gt;","hint":"&lt;p&gt;O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'pt')[0].toUpperCase() + Lemonlib.fractionToWords({{Q1}},{{Q2}}, 'pt').slice(1,)"},{"name":"A2","label":"&lt;span class=\"fr-math-v2 fr-draggable\" contenteditable=\"false\" data-original-math=\"\\(\\frac{{{Q3}}}{{{Q4}}}\\)\" draggable=\"true\"&gt;\\(\\frac{{{Q3}}}{{{Q4}}}\\)&lt;/span&gt;","function":"Lemonlib.fractionToWords({{Q3}},{{Q4}}, 'pt')[0].toUpperCase() + Lemonlib.fractionToWords({{Q3}},{{Q4}}, 'pt').slice(1,)"},{"name":"A3","label":"&lt;span class=\"fr-math-v2 fr-draggable\" contenteditable=\"false\" data-original-math=\"\\(\\frac{{{Q5}}}{{{Q6}}}\\)\" draggable=\"true\"&gt;\\(\\frac{{{Q5}}}{{{Q6}}}\\)&lt;/span&gt;","function":"Lemonlib.fractionToWords({{Q5}},{{Q6}}, 'pt')[0].toUpperCase() + Lemonlib.fractionToWords({{Q5}},{{Q6}}, 'pt').slice(1,)"}],"uniques":true},"algorithm":{"name":"linkOperationResult","template":"Match list","params":{"invert":false}}}</v>
      </c>
      <c r="AA177" s="15" t="s">
        <v>1082</v>
      </c>
      <c r="AB177" s="13" t="str">
        <f t="shared" si="2"/>
        <v>M6-NyO-22b-I-1</v>
      </c>
      <c r="AC177" s="13" t="str">
        <f t="shared" si="3"/>
        <v>M6-NyO-22b-I-1-BR</v>
      </c>
      <c r="AD177" s="8" t="s">
        <v>47</v>
      </c>
      <c r="AE177" s="8" t="s">
        <v>572</v>
      </c>
      <c r="AF177" s="8" t="s">
        <v>48</v>
      </c>
      <c r="AG177" s="8" t="s">
        <v>49</v>
      </c>
    </row>
    <row r="178" ht="112.5" customHeight="1">
      <c r="A178" s="6" t="s">
        <v>1076</v>
      </c>
      <c r="B178" s="10" t="s">
        <v>1077</v>
      </c>
      <c r="C178" s="30" t="s">
        <v>50</v>
      </c>
      <c r="D178" s="32" t="s">
        <v>36</v>
      </c>
      <c r="E178" s="6"/>
      <c r="F178" s="11" t="s">
        <v>1083</v>
      </c>
      <c r="G178" s="11" t="s">
        <v>1084</v>
      </c>
      <c r="H178" s="10"/>
      <c r="I178" s="6" t="s">
        <v>212</v>
      </c>
      <c r="J178" s="8" t="s">
        <v>168</v>
      </c>
      <c r="K178" s="10" t="s">
        <v>1061</v>
      </c>
      <c r="L178" s="26" t="s">
        <v>1085</v>
      </c>
      <c r="M178" s="19" t="s">
        <v>43</v>
      </c>
      <c r="N178" s="26" t="s">
        <v>1081</v>
      </c>
      <c r="O178" s="26" t="s">
        <v>1081</v>
      </c>
      <c r="P178" s="14"/>
      <c r="Q178" s="13"/>
      <c r="R178" s="9"/>
      <c r="S178" s="9"/>
      <c r="T178" s="9"/>
      <c r="U178" s="9"/>
      <c r="V178" s="14"/>
      <c r="W178" s="12"/>
      <c r="X178" s="14"/>
      <c r="Y178" s="19" t="s">
        <v>45</v>
      </c>
      <c r="Z178" s="12" t="str">
        <f t="shared" si="1"/>
        <v>{"id":"M6-NyO-22b-E-1-BR","stimulus":"&lt;p&gt;Leia e escreva estas frações.&lt;/p&gt;","template":"&lt;p&gt;{{T1}} : {{response}}&lt;/p&gt;&lt;p&gt;{{T2}} : {{response}}&lt;/p&gt;","hint":"&lt;p&gt;O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calculated":[{"name":"A1","label":"{{function}}","function":"\\frac{{{Q1}}}{{{Q2}}}"},{"name":"T1","label":"{{function}}","function":"Lemonlib.fractionToWords({{Q1}},{{Q2}}, 'pt')[0].toUpperCase() + Lemonlib.fractionToWords({{Q1}},{{Q2}}, 'pt').slice(1,)","temp":true},{"name":"A2","label":"{{function}}","function":"\\frac{{{Q3}}}{{{Q4}}}"},{"name":"T2","label":"{{function}}","function":"Lemonlib.fractionToWords({{Q3}},{{Q4}}, 'pt')[0].toUpperCase() + Lemonlib.fractionToWords({{Q3}},{{Q4}}, 'pt').slice(1,)","temp":true}],"uniques":true},"algorithm":{"name":"calculateOperation","params":{"method":"equivLiteral","keyboard":"INTERMEDIATE"}}}</v>
      </c>
      <c r="AA178" s="17" t="s">
        <v>1086</v>
      </c>
      <c r="AB178" s="13" t="str">
        <f t="shared" si="2"/>
        <v>M6-NyO-22b-E-1</v>
      </c>
      <c r="AC178" s="13" t="str">
        <f t="shared" si="3"/>
        <v>M6-NyO-22b-E-1-BR</v>
      </c>
      <c r="AD178" s="8" t="s">
        <v>47</v>
      </c>
      <c r="AE178" s="8" t="s">
        <v>572</v>
      </c>
      <c r="AF178" s="8" t="s">
        <v>48</v>
      </c>
      <c r="AG178" s="8" t="s">
        <v>49</v>
      </c>
    </row>
    <row r="179" ht="112.5" customHeight="1">
      <c r="A179" s="6" t="s">
        <v>1076</v>
      </c>
      <c r="B179" s="10" t="s">
        <v>1077</v>
      </c>
      <c r="C179" s="31" t="s">
        <v>69</v>
      </c>
      <c r="D179" s="32" t="s">
        <v>36</v>
      </c>
      <c r="E179" s="8"/>
      <c r="F179" s="11" t="s">
        <v>1087</v>
      </c>
      <c r="G179" s="11" t="s">
        <v>1088</v>
      </c>
      <c r="H179" s="10"/>
      <c r="I179" s="6" t="s">
        <v>212</v>
      </c>
      <c r="J179" s="8" t="s">
        <v>168</v>
      </c>
      <c r="K179" s="10" t="s">
        <v>1066</v>
      </c>
      <c r="L179" s="11" t="s">
        <v>1089</v>
      </c>
      <c r="M179" s="19" t="s">
        <v>43</v>
      </c>
      <c r="N179" s="26" t="s">
        <v>1081</v>
      </c>
      <c r="O179" s="26" t="s">
        <v>1090</v>
      </c>
      <c r="P179" s="14"/>
      <c r="Q179" s="13"/>
      <c r="R179" s="9"/>
      <c r="S179" s="9"/>
      <c r="T179" s="9"/>
      <c r="U179" s="9"/>
      <c r="V179" s="14"/>
      <c r="W179" s="12"/>
      <c r="X179" s="14"/>
      <c r="Y179" s="19" t="s">
        <v>45</v>
      </c>
      <c r="Z179" s="12" t="str">
        <f t="shared" si="1"/>
        <v>{"id":"M6-NyO-22b-A-1-BR","stimulus":"&lt;p&gt;Uma empresa investiu {{T2}} de seu capital na compra de novas máquinas. Expresse o capital investido como uma fração.&lt;/p&gt;","template":"&lt;p&gt;Foram investidos {{response}} do capital.&lt;/p&gt;","hint":"&lt;p&gt;O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pt')","temp":true},{"name":"A1","label":"{{function}}","function":"\\frac{{{Q1}}}{{{T1}}}"}],"uniques":true},"algorithm":{"name":"calculateOperation","params":{"method":"equivLiteral","keyboard":"INTERMEDIATE"}}}</v>
      </c>
      <c r="AA179" s="17" t="s">
        <v>1091</v>
      </c>
      <c r="AB179" s="13" t="str">
        <f t="shared" si="2"/>
        <v>M6-NyO-22b-A-1</v>
      </c>
      <c r="AC179" s="13" t="str">
        <f t="shared" si="3"/>
        <v>M6-NyO-22b-A-1-BR</v>
      </c>
      <c r="AD179" s="8" t="s">
        <v>47</v>
      </c>
      <c r="AE179" s="8" t="s">
        <v>572</v>
      </c>
      <c r="AF179" s="8" t="s">
        <v>48</v>
      </c>
      <c r="AG179" s="8" t="s">
        <v>49</v>
      </c>
    </row>
    <row r="180" ht="112.5" customHeight="1">
      <c r="A180" s="6" t="s">
        <v>1076</v>
      </c>
      <c r="B180" s="10" t="s">
        <v>1077</v>
      </c>
      <c r="C180" s="31" t="s">
        <v>69</v>
      </c>
      <c r="D180" s="32" t="s">
        <v>36</v>
      </c>
      <c r="E180" s="8"/>
      <c r="F180" s="11" t="s">
        <v>1092</v>
      </c>
      <c r="G180" s="11" t="s">
        <v>1093</v>
      </c>
      <c r="H180" s="10"/>
      <c r="I180" s="6" t="s">
        <v>212</v>
      </c>
      <c r="J180" s="8" t="s">
        <v>168</v>
      </c>
      <c r="K180" s="10" t="s">
        <v>1066</v>
      </c>
      <c r="L180" s="11" t="s">
        <v>1089</v>
      </c>
      <c r="M180" s="19" t="s">
        <v>43</v>
      </c>
      <c r="N180" s="26" t="s">
        <v>1081</v>
      </c>
      <c r="O180" s="26" t="s">
        <v>1094</v>
      </c>
      <c r="P180" s="14"/>
      <c r="Q180" s="13"/>
      <c r="R180" s="9"/>
      <c r="S180" s="9"/>
      <c r="T180" s="9"/>
      <c r="U180" s="9"/>
      <c r="V180" s="14"/>
      <c r="W180" s="12"/>
      <c r="X180" s="14"/>
      <c r="Y180" s="19" t="s">
        <v>45</v>
      </c>
      <c r="Z180" s="12" t="str">
        <f t="shared" si="1"/>
        <v>{"id":"M6-NyO-22b-A-2-BR","stimulus":"&lt;p&gt;Dos novos livros que chegaram à biblioteca da escola, {{T2}} são de matemática. Expresse como uma fração a porção de livros que são de matemática.&lt;/p&gt;","template":"&lt;p&gt;Os livros de matemática representam {{response}} do total.&lt;/p&gt;","hint":"&lt;p&gt;O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AA180" s="17" t="s">
        <v>1095</v>
      </c>
      <c r="AB180" s="13" t="str">
        <f t="shared" si="2"/>
        <v>M6-NyO-22b-A-2</v>
      </c>
      <c r="AC180" s="13" t="str">
        <f t="shared" si="3"/>
        <v>M6-NyO-22b-A-2-BR</v>
      </c>
      <c r="AD180" s="8" t="s">
        <v>47</v>
      </c>
      <c r="AE180" s="8" t="s">
        <v>572</v>
      </c>
      <c r="AF180" s="8" t="s">
        <v>48</v>
      </c>
      <c r="AG180" s="8" t="s">
        <v>49</v>
      </c>
    </row>
    <row r="181" ht="112.5" customHeight="1">
      <c r="A181" s="6" t="s">
        <v>1076</v>
      </c>
      <c r="B181" s="10" t="s">
        <v>1077</v>
      </c>
      <c r="C181" s="31" t="s">
        <v>69</v>
      </c>
      <c r="D181" s="32" t="s">
        <v>36</v>
      </c>
      <c r="E181" s="8"/>
      <c r="F181" s="11" t="s">
        <v>1096</v>
      </c>
      <c r="G181" s="11" t="s">
        <v>1097</v>
      </c>
      <c r="H181" s="10"/>
      <c r="I181" s="6" t="s">
        <v>212</v>
      </c>
      <c r="J181" s="8" t="s">
        <v>168</v>
      </c>
      <c r="K181" s="10" t="s">
        <v>1066</v>
      </c>
      <c r="L181" s="11" t="s">
        <v>1098</v>
      </c>
      <c r="M181" s="19" t="s">
        <v>43</v>
      </c>
      <c r="N181" s="26" t="s">
        <v>1081</v>
      </c>
      <c r="O181" s="26" t="s">
        <v>1094</v>
      </c>
      <c r="P181" s="14"/>
      <c r="Q181" s="13"/>
      <c r="R181" s="9"/>
      <c r="S181" s="9"/>
      <c r="T181" s="9"/>
      <c r="U181" s="9"/>
      <c r="V181" s="14"/>
      <c r="W181" s="12"/>
      <c r="X181" s="14"/>
      <c r="Y181" s="19" t="s">
        <v>45</v>
      </c>
      <c r="Z181" s="12" t="str">
        <f t="shared" si="1"/>
        <v>{"id":"M6-NyO-22b-A-3-BR","stimulus":"&lt;p&gt;Cláudia percorreu {{T2}} dos quilômetros que a separam da casa de uma amiga. Expresse a distância percorrida como uma fração.&lt;/p&gt;","template":"&lt;p&gt;Cláudia percorreu {{response}} km.&lt;/p&gt;","hint":"&lt;p&gt;O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AA181" s="17" t="s">
        <v>1099</v>
      </c>
      <c r="AB181" s="13" t="str">
        <f t="shared" si="2"/>
        <v>M6-NyO-22b-A-3</v>
      </c>
      <c r="AC181" s="13" t="str">
        <f t="shared" si="3"/>
        <v>M6-NyO-22b-A-3-BR</v>
      </c>
      <c r="AD181" s="8" t="s">
        <v>47</v>
      </c>
      <c r="AE181" s="8" t="s">
        <v>572</v>
      </c>
      <c r="AF181" s="8" t="s">
        <v>48</v>
      </c>
      <c r="AG181" s="8" t="s">
        <v>49</v>
      </c>
    </row>
    <row r="182" ht="112.5" customHeight="1">
      <c r="A182" s="6" t="s">
        <v>1100</v>
      </c>
      <c r="B182" s="6" t="s">
        <v>1101</v>
      </c>
      <c r="C182" s="6" t="s">
        <v>35</v>
      </c>
      <c r="D182" s="7" t="s">
        <v>36</v>
      </c>
      <c r="E182" s="6"/>
      <c r="F182" s="10" t="s">
        <v>1102</v>
      </c>
      <c r="G182" s="10"/>
      <c r="H182" s="10"/>
      <c r="I182" s="6" t="s">
        <v>1103</v>
      </c>
      <c r="J182" s="8" t="s">
        <v>1104</v>
      </c>
      <c r="K182" s="10" t="s">
        <v>1105</v>
      </c>
      <c r="L182" s="11"/>
      <c r="M182" s="6" t="s">
        <v>43</v>
      </c>
      <c r="N182" s="26" t="s">
        <v>1106</v>
      </c>
      <c r="O182" s="26" t="s">
        <v>1107</v>
      </c>
      <c r="P182" s="12"/>
      <c r="Q182" s="13"/>
      <c r="R182" s="9"/>
      <c r="S182" s="9"/>
      <c r="T182" s="9"/>
      <c r="U182" s="9"/>
      <c r="V182" s="14"/>
      <c r="W182" s="12"/>
      <c r="X182" s="14"/>
      <c r="Y182" s="19" t="s">
        <v>45</v>
      </c>
      <c r="Z182" s="12" t="str">
        <f t="shared" si="1"/>
        <v>{
    "id": "M6-NyO-23a-I-1-BR",
    "stimulus": "&lt;p&gt;Selecione a figura que representa a fração &lt;span class=\"fr-math-v2 fr-draggable\" contenteditable=\"false\" data-original-math=\"\\(\\frac{2}{5}\\)\" draggable=\"true\"&gt;\\(\\frac{2}{5}\\)&lt;/span&gt;.&lt;/p&gt;",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2" s="17" t="s">
        <v>1108</v>
      </c>
      <c r="AB182" s="13" t="str">
        <f t="shared" si="2"/>
        <v>M6-NyO-23a-I-1</v>
      </c>
      <c r="AC182" s="13" t="str">
        <f t="shared" si="3"/>
        <v>M6-NyO-23a-I-1-BR</v>
      </c>
      <c r="AD182" s="8" t="s">
        <v>47</v>
      </c>
      <c r="AE182" s="13"/>
      <c r="AF182" s="8" t="s">
        <v>48</v>
      </c>
      <c r="AG182" s="8" t="s">
        <v>49</v>
      </c>
    </row>
    <row r="183" ht="112.5" customHeight="1">
      <c r="A183" s="6" t="s">
        <v>1100</v>
      </c>
      <c r="B183" s="6" t="s">
        <v>1101</v>
      </c>
      <c r="C183" s="8" t="s">
        <v>35</v>
      </c>
      <c r="D183" s="7" t="s">
        <v>36</v>
      </c>
      <c r="E183" s="6"/>
      <c r="F183" s="10" t="s">
        <v>1109</v>
      </c>
      <c r="G183" s="10"/>
      <c r="H183" s="10"/>
      <c r="I183" s="6" t="s">
        <v>1103</v>
      </c>
      <c r="J183" s="8" t="s">
        <v>1104</v>
      </c>
      <c r="K183" s="10" t="s">
        <v>1105</v>
      </c>
      <c r="L183" s="10"/>
      <c r="M183" s="6" t="s">
        <v>43</v>
      </c>
      <c r="N183" s="26" t="s">
        <v>1106</v>
      </c>
      <c r="O183" s="26" t="s">
        <v>1107</v>
      </c>
      <c r="P183" s="12"/>
      <c r="Q183" s="13"/>
      <c r="R183" s="12"/>
      <c r="S183" s="12"/>
      <c r="T183" s="12"/>
      <c r="U183" s="12"/>
      <c r="V183" s="12"/>
      <c r="W183" s="12"/>
      <c r="X183" s="13"/>
      <c r="Y183" s="19" t="s">
        <v>45</v>
      </c>
      <c r="Z183" s="12" t="str">
        <f t="shared" si="1"/>
        <v>{
    "id": "M6-NyO-23a-I-2-BR",
    "stimulus": "&lt;p&gt;Selecione a figura que representa a fração &lt;span class=\"fr-math-v2 fr-draggable\" contenteditable=\"false\" data-original-math=\"\\(\\frac{2}{6}\\)\" draggable=\"true\"&gt;\\(\\frac{2}{6}\\)&lt;/span&gt;.&lt;/p&gt;",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3" s="33" t="s">
        <v>1110</v>
      </c>
      <c r="AB183" s="13" t="str">
        <f t="shared" si="2"/>
        <v>M6-NyO-23a-I-2</v>
      </c>
      <c r="AC183" s="13" t="str">
        <f t="shared" si="3"/>
        <v>M6-NyO-23a-I-2-BR</v>
      </c>
      <c r="AD183" s="8" t="s">
        <v>47</v>
      </c>
      <c r="AE183" s="13"/>
      <c r="AF183" s="8" t="s">
        <v>48</v>
      </c>
      <c r="AG183" s="8" t="s">
        <v>49</v>
      </c>
    </row>
    <row r="184" ht="112.5" customHeight="1">
      <c r="A184" s="6" t="s">
        <v>1100</v>
      </c>
      <c r="B184" s="6" t="s">
        <v>1101</v>
      </c>
      <c r="C184" s="8" t="s">
        <v>35</v>
      </c>
      <c r="D184" s="7" t="s">
        <v>36</v>
      </c>
      <c r="E184" s="6"/>
      <c r="F184" s="10" t="s">
        <v>1111</v>
      </c>
      <c r="G184" s="10"/>
      <c r="H184" s="10"/>
      <c r="I184" s="6" t="s">
        <v>1103</v>
      </c>
      <c r="J184" s="8" t="s">
        <v>1104</v>
      </c>
      <c r="K184" s="10" t="s">
        <v>1105</v>
      </c>
      <c r="L184" s="10"/>
      <c r="M184" s="6" t="s">
        <v>43</v>
      </c>
      <c r="N184" s="26" t="s">
        <v>1106</v>
      </c>
      <c r="O184" s="26" t="s">
        <v>1107</v>
      </c>
      <c r="P184" s="12"/>
      <c r="Q184" s="13"/>
      <c r="R184" s="12"/>
      <c r="S184" s="12"/>
      <c r="T184" s="12"/>
      <c r="U184" s="12"/>
      <c r="V184" s="12"/>
      <c r="W184" s="12"/>
      <c r="X184" s="14"/>
      <c r="Y184" s="19" t="s">
        <v>45</v>
      </c>
      <c r="Z184" s="12" t="str">
        <f t="shared" si="1"/>
        <v>{
    "id": "M6-NyO-23a-I-3-BR",
    "stimulus": "&lt;p&gt;Selecione a figura que representa a fração &lt;span class=\"fr-math-v2 fr-draggable\" contenteditable=\"false\" data-original-math=\"\\(\\frac{3}{6}\\)\" draggable=\"true\"&gt;\\(\\frac{3}{6}\\)&lt;/span&gt;.&lt;/p&gt;",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4" s="17" t="s">
        <v>1112</v>
      </c>
      <c r="AB184" s="13" t="str">
        <f t="shared" si="2"/>
        <v>M6-NyO-23a-I-3</v>
      </c>
      <c r="AC184" s="13" t="str">
        <f t="shared" si="3"/>
        <v>M6-NyO-23a-I-3-BR</v>
      </c>
      <c r="AD184" s="8" t="s">
        <v>47</v>
      </c>
      <c r="AE184" s="13"/>
      <c r="AF184" s="8" t="s">
        <v>48</v>
      </c>
      <c r="AG184" s="8" t="s">
        <v>49</v>
      </c>
    </row>
    <row r="185" ht="112.5" customHeight="1">
      <c r="A185" s="6" t="s">
        <v>1100</v>
      </c>
      <c r="B185" s="6" t="s">
        <v>1101</v>
      </c>
      <c r="C185" s="8" t="s">
        <v>35</v>
      </c>
      <c r="D185" s="7" t="s">
        <v>36</v>
      </c>
      <c r="E185" s="6"/>
      <c r="F185" s="10" t="s">
        <v>1113</v>
      </c>
      <c r="G185" s="10"/>
      <c r="H185" s="10"/>
      <c r="I185" s="6" t="s">
        <v>1103</v>
      </c>
      <c r="J185" s="8" t="s">
        <v>1104</v>
      </c>
      <c r="K185" s="10" t="s">
        <v>1105</v>
      </c>
      <c r="L185" s="10"/>
      <c r="M185" s="6" t="s">
        <v>43</v>
      </c>
      <c r="N185" s="26" t="s">
        <v>1106</v>
      </c>
      <c r="O185" s="26" t="s">
        <v>1107</v>
      </c>
      <c r="P185" s="12"/>
      <c r="Q185" s="13"/>
      <c r="R185" s="12"/>
      <c r="S185" s="12"/>
      <c r="T185" s="12"/>
      <c r="U185" s="12"/>
      <c r="V185" s="12"/>
      <c r="W185" s="12"/>
      <c r="X185" s="14"/>
      <c r="Y185" s="19" t="s">
        <v>45</v>
      </c>
      <c r="Z185" s="12" t="str">
        <f t="shared" si="1"/>
        <v>{
    "id": "M6-NyO-23a-I-4-BR",
    "stimulus": "&lt;p&gt;Selecione a figura que representa a fração &lt;span class=\"fr-math-v2 fr-draggable\" contenteditable=\"false\" data-original-math=\"\\(\\frac{3}{5}\\)\" draggable=\"true\"&gt;\\(\\frac{3}{5}\\)&lt;/span&gt;.&lt;/p&gt;",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5" s="33" t="s">
        <v>1114</v>
      </c>
      <c r="AB185" s="13" t="str">
        <f t="shared" si="2"/>
        <v>M6-NyO-23a-I-4</v>
      </c>
      <c r="AC185" s="13" t="str">
        <f t="shared" si="3"/>
        <v>M6-NyO-23a-I-4-BR</v>
      </c>
      <c r="AD185" s="8" t="s">
        <v>47</v>
      </c>
      <c r="AE185" s="13"/>
      <c r="AF185" s="8" t="s">
        <v>48</v>
      </c>
      <c r="AG185" s="8" t="s">
        <v>49</v>
      </c>
    </row>
    <row r="186" ht="112.5" customHeight="1">
      <c r="A186" s="6" t="s">
        <v>1100</v>
      </c>
      <c r="B186" s="6" t="s">
        <v>1101</v>
      </c>
      <c r="C186" s="8" t="s">
        <v>35</v>
      </c>
      <c r="D186" s="7" t="s">
        <v>36</v>
      </c>
      <c r="E186" s="6"/>
      <c r="F186" s="10" t="s">
        <v>1115</v>
      </c>
      <c r="G186" s="10"/>
      <c r="H186" s="10"/>
      <c r="I186" s="6" t="s">
        <v>1103</v>
      </c>
      <c r="J186" s="8" t="s">
        <v>1104</v>
      </c>
      <c r="K186" s="10" t="s">
        <v>1105</v>
      </c>
      <c r="L186" s="10"/>
      <c r="M186" s="6" t="s">
        <v>43</v>
      </c>
      <c r="N186" s="26" t="s">
        <v>1106</v>
      </c>
      <c r="O186" s="26" t="s">
        <v>1107</v>
      </c>
      <c r="P186" s="12"/>
      <c r="Q186" s="13"/>
      <c r="R186" s="12"/>
      <c r="S186" s="12"/>
      <c r="T186" s="12"/>
      <c r="U186" s="12"/>
      <c r="V186" s="12"/>
      <c r="W186" s="12"/>
      <c r="X186" s="14"/>
      <c r="Y186" s="19" t="s">
        <v>45</v>
      </c>
      <c r="Z186" s="12" t="str">
        <f t="shared" si="1"/>
        <v>{
    "id": "M6-NyO-23a-I-5-BR",
    "stimulus": "&lt;p&gt;Selecione a figura que representa a fração &lt;span class=\"fr-math-v2 fr-draggable\" contenteditable=\"false\" data-original-math=\"\\(\\frac{2}{3}\\)\" draggable=\"true\"&gt;\\(\\frac{2}{3}\\)&lt;/span&gt;.&lt;/p&gt;",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v>
      </c>
      <c r="AA186" s="17" t="s">
        <v>1116</v>
      </c>
      <c r="AB186" s="13" t="str">
        <f t="shared" si="2"/>
        <v>M6-NyO-23a-I-5</v>
      </c>
      <c r="AC186" s="13" t="str">
        <f t="shared" si="3"/>
        <v>M6-NyO-23a-I-5-BR</v>
      </c>
      <c r="AD186" s="8" t="s">
        <v>47</v>
      </c>
      <c r="AE186" s="13"/>
      <c r="AF186" s="8" t="s">
        <v>48</v>
      </c>
      <c r="AG186" s="8" t="s">
        <v>49</v>
      </c>
    </row>
    <row r="187" ht="112.5" customHeight="1">
      <c r="A187" s="6" t="s">
        <v>1100</v>
      </c>
      <c r="B187" s="6" t="s">
        <v>1101</v>
      </c>
      <c r="C187" s="8" t="s">
        <v>50</v>
      </c>
      <c r="D187" s="7" t="s">
        <v>36</v>
      </c>
      <c r="E187" s="6"/>
      <c r="F187" s="10" t="s">
        <v>1117</v>
      </c>
      <c r="G187" s="11" t="s">
        <v>1118</v>
      </c>
      <c r="H187" s="10"/>
      <c r="I187" s="6" t="s">
        <v>1103</v>
      </c>
      <c r="J187" s="6" t="s">
        <v>168</v>
      </c>
      <c r="K187" s="10" t="s">
        <v>1119</v>
      </c>
      <c r="L187" s="10" t="s">
        <v>1120</v>
      </c>
      <c r="M187" s="6" t="s">
        <v>43</v>
      </c>
      <c r="N187" s="26" t="s">
        <v>1106</v>
      </c>
      <c r="O187" s="26" t="s">
        <v>1107</v>
      </c>
      <c r="P187" s="12"/>
      <c r="Q187" s="13"/>
      <c r="R187" s="12"/>
      <c r="S187" s="12"/>
      <c r="T187" s="12"/>
      <c r="U187" s="12"/>
      <c r="V187" s="12"/>
      <c r="W187" s="12"/>
      <c r="X187" s="14"/>
      <c r="Y187" s="19" t="s">
        <v>45</v>
      </c>
      <c r="Z187" s="12" t="str">
        <f t="shared" si="1"/>
        <v>{
    "id": "M6-NyO-23a-E-1-BR",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"M6_NyO_23a_1.svg",
                    "M6_NyO_23a_2.svg"
                ]
            }
        ],
        "calculated": [
            {
                "name": "A1",
                "label": "",
                "function": "\\frac{2}{5}"
            }
        ],
        "uniques": true
    },
    "algorithm": {
        "name": "calculateOperation",
        "params": {
            "method": "equivLiteral",
            "keyboard": "INTERMEDIATE"
        }
    }
}</v>
      </c>
      <c r="AA187" s="17" t="s">
        <v>1121</v>
      </c>
      <c r="AB187" s="13" t="str">
        <f t="shared" si="2"/>
        <v>M6-NyO-23a-E-1</v>
      </c>
      <c r="AC187" s="13" t="str">
        <f t="shared" si="3"/>
        <v>M6-NyO-23a-E-1-BR</v>
      </c>
      <c r="AD187" s="8" t="s">
        <v>47</v>
      </c>
      <c r="AE187" s="13"/>
      <c r="AF187" s="8" t="s">
        <v>48</v>
      </c>
      <c r="AG187" s="8" t="s">
        <v>49</v>
      </c>
    </row>
    <row r="188" ht="112.5" customHeight="1">
      <c r="A188" s="6" t="s">
        <v>1100</v>
      </c>
      <c r="B188" s="6" t="s">
        <v>1101</v>
      </c>
      <c r="C188" s="8" t="s">
        <v>50</v>
      </c>
      <c r="D188" s="7" t="s">
        <v>36</v>
      </c>
      <c r="E188" s="6"/>
      <c r="F188" s="10" t="s">
        <v>1117</v>
      </c>
      <c r="G188" s="11" t="s">
        <v>1118</v>
      </c>
      <c r="H188" s="10"/>
      <c r="I188" s="6" t="s">
        <v>1103</v>
      </c>
      <c r="J188" s="6" t="s">
        <v>168</v>
      </c>
      <c r="K188" s="10" t="s">
        <v>1122</v>
      </c>
      <c r="L188" s="10" t="s">
        <v>1123</v>
      </c>
      <c r="M188" s="6" t="s">
        <v>43</v>
      </c>
      <c r="N188" s="26" t="s">
        <v>1106</v>
      </c>
      <c r="O188" s="26" t="s">
        <v>1107</v>
      </c>
      <c r="P188" s="12"/>
      <c r="Q188" s="13"/>
      <c r="R188" s="12"/>
      <c r="S188" s="12"/>
      <c r="T188" s="12"/>
      <c r="U188" s="12"/>
      <c r="V188" s="12"/>
      <c r="W188" s="12"/>
      <c r="X188" s="14"/>
      <c r="Y188" s="19" t="s">
        <v>45</v>
      </c>
      <c r="Z188" s="12" t="str">
        <f t="shared" si="1"/>
        <v>{
    "id": "M6-NyO-23a-E-2-BR",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"M6_NyO_23a_3.svg",
                    "M6_NyO_23a_4.svg"
                ]
            }
        ],
        "calculated": [
            {
                "name": "A1",
                "label": "{{function}}",
                "function": "\\frac{2}{6}"
            }
        ],
        "uniques": true
    },
    "algorithm": {
        "name": "calculateOperation",
        "params": {
            "method": "equivLiteral",
            "keyboard": "INTERMEDIATE"
        }
    }
}</v>
      </c>
      <c r="AA188" s="17" t="s">
        <v>1124</v>
      </c>
      <c r="AB188" s="13" t="str">
        <f t="shared" si="2"/>
        <v>M6-NyO-23a-E-2</v>
      </c>
      <c r="AC188" s="13" t="str">
        <f t="shared" si="3"/>
        <v>M6-NyO-23a-E-2-BR</v>
      </c>
      <c r="AD188" s="8" t="s">
        <v>47</v>
      </c>
      <c r="AE188" s="13"/>
      <c r="AF188" s="8" t="s">
        <v>48</v>
      </c>
      <c r="AG188" s="8" t="s">
        <v>49</v>
      </c>
    </row>
    <row r="189" ht="112.5" customHeight="1">
      <c r="A189" s="6" t="s">
        <v>1100</v>
      </c>
      <c r="B189" s="6" t="s">
        <v>1101</v>
      </c>
      <c r="C189" s="8" t="s">
        <v>50</v>
      </c>
      <c r="D189" s="7" t="s">
        <v>36</v>
      </c>
      <c r="E189" s="6"/>
      <c r="F189" s="10" t="s">
        <v>1117</v>
      </c>
      <c r="G189" s="11" t="s">
        <v>1118</v>
      </c>
      <c r="H189" s="10"/>
      <c r="I189" s="6" t="s">
        <v>1103</v>
      </c>
      <c r="J189" s="6" t="s">
        <v>168</v>
      </c>
      <c r="K189" s="10" t="s">
        <v>1125</v>
      </c>
      <c r="L189" s="10" t="s">
        <v>1126</v>
      </c>
      <c r="M189" s="6" t="s">
        <v>43</v>
      </c>
      <c r="N189" s="26" t="s">
        <v>1106</v>
      </c>
      <c r="O189" s="26" t="s">
        <v>1107</v>
      </c>
      <c r="P189" s="12"/>
      <c r="Q189" s="13"/>
      <c r="R189" s="12"/>
      <c r="S189" s="12"/>
      <c r="T189" s="12"/>
      <c r="U189" s="12"/>
      <c r="V189" s="12"/>
      <c r="W189" s="12"/>
      <c r="X189" s="14"/>
      <c r="Y189" s="19" t="s">
        <v>45</v>
      </c>
      <c r="Z189" s="12" t="str">
        <f t="shared" si="1"/>
        <v>{
    "id": "M6-NyO-23a-E-3-BR",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"M6_NyO_23a_5.svg",
                    "M6_NyO_23a_6.svg"
                ]
            }
        ],
        "calculated": [
            {
                "name": "A1",
                "label": "",
                "function": "\\frac{3}{6}"
            }
        ],
        "uniques": true
    },
    "algorithm": {
        "name": "calculateOperation",
        "params": {
            "method": "equivLiteral",
            "keyboard": "INTERMEDIATE"
        }
    }
}</v>
      </c>
      <c r="AA189" s="17" t="s">
        <v>1127</v>
      </c>
      <c r="AB189" s="13" t="str">
        <f t="shared" si="2"/>
        <v>M6-NyO-23a-E-3</v>
      </c>
      <c r="AC189" s="13" t="str">
        <f t="shared" si="3"/>
        <v>M6-NyO-23a-E-3-BR</v>
      </c>
      <c r="AD189" s="8" t="s">
        <v>47</v>
      </c>
      <c r="AE189" s="13"/>
      <c r="AF189" s="8" t="s">
        <v>48</v>
      </c>
      <c r="AG189" s="8" t="s">
        <v>49</v>
      </c>
    </row>
    <row r="190" ht="112.5" customHeight="1">
      <c r="A190" s="6" t="s">
        <v>1100</v>
      </c>
      <c r="B190" s="6" t="s">
        <v>1101</v>
      </c>
      <c r="C190" s="8" t="s">
        <v>50</v>
      </c>
      <c r="D190" s="7" t="s">
        <v>36</v>
      </c>
      <c r="E190" s="6"/>
      <c r="F190" s="10" t="s">
        <v>1117</v>
      </c>
      <c r="G190" s="11" t="s">
        <v>1118</v>
      </c>
      <c r="H190" s="10"/>
      <c r="I190" s="6" t="s">
        <v>1103</v>
      </c>
      <c r="J190" s="6" t="s">
        <v>168</v>
      </c>
      <c r="K190" s="10" t="s">
        <v>1128</v>
      </c>
      <c r="L190" s="10" t="s">
        <v>1129</v>
      </c>
      <c r="M190" s="6" t="s">
        <v>43</v>
      </c>
      <c r="N190" s="26" t="s">
        <v>1106</v>
      </c>
      <c r="O190" s="26" t="s">
        <v>1107</v>
      </c>
      <c r="P190" s="12"/>
      <c r="Q190" s="13"/>
      <c r="R190" s="12"/>
      <c r="S190" s="12"/>
      <c r="T190" s="12"/>
      <c r="U190" s="12"/>
      <c r="V190" s="12"/>
      <c r="W190" s="12"/>
      <c r="X190" s="14"/>
      <c r="Y190" s="19" t="s">
        <v>45</v>
      </c>
      <c r="Z190" s="12" t="str">
        <f t="shared" si="1"/>
        <v>{
    "id": "M6-NyO-23a-E-4-BR",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"M6_NyO_23a_7.svg",
                    "M6_NyO_23a_8.svg"
                ]
            }
        ],
        "calculated": [
            {
                "name": "A1",
                "label": "{{function}}",
                "function": "\\frac{3}{5}"
            }
        ],
        "uniques": true
    },
    "algorithm": {
        "name": "calculateOperation",
        "params": {
            "method": "equivLiteral",
            "keyboard": "INTERMEDIATE"
        }
    }
}</v>
      </c>
      <c r="AA190" s="17" t="s">
        <v>1130</v>
      </c>
      <c r="AB190" s="13" t="str">
        <f t="shared" si="2"/>
        <v>M6-NyO-23a-E-4</v>
      </c>
      <c r="AC190" s="13" t="str">
        <f t="shared" si="3"/>
        <v>M6-NyO-23a-E-4-BR</v>
      </c>
      <c r="AD190" s="8" t="s">
        <v>47</v>
      </c>
      <c r="AE190" s="13"/>
      <c r="AF190" s="8" t="s">
        <v>48</v>
      </c>
      <c r="AG190" s="8" t="s">
        <v>49</v>
      </c>
    </row>
    <row r="191" ht="112.5" customHeight="1">
      <c r="A191" s="6" t="s">
        <v>1100</v>
      </c>
      <c r="B191" s="6" t="s">
        <v>1101</v>
      </c>
      <c r="C191" s="8" t="s">
        <v>50</v>
      </c>
      <c r="D191" s="7" t="s">
        <v>36</v>
      </c>
      <c r="E191" s="6"/>
      <c r="F191" s="10" t="s">
        <v>1117</v>
      </c>
      <c r="G191" s="11" t="s">
        <v>1118</v>
      </c>
      <c r="H191" s="10"/>
      <c r="I191" s="6" t="s">
        <v>1103</v>
      </c>
      <c r="J191" s="6" t="s">
        <v>168</v>
      </c>
      <c r="K191" s="10" t="s">
        <v>1131</v>
      </c>
      <c r="L191" s="10" t="s">
        <v>1132</v>
      </c>
      <c r="M191" s="6" t="s">
        <v>43</v>
      </c>
      <c r="N191" s="26" t="s">
        <v>1106</v>
      </c>
      <c r="O191" s="26" t="s">
        <v>1107</v>
      </c>
      <c r="P191" s="12"/>
      <c r="Q191" s="13"/>
      <c r="R191" s="12"/>
      <c r="S191" s="12"/>
      <c r="T191" s="12"/>
      <c r="U191" s="12"/>
      <c r="V191" s="12"/>
      <c r="W191" s="12"/>
      <c r="X191" s="14"/>
      <c r="Y191" s="19" t="s">
        <v>45</v>
      </c>
      <c r="Z191" s="12" t="str">
        <f t="shared" si="1"/>
        <v>{
    "id": "M6-NyO-23a-E-5-BR",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"M6_NyO_23a_9.svg",
                    "M6_NyO_23a_10.svg"
                ]
            }
        ],
        "calculated": [
            {
                "name": "A1",
                "label": "{{function}}",
                "function": "\\frac{2}{3}"
            }
        ],
        "uniques": true
    },
    "algorithm": {
        "name": "calculateOperation",
        "params": {
            "method": "equivLiteral",
            "keyboard": "INTERMEDIATE"
        }
    }
}</v>
      </c>
      <c r="AA191" s="17" t="s">
        <v>1133</v>
      </c>
      <c r="AB191" s="13" t="str">
        <f t="shared" si="2"/>
        <v>M6-NyO-23a-E-5</v>
      </c>
      <c r="AC191" s="13" t="str">
        <f t="shared" si="3"/>
        <v>M6-NyO-23a-E-5-BR</v>
      </c>
      <c r="AD191" s="8" t="s">
        <v>47</v>
      </c>
      <c r="AE191" s="13"/>
      <c r="AF191" s="8" t="s">
        <v>48</v>
      </c>
      <c r="AG191" s="8" t="s">
        <v>49</v>
      </c>
    </row>
    <row r="192" ht="112.5" customHeight="1">
      <c r="A192" s="6" t="s">
        <v>1134</v>
      </c>
      <c r="B192" s="6" t="s">
        <v>1135</v>
      </c>
      <c r="C192" s="6" t="s">
        <v>35</v>
      </c>
      <c r="D192" s="7" t="s">
        <v>36</v>
      </c>
      <c r="E192" s="6"/>
      <c r="F192" s="10" t="s">
        <v>1136</v>
      </c>
      <c r="G192" s="10"/>
      <c r="H192" s="10"/>
      <c r="I192" s="6" t="s">
        <v>212</v>
      </c>
      <c r="J192" s="6" t="s">
        <v>313</v>
      </c>
      <c r="K192" s="10" t="s">
        <v>1137</v>
      </c>
      <c r="L192" s="10" t="s">
        <v>1138</v>
      </c>
      <c r="M192" s="6" t="s">
        <v>43</v>
      </c>
      <c r="N192" s="10" t="s">
        <v>1139</v>
      </c>
      <c r="O192" s="11" t="s">
        <v>1140</v>
      </c>
      <c r="P192" s="12"/>
      <c r="Q192" s="13"/>
      <c r="R192" s="18"/>
      <c r="S192" s="18"/>
      <c r="T192" s="18"/>
      <c r="U192" s="18"/>
      <c r="V192" s="18"/>
      <c r="W192" s="18"/>
      <c r="X192" s="11"/>
      <c r="Y192" s="19" t="s">
        <v>45</v>
      </c>
      <c r="Z192" s="12" t="str">
        <f t="shared" si="1"/>
        <v>{"id":"M6-NyO-24a-I-1-BR","stimulus":"&lt;p&gt;Arraste cada fração para a sua equivalente.&lt;/p&gt;","hint":"&lt;p&gt;As frações equivalentes são obtidas multiplicando ou dividindo o numerador e o denominador por um mesmo número.&lt;/p&gt;","feedback":"&lt;p&gt;Para obter uma fração equivalente, multiplique ou divida o numerador e o denominador por um mesmo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","feedback":"Ao multiplicar o numerador e o denominador da fração &lt;span class=\"fr-math-v2 fr-draggable\" contenteditable=\"false\" data-original-math=\"\\(\\frac{{{T11}}}{{{T12}}}\\)\" draggable=\"true\"&gt;\\(\\frac{{{T11}}}{{{T12}}}\\)&lt;/span&gt; por 2 se obtém a fração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","feedback":"Ao multiplicar o numerador e o denominador da fração &lt;span class=\"fr-math-v2 fr-draggable\" contenteditable=\"false\" data-original-math=\"\\(\\frac{{{T21}}}{{{T22}}}\\)\" draggable=\"true\"&gt;\\(\\frac{{{T21}}}{{{T22}}}\\)&lt;/span&gt; por 3 se obtém a fração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","feedback":"Ao multiplicar o numerador e o denominador da fração &lt;span class=\"fr-math-v2 fr-draggable\" contenteditable=\"false\" data-original-math=\"\\(\\frac{{{T31}}}{{{T32}}}\\)\" draggable=\"true\"&gt;\\(\\frac{{{T31}}}{{{T32}}}\\)&lt;/span&gt; por 5 se obtém a fração equivalente &lt;span class=\"fr-math-v2 fr-draggable\" contenteditable=\"false\" data-original-math=\"\\(\\frac{{{T311}}}{{{T322}}}\\)\" draggable=\"true\"&gt;\\(\\frac{{{T311}}}{{{T322}}}\\)&lt;/span&gt;."}],"uniques":true},"algorithm":{"name":"linkOperationResult","template":"Match list","params":{"invert":true}}}</v>
      </c>
      <c r="AA192" s="15" t="s">
        <v>1141</v>
      </c>
      <c r="AB192" s="13" t="str">
        <f t="shared" si="2"/>
        <v>M6-NyO-24a-I-1</v>
      </c>
      <c r="AC192" s="13" t="str">
        <f t="shared" si="3"/>
        <v>M6-NyO-24a-I-1-BR</v>
      </c>
      <c r="AD192" s="8" t="s">
        <v>47</v>
      </c>
      <c r="AE192" s="13"/>
      <c r="AF192" s="8" t="s">
        <v>48</v>
      </c>
      <c r="AG192" s="8" t="s">
        <v>49</v>
      </c>
    </row>
    <row r="193" ht="112.5" customHeight="1">
      <c r="A193" s="6" t="s">
        <v>1134</v>
      </c>
      <c r="B193" s="6" t="s">
        <v>1135</v>
      </c>
      <c r="C193" s="6" t="s">
        <v>50</v>
      </c>
      <c r="D193" s="7" t="s">
        <v>36</v>
      </c>
      <c r="E193" s="6"/>
      <c r="F193" s="11" t="s">
        <v>1142</v>
      </c>
      <c r="G193" s="10" t="s">
        <v>1143</v>
      </c>
      <c r="H193" s="10" t="s">
        <v>1144</v>
      </c>
      <c r="I193" s="6" t="s">
        <v>212</v>
      </c>
      <c r="J193" s="6" t="s">
        <v>103</v>
      </c>
      <c r="K193" s="10" t="s">
        <v>1145</v>
      </c>
      <c r="L193" s="10" t="s">
        <v>1146</v>
      </c>
      <c r="M193" s="6" t="s">
        <v>43</v>
      </c>
      <c r="N193" s="11" t="s">
        <v>1139</v>
      </c>
      <c r="O193" s="11" t="s">
        <v>1147</v>
      </c>
      <c r="P193" s="12"/>
      <c r="Q193" s="13"/>
      <c r="R193" s="9"/>
      <c r="S193" s="9"/>
      <c r="T193" s="9"/>
      <c r="U193" s="9"/>
      <c r="V193" s="9"/>
      <c r="W193" s="12"/>
      <c r="X193" s="11"/>
      <c r="Y193" s="19" t="s">
        <v>45</v>
      </c>
      <c r="Z193" s="12" t="str">
        <f t="shared" si="1"/>
        <v>{"id":"M6-NyO-24a-E-1-BR","stimulus":"&lt;p&gt;Qual deve ser o valor de ? de modo que as seguintes frações sejam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v>
      </c>
      <c r="AA193" s="15" t="s">
        <v>1148</v>
      </c>
      <c r="AB193" s="13" t="str">
        <f t="shared" si="2"/>
        <v>M6-NyO-24a-E-1</v>
      </c>
      <c r="AC193" s="13" t="str">
        <f t="shared" si="3"/>
        <v>M6-NyO-24a-E-1-BR</v>
      </c>
      <c r="AD193" s="8" t="s">
        <v>47</v>
      </c>
      <c r="AE193" s="13"/>
      <c r="AF193" s="8" t="s">
        <v>48</v>
      </c>
      <c r="AG193" s="8" t="s">
        <v>49</v>
      </c>
    </row>
    <row r="194" ht="112.5" customHeight="1">
      <c r="A194" s="6" t="s">
        <v>1134</v>
      </c>
      <c r="B194" s="6" t="s">
        <v>1135</v>
      </c>
      <c r="C194" s="6" t="s">
        <v>50</v>
      </c>
      <c r="D194" s="7" t="s">
        <v>36</v>
      </c>
      <c r="E194" s="6"/>
      <c r="F194" s="11" t="s">
        <v>1149</v>
      </c>
      <c r="G194" s="10" t="s">
        <v>1143</v>
      </c>
      <c r="H194" s="10" t="s">
        <v>1150</v>
      </c>
      <c r="I194" s="6" t="s">
        <v>212</v>
      </c>
      <c r="J194" s="6" t="s">
        <v>103</v>
      </c>
      <c r="K194" s="10" t="s">
        <v>1145</v>
      </c>
      <c r="L194" s="10" t="s">
        <v>1151</v>
      </c>
      <c r="M194" s="6" t="s">
        <v>43</v>
      </c>
      <c r="N194" s="10" t="s">
        <v>1139</v>
      </c>
      <c r="O194" s="11" t="s">
        <v>1152</v>
      </c>
      <c r="P194" s="12"/>
      <c r="Q194" s="13"/>
      <c r="R194" s="18"/>
      <c r="S194" s="18"/>
      <c r="T194" s="18"/>
      <c r="U194" s="18"/>
      <c r="V194" s="18"/>
      <c r="W194" s="18"/>
      <c r="X194" s="11"/>
      <c r="Y194" s="19" t="s">
        <v>45</v>
      </c>
      <c r="Z194" s="12" t="str">
        <f t="shared" si="1"/>
        <v>{"id":"M6-NyO-24a-E-2-BR","stimulus":"&lt;p&gt;Qual deve ser o valor de ? de modo que as seguintes frações sejam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v>
      </c>
      <c r="AA194" s="15" t="s">
        <v>1153</v>
      </c>
      <c r="AB194" s="13" t="str">
        <f t="shared" si="2"/>
        <v>M6-NyO-24a-E-2</v>
      </c>
      <c r="AC194" s="13" t="str">
        <f t="shared" si="3"/>
        <v>M6-NyO-24a-E-2-BR</v>
      </c>
      <c r="AD194" s="8" t="s">
        <v>47</v>
      </c>
      <c r="AE194" s="13"/>
      <c r="AF194" s="8" t="s">
        <v>48</v>
      </c>
      <c r="AG194" s="8" t="s">
        <v>49</v>
      </c>
    </row>
    <row r="195" ht="112.5" customHeight="1">
      <c r="A195" s="6" t="s">
        <v>1134</v>
      </c>
      <c r="B195" s="6" t="s">
        <v>1135</v>
      </c>
      <c r="C195" s="6" t="s">
        <v>69</v>
      </c>
      <c r="D195" s="7" t="s">
        <v>36</v>
      </c>
      <c r="E195" s="6"/>
      <c r="F195" s="11" t="s">
        <v>1154</v>
      </c>
      <c r="G195" s="11" t="s">
        <v>1155</v>
      </c>
      <c r="H195" s="10"/>
      <c r="I195" s="6" t="s">
        <v>212</v>
      </c>
      <c r="J195" s="6" t="s">
        <v>103</v>
      </c>
      <c r="K195" s="11" t="s">
        <v>1156</v>
      </c>
      <c r="L195" s="11" t="s">
        <v>1157</v>
      </c>
      <c r="M195" s="8" t="s">
        <v>43</v>
      </c>
      <c r="N195" s="11" t="s">
        <v>1158</v>
      </c>
      <c r="O195" s="11" t="s">
        <v>1159</v>
      </c>
      <c r="P195" s="12"/>
      <c r="Q195" s="13"/>
      <c r="R195" s="18"/>
      <c r="S195" s="18"/>
      <c r="T195" s="18"/>
      <c r="U195" s="18"/>
      <c r="V195" s="9"/>
      <c r="W195" s="12"/>
      <c r="X195" s="13"/>
      <c r="Y195" s="19" t="s">
        <v>45</v>
      </c>
      <c r="Z195" s="12" t="str">
        <f t="shared" si="1"/>
        <v>{"id":"M6-NyO-24a-A-1-BR","stimulus":"&lt;p&gt;André baixou &lt;span class=\"fr-math-v2 fr-draggable\" contenteditable=\"false\" data-original-math=\"\\(\\frac{{{Q1}}}{{{T1}}}\\)\" draggable=\"true\"&gt;\\(\\frac{{{Q1}}}{{{T1}}}\\)&lt;/span&gt; de um arquivo na internet. Como essa fração seria escrita se o denominador fosse {{T3}}?&lt;/p&gt;","template":"&lt;p&gt;A fração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AA195" s="15" t="s">
        <v>1160</v>
      </c>
      <c r="AB195" s="13" t="str">
        <f t="shared" si="2"/>
        <v>M6-NyO-24a-A-1</v>
      </c>
      <c r="AC195" s="13" t="str">
        <f t="shared" si="3"/>
        <v>M6-NyO-24a-A-1-BR</v>
      </c>
      <c r="AD195" s="8" t="s">
        <v>47</v>
      </c>
      <c r="AE195" s="8" t="s">
        <v>572</v>
      </c>
      <c r="AF195" s="8" t="s">
        <v>48</v>
      </c>
      <c r="AG195" s="8" t="s">
        <v>49</v>
      </c>
    </row>
    <row r="196" ht="112.5" customHeight="1">
      <c r="A196" s="6" t="s">
        <v>1134</v>
      </c>
      <c r="B196" s="6" t="s">
        <v>1135</v>
      </c>
      <c r="C196" s="6" t="s">
        <v>69</v>
      </c>
      <c r="D196" s="7" t="s">
        <v>36</v>
      </c>
      <c r="E196" s="6"/>
      <c r="F196" s="9" t="s">
        <v>1161</v>
      </c>
      <c r="G196" s="11" t="s">
        <v>1162</v>
      </c>
      <c r="H196" s="10"/>
      <c r="I196" s="6" t="s">
        <v>212</v>
      </c>
      <c r="J196" s="6" t="s">
        <v>103</v>
      </c>
      <c r="K196" s="11" t="s">
        <v>1156</v>
      </c>
      <c r="L196" s="11" t="s">
        <v>1163</v>
      </c>
      <c r="M196" s="8" t="s">
        <v>43</v>
      </c>
      <c r="N196" s="11" t="s">
        <v>1158</v>
      </c>
      <c r="O196" s="10" t="s">
        <v>1159</v>
      </c>
      <c r="P196" s="12"/>
      <c r="Q196" s="13"/>
      <c r="R196" s="12"/>
      <c r="S196" s="12"/>
      <c r="T196" s="12"/>
      <c r="U196" s="12"/>
      <c r="V196" s="12"/>
      <c r="W196" s="12"/>
      <c r="X196" s="13"/>
      <c r="Y196" s="19" t="s">
        <v>45</v>
      </c>
      <c r="Z196" s="12" t="str">
        <f t="shared" si="1"/>
        <v>{"id":"M6-NyO-24a-A-2-BR","stimulus":"&lt;p&gt;Quando havia decorrido &lt;span class=\"fr-math-v2 fr-draggable\" contenteditable=\"false\" data-original-math=\"\\(\\frac{{{Q1}}}{{{T1}}}\\)\" draggable=\"true\"&gt;\\(\\frac{{{Q1}}}{{{T1}}}\\)&lt;/span&gt; do tempo de uma partida, o time de Júlia passou à frente no placar. Como essa fração seria escrita se o denominador fosse {{T3}}?&lt;/p&gt;","template":"&lt;p&gt;A fração de tempo do jogo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AA196" s="15" t="s">
        <v>1164</v>
      </c>
      <c r="AB196" s="13" t="str">
        <f t="shared" si="2"/>
        <v>M6-NyO-24a-A-2</v>
      </c>
      <c r="AC196" s="13" t="str">
        <f t="shared" si="3"/>
        <v>M6-NyO-24a-A-2-BR</v>
      </c>
      <c r="AD196" s="8" t="s">
        <v>47</v>
      </c>
      <c r="AE196" s="8" t="s">
        <v>572</v>
      </c>
      <c r="AF196" s="8" t="s">
        <v>48</v>
      </c>
      <c r="AG196" s="8" t="s">
        <v>49</v>
      </c>
    </row>
    <row r="197" ht="112.5" customHeight="1">
      <c r="A197" s="6" t="s">
        <v>1134</v>
      </c>
      <c r="B197" s="6" t="s">
        <v>1135</v>
      </c>
      <c r="C197" s="6" t="s">
        <v>69</v>
      </c>
      <c r="D197" s="7" t="s">
        <v>36</v>
      </c>
      <c r="E197" s="6"/>
      <c r="F197" s="9" t="s">
        <v>1165</v>
      </c>
      <c r="G197" s="11" t="s">
        <v>1166</v>
      </c>
      <c r="H197" s="10"/>
      <c r="I197" s="6" t="s">
        <v>212</v>
      </c>
      <c r="J197" s="6" t="s">
        <v>103</v>
      </c>
      <c r="K197" s="11" t="s">
        <v>1156</v>
      </c>
      <c r="L197" s="11" t="s">
        <v>1163</v>
      </c>
      <c r="M197" s="8" t="s">
        <v>43</v>
      </c>
      <c r="N197" s="11" t="s">
        <v>1158</v>
      </c>
      <c r="O197" s="10" t="s">
        <v>1159</v>
      </c>
      <c r="P197" s="12"/>
      <c r="Q197" s="13"/>
      <c r="R197" s="12"/>
      <c r="S197" s="12"/>
      <c r="T197" s="12"/>
      <c r="U197" s="12"/>
      <c r="V197" s="12"/>
      <c r="W197" s="12"/>
      <c r="X197" s="13"/>
      <c r="Y197" s="19" t="s">
        <v>45</v>
      </c>
      <c r="Z197" s="12" t="str">
        <f t="shared" si="1"/>
        <v>{"id":"M6-NyO-24a-A-3-BR","stimulus":"&lt;p&gt;Um reservatório está com &lt;span class=\"fr-math-v2 fr-draggable\" contenteditable=\"false\" data-original-math=\"\\(\\frac{{{Q1}}}{{{T1}}}\\)\" draggable=\"true\"&gt;\\(\\frac{{{Q1}}}{{{T1}}}\\)&lt;/span&gt; de sua capacidade. Como essa fração seria escrita se o denominador fosse {{T3}}?&lt;/p&gt;","template":"&lt;p&gt;A fração do nível de água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AA197" s="15" t="s">
        <v>1167</v>
      </c>
      <c r="AB197" s="13" t="str">
        <f t="shared" si="2"/>
        <v>M6-NyO-24a-A-3</v>
      </c>
      <c r="AC197" s="13" t="str">
        <f t="shared" si="3"/>
        <v>M6-NyO-24a-A-3-BR</v>
      </c>
      <c r="AD197" s="8" t="s">
        <v>47</v>
      </c>
      <c r="AE197" s="8" t="s">
        <v>572</v>
      </c>
      <c r="AF197" s="8" t="s">
        <v>48</v>
      </c>
      <c r="AG197" s="8" t="s">
        <v>49</v>
      </c>
    </row>
    <row r="198" ht="112.5" customHeight="1">
      <c r="A198" s="6" t="s">
        <v>1168</v>
      </c>
      <c r="B198" s="6" t="s">
        <v>1169</v>
      </c>
      <c r="C198" s="6" t="s">
        <v>35</v>
      </c>
      <c r="D198" s="7" t="s">
        <v>36</v>
      </c>
      <c r="E198" s="6"/>
      <c r="F198" s="9" t="s">
        <v>1170</v>
      </c>
      <c r="G198" s="11"/>
      <c r="H198" s="10"/>
      <c r="I198" s="6"/>
      <c r="J198" s="8" t="s">
        <v>346</v>
      </c>
      <c r="K198" s="11" t="s">
        <v>1171</v>
      </c>
      <c r="L198" s="11" t="s">
        <v>1172</v>
      </c>
      <c r="M198" s="8" t="s">
        <v>43</v>
      </c>
      <c r="N198" s="11" t="s">
        <v>1173</v>
      </c>
      <c r="O198" s="11" t="s">
        <v>1174</v>
      </c>
      <c r="P198" s="12"/>
      <c r="Q198" s="13"/>
      <c r="R198" s="12"/>
      <c r="S198" s="12"/>
      <c r="T198" s="12"/>
      <c r="U198" s="12"/>
      <c r="V198" s="12"/>
      <c r="W198" s="12"/>
      <c r="X198" s="13"/>
      <c r="Y198" s="19" t="s">
        <v>45</v>
      </c>
      <c r="Z198" s="12" t="str">
        <f t="shared" si="1"/>
        <v>{"id":"M6-NyO-25a-I-1-BR","stimulus":"&lt;p&gt;Selecione as frações irredutíveis.&lt;/p&gt;","hint":"&lt;p&gt;Se o maior divisor comum do numerador e do denominador for 1, a fração é irredutível.&lt;/p&gt;","feedback":"&lt;p&gt;Para saber se uma fração é irredutível, é preciso calcular o máximo divisor comum do numerador e do denominador.&lt;/p&gt;&lt;p&gt;Se for 1, a fração é irredutível.&lt;/p&gt;&lt;p&gt;Se for diferente de 1, a fração pode ser simplificada.&lt;/p&gt;","seed":{"parameters":[{"name":"Q1","label":null,"list":[2,5,11,17]},{"name":"Q2","label":null,"list":[3,7,13,19]}],"calculated":[{"name":"T1","label":"{{function}}","function":"{{Q1}}*2","temp":true},{"name":"T2","label":"{{function}}","function":"{{Q2}}*3","temp":true},{"name":"T3","label":"{{function}}","function":"{{Q1}}*6","temp":true},{"name":"T13","label":"{{function}}","function":"math.gcd({{T1}},{{T3}})","temp":true},{"name":"T23","label":"{{function}}","function":"math.gcd({{T2}},{{T3}})","temp":true},{"name":"A1","label":"&lt;span class=\"fr-math-v2 fr-draggable\" contenteditable=\"false\" data-original-math=\"\\(\\frac{{{Q1}}}{{{Q2}}}\\)\" draggable=\"true\"&gt;\\(\\frac{{{Q1}}}{{{Q2}}}\\)&lt;/span&gt;","feedback":"&lt;p&gt;O máximo divisor comum de {{Q1}} e {{Q2}} é 1.&lt;/p&gt;"},{"name":"A2","label":"&lt;span class=\"fr-math-v2 fr-draggable\" contenteditable=\"false\" data-original-math=\"\\(\\frac{1}{{{Q1}}}\\)\" draggable=\"true\"&gt;\\(\\frac{1}{{{Q1}}}\\)&lt;/span&gt;","feedback":"&lt;p&gt;O máximo divisor comum de 1 e {{Q1}} é 1.&lt;/p&gt;"},{"name":"A3","label":"&lt;span class=\"fr-math-v2 fr-draggable\" contenteditable=\"false\" data-original-math=\"\\(\\frac{{{T1}}}{{{T3}}}\\)\" draggable=\"true\"&gt;\\(\\frac{{{T1}}}{{{T3}}}\\)&lt;/span&gt;","feedback":"&lt;p&gt;O máximo divisor comum de {{T1}} e {{T3}} é {{T13}}.&lt;/p&gt;","incorrect":true},{"name":"A4","label":"&lt;span class=\"fr-math-v2 fr-draggable\" contenteditable=\"false\" data-original-math=\"\\(\\frac{{{T2}}}{{{T3}}}\\)\" draggable=\"true\"&gt;\\(\\frac{{{T2}}}{{{T3}}}\\)&lt;/span&gt;","feedback":"&lt;p&gt;O máximo divisor comum de {{T2}} e {{T3}} é {{T23}}.&lt;/p&gt;","incorrect":true}],"uniques":true},"algorithm":{"name":"trueFalse","template":"Multiple choice – multiple response","params":{"countCorrect":2,"countIncorrect":1,"showCheckIcon":false,
            "columns": 3
        }
    }
}</v>
      </c>
      <c r="AA198" s="15" t="s">
        <v>1175</v>
      </c>
      <c r="AB198" s="13" t="str">
        <f t="shared" si="2"/>
        <v>M6-NyO-25a-I-1</v>
      </c>
      <c r="AC198" s="13" t="str">
        <f t="shared" si="3"/>
        <v>M6-NyO-25a-I-1-BR</v>
      </c>
      <c r="AD198" s="8" t="s">
        <v>47</v>
      </c>
      <c r="AE198" s="8" t="s">
        <v>572</v>
      </c>
      <c r="AF198" s="8" t="s">
        <v>48</v>
      </c>
      <c r="AG198" s="8"/>
    </row>
    <row r="199" ht="112.5" customHeight="1">
      <c r="A199" s="6" t="s">
        <v>1168</v>
      </c>
      <c r="B199" s="6" t="s">
        <v>1169</v>
      </c>
      <c r="C199" s="6" t="s">
        <v>50</v>
      </c>
      <c r="D199" s="7" t="s">
        <v>36</v>
      </c>
      <c r="E199" s="6"/>
      <c r="F199" s="9" t="s">
        <v>1176</v>
      </c>
      <c r="G199" s="11" t="s">
        <v>1177</v>
      </c>
      <c r="H199" s="10"/>
      <c r="I199" s="6"/>
      <c r="J199" s="8" t="s">
        <v>168</v>
      </c>
      <c r="K199" s="11" t="s">
        <v>1178</v>
      </c>
      <c r="L199" s="11" t="s">
        <v>1179</v>
      </c>
      <c r="M199" s="8" t="s">
        <v>43</v>
      </c>
      <c r="N199" s="11" t="s">
        <v>1180</v>
      </c>
      <c r="O199" s="9" t="s">
        <v>1181</v>
      </c>
      <c r="P199" s="12"/>
      <c r="Q199" s="13"/>
      <c r="R199" s="12"/>
      <c r="S199" s="12"/>
      <c r="T199" s="12"/>
      <c r="U199" s="12"/>
      <c r="V199" s="12"/>
      <c r="W199" s="12"/>
      <c r="X199" s="13"/>
      <c r="Y199" s="19" t="s">
        <v>45</v>
      </c>
      <c r="Z199" s="12" t="str">
        <f t="shared" si="1"/>
        <v>{"id":"M6-NyO-25a-E-1-BR","stimulus":"&lt;p&gt;Simplifique até obter a fração irredutível.&lt;/p&gt;","template":"&lt;p style=\"text-align:center;\"&gt;&lt;span class=\"fr-math-v2 fr-draggable\" contenteditable=\"false\" data-original-math=\"\\(\\frac{{{T1}}}{{{T2}}}\\)\" draggable=\"true\"&gt;\\(\\frac{{{T1}}}{{{T2}}}\\)&lt;/span&gt; = {{response}}&lt;/p&gt;","hint":"&lt;p&gt;Calcule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v>
      </c>
      <c r="AA199" s="15" t="s">
        <v>1182</v>
      </c>
      <c r="AB199" s="13" t="str">
        <f t="shared" si="2"/>
        <v>M6-NyO-25a-E-1</v>
      </c>
      <c r="AC199" s="13" t="str">
        <f t="shared" si="3"/>
        <v>M6-NyO-25a-E-1-BR</v>
      </c>
      <c r="AD199" s="8" t="s">
        <v>47</v>
      </c>
      <c r="AE199" s="8" t="s">
        <v>572</v>
      </c>
      <c r="AF199" s="8" t="s">
        <v>48</v>
      </c>
      <c r="AG199" s="8"/>
    </row>
    <row r="200" ht="112.5" customHeight="1">
      <c r="A200" s="6" t="s">
        <v>1168</v>
      </c>
      <c r="B200" s="6" t="s">
        <v>1169</v>
      </c>
      <c r="C200" s="6" t="s">
        <v>69</v>
      </c>
      <c r="D200" s="7" t="s">
        <v>36</v>
      </c>
      <c r="E200" s="6"/>
      <c r="F200" s="9" t="s">
        <v>1183</v>
      </c>
      <c r="G200" s="11" t="s">
        <v>1184</v>
      </c>
      <c r="H200" s="10"/>
      <c r="I200" s="6"/>
      <c r="J200" s="6" t="s">
        <v>168</v>
      </c>
      <c r="K200" s="11" t="s">
        <v>1185</v>
      </c>
      <c r="L200" s="11" t="s">
        <v>1186</v>
      </c>
      <c r="M200" s="8" t="s">
        <v>43</v>
      </c>
      <c r="N200" s="11" t="s">
        <v>1180</v>
      </c>
      <c r="O200" s="9" t="s">
        <v>1187</v>
      </c>
      <c r="P200" s="12"/>
      <c r="Q200" s="13"/>
      <c r="R200" s="12"/>
      <c r="S200" s="12"/>
      <c r="T200" s="12"/>
      <c r="U200" s="12"/>
      <c r="V200" s="12"/>
      <c r="W200" s="12"/>
      <c r="X200" s="13"/>
      <c r="Y200" s="19" t="s">
        <v>45</v>
      </c>
      <c r="Z200" s="12" t="str">
        <f t="shared" si="1"/>
        <v>{"id":"M6-NyO-25a-A-1-BR","stimulus":"&lt;p&gt;Para as férias de Marcos, ele encontrou um apartamento com vista para o mar em Copacabana, mas só conseguiu reunir &lt;span class=\"fr-math-v2 fr-draggable\" contenteditable=\"false\" data-original-math=\"\\(\\frac{{{T1}}}{{{T2}}}\\)\" draggable=\"true\"&gt;\\(\\frac{{{T1}}}{{{T2}}}\\)&lt;/span&gt; do preço da hospedagem. Expresse essa fração da forma mais simplificada possível.&lt;/p&gt;","template":"&lt;p&gt;Marcos tem {{response}} do preço da hospedagem.&lt;/p&gt;","hint":"&lt;p&gt;Calcule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AA200" s="17" t="s">
        <v>1188</v>
      </c>
      <c r="AB200" s="13" t="str">
        <f t="shared" si="2"/>
        <v>M6-NyO-25a-A-1</v>
      </c>
      <c r="AC200" s="13" t="str">
        <f t="shared" si="3"/>
        <v>M6-NyO-25a-A-1-BR</v>
      </c>
      <c r="AD200" s="8" t="s">
        <v>47</v>
      </c>
      <c r="AE200" s="8" t="s">
        <v>572</v>
      </c>
      <c r="AF200" s="8" t="s">
        <v>48</v>
      </c>
      <c r="AG200" s="8"/>
    </row>
    <row r="201" ht="112.5" customHeight="1">
      <c r="A201" s="6" t="s">
        <v>1168</v>
      </c>
      <c r="B201" s="6" t="s">
        <v>1169</v>
      </c>
      <c r="C201" s="6" t="s">
        <v>69</v>
      </c>
      <c r="D201" s="7" t="s">
        <v>36</v>
      </c>
      <c r="E201" s="6"/>
      <c r="F201" s="9" t="s">
        <v>1189</v>
      </c>
      <c r="G201" s="11" t="s">
        <v>1190</v>
      </c>
      <c r="H201" s="10"/>
      <c r="I201" s="6"/>
      <c r="J201" s="6" t="s">
        <v>168</v>
      </c>
      <c r="K201" s="11" t="s">
        <v>1191</v>
      </c>
      <c r="L201" s="11" t="s">
        <v>1192</v>
      </c>
      <c r="M201" s="8" t="s">
        <v>43</v>
      </c>
      <c r="N201" s="11" t="s">
        <v>1180</v>
      </c>
      <c r="O201" s="9" t="s">
        <v>1193</v>
      </c>
      <c r="P201" s="12"/>
      <c r="Q201" s="13"/>
      <c r="R201" s="12"/>
      <c r="S201" s="12"/>
      <c r="T201" s="12"/>
      <c r="U201" s="12"/>
      <c r="V201" s="12"/>
      <c r="W201" s="12"/>
      <c r="X201" s="13"/>
      <c r="Y201" s="19" t="s">
        <v>45</v>
      </c>
      <c r="Z201" s="12" t="str">
        <f t="shared" si="1"/>
        <v>{"id":"M6-NyO-25a-A-2-BR","stimulus":"&lt;p&gt;Nicole precisa fazer um projeto de ciências sobre os cinco reinos dos seres vivos. Até agora, ela fez &lt;span class=\"fr-math-v2 fr-draggable\" contenteditable=\"false\" data-original-math=\"\\(\\frac{{{T1}}}{{{T2}}}\\)\" draggable=\"true\"&gt;\\(\\frac{{{T1}}}{{{T2}}}\\)&lt;/span&gt; da parte dos fungos e &lt;span class=\"fr-math-v2 fr-draggable\" contenteditable=\"false\" data-original-math=\"\\(\\frac{{{T3}}}{{{T4}}}\\)\" draggable=\"true\"&gt;\\(\\frac{{{T3}}}{{{T4}}}\\)&lt;/span&gt; das plantas. Expresse essas frações na forma irredutível.&lt;/p&gt;","template":"&lt;p&gt;Nicole fez {{response}} da parte dos fungos e {{response}} das plantas.&lt;/p&gt;","hint":"&lt;p&gt;Calcule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AA201" s="17" t="s">
        <v>1194</v>
      </c>
      <c r="AB201" s="13" t="str">
        <f t="shared" si="2"/>
        <v>M6-NyO-25a-A-2</v>
      </c>
      <c r="AC201" s="13" t="str">
        <f t="shared" si="3"/>
        <v>M6-NyO-25a-A-2-BR</v>
      </c>
      <c r="AD201" s="8" t="s">
        <v>47</v>
      </c>
      <c r="AE201" s="8" t="s">
        <v>572</v>
      </c>
      <c r="AF201" s="8" t="s">
        <v>48</v>
      </c>
      <c r="AG201" s="8"/>
    </row>
    <row r="202" ht="112.5" customHeight="1">
      <c r="A202" s="6" t="s">
        <v>1168</v>
      </c>
      <c r="B202" s="6" t="s">
        <v>1169</v>
      </c>
      <c r="C202" s="6" t="s">
        <v>69</v>
      </c>
      <c r="D202" s="7" t="s">
        <v>36</v>
      </c>
      <c r="E202" s="6"/>
      <c r="F202" s="9" t="s">
        <v>1195</v>
      </c>
      <c r="G202" s="11" t="s">
        <v>1196</v>
      </c>
      <c r="H202" s="10"/>
      <c r="I202" s="6"/>
      <c r="J202" s="6" t="s">
        <v>168</v>
      </c>
      <c r="K202" s="11" t="s">
        <v>1191</v>
      </c>
      <c r="L202" s="11" t="s">
        <v>1192</v>
      </c>
      <c r="M202" s="8" t="s">
        <v>43</v>
      </c>
      <c r="N202" s="11" t="s">
        <v>1180</v>
      </c>
      <c r="O202" s="9" t="s">
        <v>1197</v>
      </c>
      <c r="P202" s="12"/>
      <c r="Q202" s="13"/>
      <c r="R202" s="12"/>
      <c r="S202" s="12"/>
      <c r="T202" s="12"/>
      <c r="U202" s="12"/>
      <c r="V202" s="12"/>
      <c r="W202" s="12"/>
      <c r="X202" s="13"/>
      <c r="Y202" s="19" t="s">
        <v>45</v>
      </c>
      <c r="Z202" s="12" t="str">
        <f t="shared" si="1"/>
        <v>{"id":"M6-NyO-25a-A-3-BR","stimulus":"&lt;p&gt;Marta convidou a vizinha dela para jantar em sua casa. A vizinha comeu &lt;span class=\"fr-math-v2 fr-draggable\" contenteditable=\"false\" data-original-math=\"\\(\\frac{{{T1}}}{{{T2}}}\\)\" draggable=\"true\"&gt;\\(\\frac{{{T1}}}{{{T2}}}\\)&lt;/span&gt; da lasanha e &lt;span class=\"fr-math-v2 fr-draggable\" contenteditable=\"false\" data-original-math=\"\\(\\frac{{{T3}}}{{{T4}}}\\)\" draggable=\"true\"&gt;\\(\\frac{{{T3}}}{{{T4}}}\\)&lt;/span&gt; da salada. Expresse essas frações na forma irredutível.&lt;/p&gt;","template":"&lt;p&gt;A vizinha comeu {{response}} da lasanha e {{response}} da salada.&lt;/p&gt;","hint":"&lt;p&gt;Calcule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AA202" s="17" t="s">
        <v>1198</v>
      </c>
      <c r="AB202" s="13" t="str">
        <f t="shared" si="2"/>
        <v>M6-NyO-25a-A-3</v>
      </c>
      <c r="AC202" s="13" t="str">
        <f t="shared" si="3"/>
        <v>M6-NyO-25a-A-3-BR</v>
      </c>
      <c r="AD202" s="8" t="s">
        <v>47</v>
      </c>
      <c r="AE202" s="8" t="s">
        <v>572</v>
      </c>
      <c r="AF202" s="8" t="s">
        <v>48</v>
      </c>
      <c r="AG202" s="8"/>
    </row>
    <row r="203" ht="112.5" customHeight="1">
      <c r="A203" s="6" t="s">
        <v>1168</v>
      </c>
      <c r="B203" s="6" t="s">
        <v>1169</v>
      </c>
      <c r="C203" s="6" t="s">
        <v>69</v>
      </c>
      <c r="D203" s="7" t="s">
        <v>36</v>
      </c>
      <c r="E203" s="6"/>
      <c r="F203" s="9" t="s">
        <v>1199</v>
      </c>
      <c r="G203" s="11" t="s">
        <v>1200</v>
      </c>
      <c r="H203" s="10"/>
      <c r="I203" s="6"/>
      <c r="J203" s="6" t="s">
        <v>168</v>
      </c>
      <c r="K203" s="11" t="s">
        <v>1191</v>
      </c>
      <c r="L203" s="11" t="s">
        <v>1192</v>
      </c>
      <c r="M203" s="8" t="s">
        <v>43</v>
      </c>
      <c r="N203" s="11" t="s">
        <v>1180</v>
      </c>
      <c r="O203" s="9" t="s">
        <v>1193</v>
      </c>
      <c r="P203" s="12"/>
      <c r="Q203" s="13"/>
      <c r="R203" s="12"/>
      <c r="S203" s="12"/>
      <c r="T203" s="12"/>
      <c r="U203" s="12"/>
      <c r="V203" s="12"/>
      <c r="W203" s="12"/>
      <c r="X203" s="13"/>
      <c r="Y203" s="19" t="s">
        <v>45</v>
      </c>
      <c r="Z203" s="12" t="str">
        <f t="shared" si="1"/>
        <v>{"id":"M6-NyO-25a-A-4-BR","stimulus":"&lt;p&gt;Sara e Alberto participaram de uma corrida solidária de combate à violência contra mulheres em São Paulo, mas não conseguiram concluí-la. Sara correu &lt;span class=\"fr-math-v2 fr-draggable\" contenteditable=\"false\" data-original-math=\"\\(\\frac{{{T1}}}{{{T2}}}\\)\" draggable=\"true\"&gt;\\(\\frac{{{T1}}}{{{T2}}}\\)&lt;/span&gt; do percurso e Alberto, &lt;span class=\"fr-math-v2 fr-draggable\" contenteditable=\"false\" data-original-math=\"\\(\\frac{{{T3}}}{{{T4}}}\\)\" draggable=\"true\"&gt;\\(\\frac{{{T3}}}{{{T4}}}\\)&lt;/span&gt;. Expresse essas frações na forma irredutível.&lt;/p&gt;","template":"&lt;p&gt;Sara completou {{response}} da corrida e Alberto, {{response}}.&lt;/p&gt;","hint":"&lt;p&gt;Calcule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AA203" s="17" t="s">
        <v>1201</v>
      </c>
      <c r="AB203" s="13" t="str">
        <f t="shared" si="2"/>
        <v>M6-NyO-25a-A-4</v>
      </c>
      <c r="AC203" s="13" t="str">
        <f t="shared" si="3"/>
        <v>M6-NyO-25a-A-4-BR</v>
      </c>
      <c r="AD203" s="8" t="s">
        <v>47</v>
      </c>
      <c r="AE203" s="8" t="s">
        <v>572</v>
      </c>
      <c r="AF203" s="8" t="s">
        <v>48</v>
      </c>
      <c r="AG203" s="8"/>
    </row>
    <row r="204" ht="112.5" customHeight="1">
      <c r="A204" s="6" t="s">
        <v>1168</v>
      </c>
      <c r="B204" s="6" t="s">
        <v>1169</v>
      </c>
      <c r="C204" s="6" t="s">
        <v>69</v>
      </c>
      <c r="D204" s="7" t="s">
        <v>36</v>
      </c>
      <c r="E204" s="6"/>
      <c r="F204" s="9" t="s">
        <v>1202</v>
      </c>
      <c r="G204" s="11" t="s">
        <v>1203</v>
      </c>
      <c r="H204" s="10"/>
      <c r="I204" s="6"/>
      <c r="J204" s="6" t="s">
        <v>168</v>
      </c>
      <c r="K204" s="11" t="s">
        <v>1185</v>
      </c>
      <c r="L204" s="11" t="s">
        <v>1186</v>
      </c>
      <c r="M204" s="8" t="s">
        <v>43</v>
      </c>
      <c r="N204" s="11" t="s">
        <v>1180</v>
      </c>
      <c r="O204" s="9" t="s">
        <v>1187</v>
      </c>
      <c r="P204" s="12"/>
      <c r="Q204" s="13"/>
      <c r="R204" s="12"/>
      <c r="S204" s="12"/>
      <c r="T204" s="12"/>
      <c r="U204" s="12"/>
      <c r="V204" s="12"/>
      <c r="W204" s="12"/>
      <c r="X204" s="13"/>
      <c r="Y204" s="19" t="s">
        <v>45</v>
      </c>
      <c r="Z204" s="12" t="str">
        <f t="shared" si="1"/>
        <v>{"id":"M6-NyO-25a-A-5-BR","stimulus":"&lt;p&gt;Carlos estava fazendo uma viagem, mas quanto havia feito &lt;span class=\"fr-math-v2 fr-draggable\" contenteditable=\"false\" data-original-math=\"\\(\\frac{{{T1}}}{{{T2}}}\\)\" draggable=\"true\"&gt;\\(\\frac{{{T1}}}{{{T2}}}\\)&lt;/span&gt; do trajeto, o carro dele quebrou. Expresse essa fração na forma irredutível.&lt;/p&gt;","template":"&lt;p&gt;Carlos percorreu {{response}} do percurso.&lt;/p&gt;","hint":"&lt;p&gt;Calcule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AA204" s="17" t="s">
        <v>1204</v>
      </c>
      <c r="AB204" s="13" t="str">
        <f t="shared" si="2"/>
        <v>M6-NyO-25a-A-5</v>
      </c>
      <c r="AC204" s="13" t="str">
        <f t="shared" si="3"/>
        <v>M6-NyO-25a-A-5-BR</v>
      </c>
      <c r="AD204" s="8" t="s">
        <v>47</v>
      </c>
      <c r="AE204" s="8" t="s">
        <v>572</v>
      </c>
      <c r="AF204" s="8" t="s">
        <v>48</v>
      </c>
      <c r="AG204" s="8"/>
    </row>
    <row r="205" ht="112.5" customHeight="1">
      <c r="A205" s="6" t="s">
        <v>1205</v>
      </c>
      <c r="B205" s="6" t="s">
        <v>1206</v>
      </c>
      <c r="C205" s="6" t="s">
        <v>35</v>
      </c>
      <c r="D205" s="7" t="s">
        <v>36</v>
      </c>
      <c r="E205" s="6"/>
      <c r="F205" s="10" t="s">
        <v>1207</v>
      </c>
      <c r="G205" s="10"/>
      <c r="H205" s="10" t="s">
        <v>1208</v>
      </c>
      <c r="I205" s="6" t="s">
        <v>1209</v>
      </c>
      <c r="J205" s="6" t="s">
        <v>196</v>
      </c>
      <c r="K205" s="10" t="s">
        <v>1210</v>
      </c>
      <c r="L205" s="11" t="s">
        <v>1211</v>
      </c>
      <c r="M205" s="6" t="s">
        <v>43</v>
      </c>
      <c r="N205" s="11" t="s">
        <v>1212</v>
      </c>
      <c r="O205" s="11" t="s">
        <v>1213</v>
      </c>
      <c r="P205" s="12"/>
      <c r="Q205" s="13"/>
      <c r="R205" s="18"/>
      <c r="S205" s="18"/>
      <c r="T205" s="12"/>
      <c r="U205" s="18"/>
      <c r="V205" s="18"/>
      <c r="W205" s="9"/>
      <c r="X205" s="13"/>
      <c r="Y205" s="19" t="s">
        <v>45</v>
      </c>
      <c r="Z205" s="12" t="str">
        <f t="shared" si="1"/>
        <v>{"id":"M6-NyO-26a-I-1-BR","stimulus":"&lt;p&gt;Classifique essas frações.&lt;/p&gt;","template":"&lt;table style=\"width: 100%;\"&gt;&lt;tbody&gt;&lt;tr&gt;&lt;td style=\"width: 50.0%; text-align: center; border: none;\"&gt;Própia&lt;/td&gt;&lt;td style=\"width: 50.0%; text-align: center; border: none;\"&gt;Imprópia&lt;/td&gt;&lt;/tr&gt;&lt;tr&gt;&lt;td style=\"width: 50.0%; text-align: center; border: none;\"&gt;{{response}}&lt;/td&gt;&lt;td style=\"width: 50.0%; text-align: center; border: none;\"&gt;{{response}}&lt;/td&gt;&lt;/tr&gt;&lt;/tbody&gt;&lt;/table&gt;","hint":"&lt;p&gt;Uma fração própria é aquela que tem o numerador menor que o denominador.&lt;/p&gt;","feedback":"&lt;p&gt;Uma &lt;b&gt;fração própria&lt;/b&gt; é aquela que tem um numerador menor que o denominador.&lt;/p&gt;&lt;p&gt;Uma &lt;b&gt;fração imprópria&lt;/b&gt; é aquela que tem um numerador maior que o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draggable=\"true\"&gt;\\(\\frac{{{T1}}}{{{Q1}}}\\)&lt;/span&gt;","function":"","feedback":"O numerador tem que ser menor que o denominador para que seja uma fração própria."},{"name":"A2","label":"&lt;span class=\"fr-math-v2 fr-draggable\" contenteditable=\"false\" data-original-math=\"\\(\\frac{{{T2}}}{{{Q2}}}\\)\" draggable=\"true\"&gt;\\(\\frac{{{T2}}}{{{Q2}}}\\)&lt;/span&gt;","function":"","feedback":"O numerador tem que ser maior que o denominador para ser uma fração imprópria."}],"uniques":true},"algorithm":{"name":"calculateOperation","template":"Cloze with drag &amp; drop","params":{"keyboard":"INTERMEDIATE"}}}</v>
      </c>
      <c r="AA205" s="17" t="s">
        <v>1214</v>
      </c>
      <c r="AB205" s="13" t="str">
        <f t="shared" si="2"/>
        <v>M6-NyO-26a-I-1</v>
      </c>
      <c r="AC205" s="13" t="str">
        <f t="shared" si="3"/>
        <v>M6-NyO-26a-I-1-BR</v>
      </c>
      <c r="AD205" s="8" t="s">
        <v>47</v>
      </c>
      <c r="AE205" s="13"/>
      <c r="AF205" s="8" t="s">
        <v>48</v>
      </c>
      <c r="AG205" s="8" t="s">
        <v>49</v>
      </c>
    </row>
    <row r="206" ht="112.5" customHeight="1">
      <c r="A206" s="6" t="s">
        <v>1205</v>
      </c>
      <c r="B206" s="6" t="s">
        <v>1206</v>
      </c>
      <c r="C206" s="6" t="s">
        <v>50</v>
      </c>
      <c r="D206" s="7" t="s">
        <v>36</v>
      </c>
      <c r="E206" s="6"/>
      <c r="F206" s="9" t="s">
        <v>1215</v>
      </c>
      <c r="G206" s="10"/>
      <c r="H206" s="10"/>
      <c r="I206" s="6"/>
      <c r="J206" s="8" t="s">
        <v>1216</v>
      </c>
      <c r="K206" s="11" t="s">
        <v>1217</v>
      </c>
      <c r="L206" s="11" t="s">
        <v>1218</v>
      </c>
      <c r="M206" s="8" t="s">
        <v>43</v>
      </c>
      <c r="N206" s="9" t="s">
        <v>1219</v>
      </c>
      <c r="O206" s="9" t="s">
        <v>1219</v>
      </c>
      <c r="P206" s="9"/>
      <c r="Q206" s="13"/>
      <c r="R206" s="18"/>
      <c r="S206" s="18"/>
      <c r="T206" s="12"/>
      <c r="U206" s="18"/>
      <c r="V206" s="18"/>
      <c r="W206" s="9"/>
      <c r="X206" s="13"/>
      <c r="Y206" s="19" t="s">
        <v>45</v>
      </c>
      <c r="Z206" s="12" t="str">
        <f t="shared" si="1"/>
        <v>{"id":"M6-NyO-26a-E-1-BR","stimulus":"&lt;p&gt;Selecione as frações impróprias.&lt;/p&gt;","hint":"&lt;p&gt;Uma fração imprópria é aquela cujo numerador é maior que o denominador.&lt;/p&gt;","feedback":"&lt;p&gt;Uma fração imprópria é aquela cujo numerador é maior que o denominador.&lt;/p&gt;","seed":{"parameters":[{"name":"Q1","label":null,"list":[4,5,6]},{"name":"Q2","label":null,"list":[4,5,6]},{"name":"Q3","label":null,"list":[4,5,6]},{"name":"Q4","label":null,"list":[7,8,9]},{"name":"Q5","label":null,"list":[7,8,9]},{"name":"Q6","label":null,"list":[7,8,9]},{"name":"Q7","label":null,"list":[1,2,3]},{"name":"Q8","label":null,"list":[1,2,3,4,5,6]}],"calculated":[{"name":"T1","label":"{{function}}","function":"{{Q1}}+{{Q7}}","temp":true},{"name":"T2","label":"{{function}}","function":"{{Q2}}-{{Q7}}","temp":true},{"name":"T3","label":"{{function}}","function":"{{Q3}}-{{Q7}}","temp":true},{"name":"T4","label":"{{function}}","function":"{{Q4}}-{{Q8}}","temp":true},{"name":"T5","label":"{{function}}","function":"{{Q5}}+{{Q8}}","temp":true},{"name":"T6","label":"{{function}}","function":"{{Q6}}+{{Q8}}","temp":true},{"name":"A1","label":"&lt;span class=\"fr-math-v2 fr-draggable\" contenteditable=\"false\" data-original-math=\"\\(\\frac{{{T1}}}{{{Q1}}}\\)\" draggable=\"true\"&gt;\\(\\frac{{{T1}}}{{{Q1}}}\\)&lt;/span&gt;"},{"name":"A2","label":"&lt;span class=\"fr-math-v2 fr-draggable\" contenteditable=\"false\" data-original-math=\"\\(\\frac{{{T2}}}{{{Q2}}}\\)\" draggable=\"true\"&gt;\\(\\frac{{{T2}}}{{{Q2}}}\\)&lt;/span&gt;","incorrect":true,"feedback":"O numerador é menor que o denominador, então é uma fração própria."},{"name":"A3","label":"&lt;span class=\"fr-math-v2 fr-draggable\" contenteditable=\"false\" data-original-math=\"\\(\\frac{{{T3}}}{{{Q3}}}\\)\" draggable=\"true\"&gt;\\(\\frac{{{T3}}}{{{Q3}}}\\)&lt;/span&gt;","incorrect":true,"feedback":"O numerador é menor que o denominador, então é uma fração própria."},{"name":"A4","label":"&lt;span class=\"fr-math-v2 fr-draggable\" contenteditable=\"false\" data-original-math=\"\\(\\frac{{{T4}}}{{{Q4}}}\\)\" draggable=\"true\"&gt;\\(\\frac{{{T4}}}{{{Q4}}}\\)&lt;/span&gt;","incorrect":true,"feedback":"O numerador é menor que o denominador, então é uma fração própria."},{"name":"A5","label":"&lt;span class=\"fr-math-v2 fr-draggable\" contenteditable=\"false\" data-original-math=\"\\(\\frac{{{T5}}}{{{Q5}}}\\)\" draggable=\"true\"&gt;\\(\\frac{{{T5}}}{{{Q5}}}\\)&lt;/span&gt;"},{"name":"A6","label":"&lt;span class=\"fr-math-v2 fr-draggable\" contenteditable=\"false\" data-original-math=\"\\(\\frac{{{T6}}}{{{Q6}}}\\)\" draggable=\"true\"&gt;\\(\\frac{{{T6}}}{{{Q6}}}\\)&lt;/span&gt;"}],"uniques":true},"algorithm":{"name":"trueFalse","template":"Multiple choice – multiple response","params":{"countCorrect":2,"countIncorrect":1,"showCheckIcon":false,
            "columns": 3
        }
    }
}</v>
      </c>
      <c r="AA206" s="15" t="s">
        <v>1220</v>
      </c>
      <c r="AB206" s="13" t="str">
        <f t="shared" si="2"/>
        <v>M6-NyO-26a-E-1</v>
      </c>
      <c r="AC206" s="13" t="str">
        <f t="shared" si="3"/>
        <v>M6-NyO-26a-E-1-BR</v>
      </c>
      <c r="AD206" s="8" t="s">
        <v>47</v>
      </c>
      <c r="AE206" s="8" t="s">
        <v>572</v>
      </c>
      <c r="AF206" s="8" t="s">
        <v>48</v>
      </c>
      <c r="AG206" s="8" t="s">
        <v>49</v>
      </c>
    </row>
    <row r="207" ht="112.5" customHeight="1">
      <c r="A207" s="6" t="s">
        <v>1205</v>
      </c>
      <c r="B207" s="6" t="s">
        <v>1206</v>
      </c>
      <c r="C207" s="6" t="s">
        <v>69</v>
      </c>
      <c r="D207" s="7" t="s">
        <v>36</v>
      </c>
      <c r="E207" s="6"/>
      <c r="F207" s="10" t="s">
        <v>1221</v>
      </c>
      <c r="G207" s="10" t="s">
        <v>1222</v>
      </c>
      <c r="H207" s="10" t="s">
        <v>1223</v>
      </c>
      <c r="I207" s="6" t="s">
        <v>212</v>
      </c>
      <c r="J207" s="8" t="s">
        <v>1224</v>
      </c>
      <c r="K207" s="11" t="s">
        <v>1225</v>
      </c>
      <c r="L207" s="10" t="s">
        <v>1226</v>
      </c>
      <c r="M207" s="6" t="s">
        <v>43</v>
      </c>
      <c r="N207" s="11" t="s">
        <v>1219</v>
      </c>
      <c r="O207" s="11" t="s">
        <v>1227</v>
      </c>
      <c r="P207" s="9"/>
      <c r="Q207" s="13"/>
      <c r="R207" s="18"/>
      <c r="S207" s="18"/>
      <c r="T207" s="12"/>
      <c r="U207" s="18"/>
      <c r="V207" s="18"/>
      <c r="W207" s="12"/>
      <c r="X207" s="13"/>
      <c r="Y207" s="19" t="s">
        <v>45</v>
      </c>
      <c r="Z207" s="12" t="str">
        <f t="shared" si="1"/>
        <v>{
    "id": "M6-NyO-26a-A-1-BR",
    "stimulus": "&lt;p&gt;{{Q4}} comeu &lt;span class=\"fr-math-v2 fr-draggable\" contenteditable=\"false\" data-original-math=\"\\(\\frac{{{T1}}}{{{Q3}}}\\)\" draggable=\"true\"&gt;\\(\\frac{{{T1}}}{{{Q3}}}\\)&lt;/span&gt; de uma torta, enquanto que {{Q5}} comeu &lt;span class=\"fr-math-v2 fr-draggable\" contenteditable=\"false\" data-original-math=\"\\(\\frac{{{T2}}}{{{Q3}}}\\)\" draggable=\"true\"&gt;\\(\\frac{{{T2}}}{{{Q3}}}\\)&lt;/span&gt;. Qual dos dois comeu uma fração imprópria da torta?&lt;/p&gt;",
    "template": "&lt;p&gt;Foi {{response}} quem comeu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"Lidia",
                    "André",
                    "Pérola"
                ]
            },
            {
                "name": "Q5",
                "label": null,
                "list": [
                    "Alberto",
                    "Amanda",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207" s="15" t="s">
        <v>1228</v>
      </c>
      <c r="AB207" s="13" t="str">
        <f t="shared" si="2"/>
        <v>M6-NyO-26a-A-1</v>
      </c>
      <c r="AC207" s="13" t="str">
        <f t="shared" si="3"/>
        <v>M6-NyO-26a-A-1-BR</v>
      </c>
      <c r="AD207" s="8" t="s">
        <v>47</v>
      </c>
      <c r="AE207" s="8" t="s">
        <v>572</v>
      </c>
      <c r="AF207" s="8" t="s">
        <v>48</v>
      </c>
      <c r="AG207" s="8" t="s">
        <v>49</v>
      </c>
    </row>
    <row r="208" ht="112.5" customHeight="1">
      <c r="A208" s="6" t="s">
        <v>1205</v>
      </c>
      <c r="B208" s="6" t="s">
        <v>1206</v>
      </c>
      <c r="C208" s="6" t="s">
        <v>69</v>
      </c>
      <c r="D208" s="7" t="s">
        <v>36</v>
      </c>
      <c r="E208" s="6"/>
      <c r="F208" s="10" t="s">
        <v>1229</v>
      </c>
      <c r="G208" s="10" t="s">
        <v>1230</v>
      </c>
      <c r="H208" s="10" t="s">
        <v>1231</v>
      </c>
      <c r="I208" s="6" t="s">
        <v>212</v>
      </c>
      <c r="J208" s="8" t="s">
        <v>1224</v>
      </c>
      <c r="K208" s="11" t="s">
        <v>1232</v>
      </c>
      <c r="L208" s="10" t="s">
        <v>1226</v>
      </c>
      <c r="M208" s="6" t="s">
        <v>43</v>
      </c>
      <c r="N208" s="10" t="s">
        <v>1219</v>
      </c>
      <c r="O208" s="10" t="s">
        <v>1227</v>
      </c>
      <c r="P208" s="12"/>
      <c r="Q208" s="13"/>
      <c r="R208" s="9"/>
      <c r="S208" s="9"/>
      <c r="T208" s="12"/>
      <c r="U208" s="9"/>
      <c r="V208" s="9"/>
      <c r="W208" s="12"/>
      <c r="X208" s="13"/>
      <c r="Y208" s="19" t="s">
        <v>45</v>
      </c>
      <c r="Z208" s="12" t="str">
        <f t="shared" si="1"/>
        <v>{
    "id": "M6-NyO-26a-A-2-BR",
    "stimulus": "&lt;p&gt;{{Q4}} leu &lt;span class=\"fr-math-v2 fr-draggable\" contenteditable=\"false\" data-original-math=\"\\(\\frac{{{T1}}}{{{Q3}}}\\)\" draggable=\"true\"&gt;\\(\\frac{{{T1}}}{{{Q3}}}\\)&lt;/span&gt; de umas histórias em quadrinhos, enquanto que {{Q5}} leu &lt;span class=\"fr-math-v2 fr-draggable\" contenteditable=\"false\" data-original-math=\"\\(\\frac{{{T2}}}{{{Q3}}}\\)\" draggable=\"true\"&gt;\\(\\frac{{{T2}}}{{{Q3}}}\\)&lt;/span&gt;. Qual deles leu uma fração imprópria de quadrinhos?&lt;/p&gt;",
    "template": "&lt;p&gt;Foi {{response}} quem leu uma fração imprópria de quadrinhos.&lt;/p&gt;",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"Camilo",
                    "João",
                    "Isabela",
                    "Aline"
                ]
            },
            {
                "name": "Q5",
                "label": null,
                "list": [
                    "Fran",
                    "Érica",
                    "Paulo",
                    "Ana",
                    "Bruno"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208" s="15" t="s">
        <v>1233</v>
      </c>
      <c r="AB208" s="13" t="str">
        <f t="shared" si="2"/>
        <v>M6-NyO-26a-A-2</v>
      </c>
      <c r="AC208" s="13" t="str">
        <f t="shared" si="3"/>
        <v>M6-NyO-26a-A-2-BR</v>
      </c>
      <c r="AD208" s="8" t="s">
        <v>47</v>
      </c>
      <c r="AE208" s="8" t="s">
        <v>572</v>
      </c>
      <c r="AF208" s="8" t="s">
        <v>48</v>
      </c>
      <c r="AG208" s="8" t="s">
        <v>49</v>
      </c>
    </row>
    <row r="209" ht="112.5" customHeight="1">
      <c r="A209" s="6" t="s">
        <v>1205</v>
      </c>
      <c r="B209" s="6" t="s">
        <v>1206</v>
      </c>
      <c r="C209" s="6" t="s">
        <v>69</v>
      </c>
      <c r="D209" s="7" t="s">
        <v>36</v>
      </c>
      <c r="E209" s="6"/>
      <c r="F209" s="10" t="s">
        <v>1234</v>
      </c>
      <c r="G209" s="10" t="s">
        <v>1235</v>
      </c>
      <c r="H209" s="10" t="s">
        <v>1236</v>
      </c>
      <c r="I209" s="6" t="s">
        <v>212</v>
      </c>
      <c r="J209" s="8" t="s">
        <v>1224</v>
      </c>
      <c r="K209" s="10" t="s">
        <v>1237</v>
      </c>
      <c r="L209" s="10" t="s">
        <v>1226</v>
      </c>
      <c r="M209" s="6" t="s">
        <v>43</v>
      </c>
      <c r="N209" s="10" t="s">
        <v>1219</v>
      </c>
      <c r="O209" s="10" t="s">
        <v>1227</v>
      </c>
      <c r="P209" s="12"/>
      <c r="Q209" s="13"/>
      <c r="R209" s="9"/>
      <c r="S209" s="9"/>
      <c r="T209" s="12"/>
      <c r="U209" s="9"/>
      <c r="V209" s="9"/>
      <c r="W209" s="12"/>
      <c r="X209" s="13"/>
      <c r="Y209" s="19" t="s">
        <v>45</v>
      </c>
      <c r="Z209" s="12" t="str">
        <f t="shared" si="1"/>
        <v>{
    "id": "M6-NyO-26a-A-3-BR",
    "stimulus": "&lt;p&gt;{{Q4}} foi a uma padaria e comprou &lt;span class=\"fr-math-v2 fr-draggable\" contenteditable=\"false\" data-original-math=\"\\(\\frac{{{T1}}}{{{Q3}}}\\)\" draggable=\"true\"&gt;\\(\\frac{{{T1}}}{{{Q3}}}\\)&lt;/span&gt; de uma torta de maçã, enquanto {{Q5}} comprou &lt;span class=\"fr-math-v2 fr-draggable\" contenteditable=\"false\" data-original-math=\"\\(\\frac{{{T2}}}{{{Q3}}}\\)\" draggable=\"true\"&gt;\\(\\frac{{{T2}}}{{{Q3}}}\\)&lt;/span&gt; de uma torta de limão. Quem comprou uma fração imprópria de torta?&lt;/p&gt;",
    "template": "&lt;p&gt;Foi {{response}} quem comprou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"Josias",
                    " Lorena",
                    "Álvaro"
                ]
            },
            {
                "name": "Q5",
                "label": null,
                "list": [
                    "Augusto",
                    " Alexandre",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209" s="15" t="s">
        <v>1238</v>
      </c>
      <c r="AB209" s="13" t="str">
        <f t="shared" si="2"/>
        <v>M6-NyO-26a-A-3</v>
      </c>
      <c r="AC209" s="13" t="str">
        <f t="shared" si="3"/>
        <v>M6-NyO-26a-A-3-BR</v>
      </c>
      <c r="AD209" s="8" t="s">
        <v>47</v>
      </c>
      <c r="AE209" s="8" t="s">
        <v>572</v>
      </c>
      <c r="AF209" s="8" t="s">
        <v>48</v>
      </c>
      <c r="AG209" s="8" t="s">
        <v>49</v>
      </c>
    </row>
    <row r="210" ht="112.5" customHeight="1">
      <c r="A210" s="6" t="s">
        <v>1239</v>
      </c>
      <c r="B210" s="10" t="s">
        <v>1240</v>
      </c>
      <c r="C210" s="29" t="s">
        <v>35</v>
      </c>
      <c r="D210" s="7" t="s">
        <v>36</v>
      </c>
      <c r="E210" s="6"/>
      <c r="F210" s="11" t="s">
        <v>1241</v>
      </c>
      <c r="G210" s="10"/>
      <c r="H210" s="10"/>
      <c r="I210" s="8" t="s">
        <v>212</v>
      </c>
      <c r="J210" s="8" t="s">
        <v>1242</v>
      </c>
      <c r="K210" s="11" t="s">
        <v>1243</v>
      </c>
      <c r="L210" s="11" t="s">
        <v>1244</v>
      </c>
      <c r="M210" s="8" t="s">
        <v>43</v>
      </c>
      <c r="N210" s="11" t="s">
        <v>1245</v>
      </c>
      <c r="O210" s="11" t="s">
        <v>1246</v>
      </c>
      <c r="P210" s="12"/>
      <c r="Q210" s="13"/>
      <c r="R210" s="9"/>
      <c r="S210" s="9"/>
      <c r="T210" s="12"/>
      <c r="U210" s="9"/>
      <c r="V210" s="9"/>
      <c r="W210" s="12"/>
      <c r="X210" s="13"/>
      <c r="Y210" s="19" t="s">
        <v>45</v>
      </c>
      <c r="Z210" s="12" t="str">
        <f t="shared" si="1"/>
        <v>{
    "id": "M6-NyO-26b-I-1-BR",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0" s="15" t="s">
        <v>1247</v>
      </c>
      <c r="AB210" s="13" t="str">
        <f t="shared" si="2"/>
        <v>M6-NyO-26b-I-1</v>
      </c>
      <c r="AC210" s="13" t="str">
        <f t="shared" si="3"/>
        <v>M6-NyO-26b-I-1-BR</v>
      </c>
      <c r="AD210" s="8" t="s">
        <v>47</v>
      </c>
      <c r="AE210" s="8"/>
      <c r="AF210" s="8" t="s">
        <v>48</v>
      </c>
      <c r="AG210" s="8" t="s">
        <v>49</v>
      </c>
    </row>
    <row r="211" ht="112.5" customHeight="1">
      <c r="A211" s="6" t="s">
        <v>1239</v>
      </c>
      <c r="B211" s="10" t="s">
        <v>1240</v>
      </c>
      <c r="C211" s="29" t="s">
        <v>35</v>
      </c>
      <c r="D211" s="7" t="s">
        <v>36</v>
      </c>
      <c r="E211" s="6"/>
      <c r="F211" s="11" t="s">
        <v>1248</v>
      </c>
      <c r="G211" s="10"/>
      <c r="H211" s="10"/>
      <c r="I211" s="8" t="s">
        <v>212</v>
      </c>
      <c r="J211" s="8" t="s">
        <v>1242</v>
      </c>
      <c r="K211" s="11" t="s">
        <v>1243</v>
      </c>
      <c r="L211" s="11" t="s">
        <v>1249</v>
      </c>
      <c r="M211" s="8" t="s">
        <v>43</v>
      </c>
      <c r="N211" s="11" t="s">
        <v>1245</v>
      </c>
      <c r="O211" s="11" t="s">
        <v>1246</v>
      </c>
      <c r="P211" s="12"/>
      <c r="Q211" s="13"/>
      <c r="R211" s="9"/>
      <c r="S211" s="9"/>
      <c r="T211" s="12"/>
      <c r="U211" s="9"/>
      <c r="V211" s="9"/>
      <c r="W211" s="12"/>
      <c r="X211" s="13"/>
      <c r="Y211" s="19" t="s">
        <v>45</v>
      </c>
      <c r="Z211" s="12" t="str">
        <f t="shared" si="1"/>
        <v>{
    "id": "M6-NyO-26b-I-2-BR",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1" s="15" t="s">
        <v>1250</v>
      </c>
      <c r="AB211" s="13" t="str">
        <f t="shared" si="2"/>
        <v>M6-NyO-26b-I-2</v>
      </c>
      <c r="AC211" s="13" t="str">
        <f t="shared" si="3"/>
        <v>M6-NyO-26b-I-2-BR</v>
      </c>
      <c r="AD211" s="8" t="s">
        <v>47</v>
      </c>
      <c r="AE211" s="8"/>
      <c r="AF211" s="8" t="s">
        <v>48</v>
      </c>
      <c r="AG211" s="8" t="s">
        <v>49</v>
      </c>
    </row>
    <row r="212" ht="112.5" customHeight="1">
      <c r="A212" s="6" t="s">
        <v>1239</v>
      </c>
      <c r="B212" s="10" t="s">
        <v>1240</v>
      </c>
      <c r="C212" s="29" t="s">
        <v>35</v>
      </c>
      <c r="D212" s="7" t="s">
        <v>36</v>
      </c>
      <c r="E212" s="6"/>
      <c r="F212" s="11" t="s">
        <v>1251</v>
      </c>
      <c r="G212" s="10"/>
      <c r="H212" s="10"/>
      <c r="I212" s="8" t="s">
        <v>212</v>
      </c>
      <c r="J212" s="8" t="s">
        <v>1242</v>
      </c>
      <c r="K212" s="11" t="s">
        <v>1243</v>
      </c>
      <c r="L212" s="11" t="s">
        <v>1244</v>
      </c>
      <c r="M212" s="8" t="s">
        <v>43</v>
      </c>
      <c r="N212" s="11" t="s">
        <v>1245</v>
      </c>
      <c r="O212" s="11" t="s">
        <v>1246</v>
      </c>
      <c r="P212" s="12"/>
      <c r="Q212" s="13"/>
      <c r="R212" s="9"/>
      <c r="S212" s="9"/>
      <c r="T212" s="12"/>
      <c r="U212" s="9"/>
      <c r="V212" s="9"/>
      <c r="W212" s="12"/>
      <c r="X212" s="13"/>
      <c r="Y212" s="19" t="s">
        <v>45</v>
      </c>
      <c r="Z212" s="12" t="str">
        <f t="shared" si="1"/>
        <v>{
    "id": "M6-NyO-26b-I-3-BR",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2" s="15" t="s">
        <v>1252</v>
      </c>
      <c r="AB212" s="13" t="str">
        <f t="shared" si="2"/>
        <v>M6-NyO-26b-I-3</v>
      </c>
      <c r="AC212" s="13" t="str">
        <f t="shared" si="3"/>
        <v>M6-NyO-26b-I-3-BR</v>
      </c>
      <c r="AD212" s="8" t="s">
        <v>47</v>
      </c>
      <c r="AE212" s="8"/>
      <c r="AF212" s="8" t="s">
        <v>48</v>
      </c>
      <c r="AG212" s="8" t="s">
        <v>49</v>
      </c>
    </row>
    <row r="213" ht="112.5" customHeight="1">
      <c r="A213" s="6" t="s">
        <v>1239</v>
      </c>
      <c r="B213" s="10" t="s">
        <v>1240</v>
      </c>
      <c r="C213" s="29" t="s">
        <v>35</v>
      </c>
      <c r="D213" s="7" t="s">
        <v>36</v>
      </c>
      <c r="E213" s="6"/>
      <c r="F213" s="11" t="s">
        <v>1253</v>
      </c>
      <c r="G213" s="10"/>
      <c r="H213" s="10"/>
      <c r="I213" s="8" t="s">
        <v>212</v>
      </c>
      <c r="J213" s="8" t="s">
        <v>1242</v>
      </c>
      <c r="K213" s="11" t="s">
        <v>1243</v>
      </c>
      <c r="L213" s="11" t="s">
        <v>1249</v>
      </c>
      <c r="M213" s="8" t="s">
        <v>43</v>
      </c>
      <c r="N213" s="11" t="s">
        <v>1245</v>
      </c>
      <c r="O213" s="11" t="s">
        <v>1246</v>
      </c>
      <c r="P213" s="12"/>
      <c r="Q213" s="13"/>
      <c r="R213" s="9"/>
      <c r="S213" s="9"/>
      <c r="T213" s="12"/>
      <c r="U213" s="9"/>
      <c r="V213" s="9"/>
      <c r="W213" s="12"/>
      <c r="X213" s="13"/>
      <c r="Y213" s="19" t="s">
        <v>45</v>
      </c>
      <c r="Z213" s="12" t="str">
        <f t="shared" si="1"/>
        <v>{
    "id": "M6-NyO-26b-I-4-BR",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3" s="15" t="s">
        <v>1254</v>
      </c>
      <c r="AB213" s="13" t="str">
        <f t="shared" si="2"/>
        <v>M6-NyO-26b-I-4</v>
      </c>
      <c r="AC213" s="13" t="str">
        <f t="shared" si="3"/>
        <v>M6-NyO-26b-I-4-BR</v>
      </c>
      <c r="AD213" s="8" t="s">
        <v>47</v>
      </c>
      <c r="AE213" s="8"/>
      <c r="AF213" s="8" t="s">
        <v>48</v>
      </c>
      <c r="AG213" s="8" t="s">
        <v>49</v>
      </c>
    </row>
    <row r="214" ht="112.5" customHeight="1">
      <c r="A214" s="6" t="s">
        <v>1255</v>
      </c>
      <c r="B214" s="6" t="s">
        <v>1256</v>
      </c>
      <c r="C214" s="6" t="s">
        <v>35</v>
      </c>
      <c r="D214" s="7" t="s">
        <v>36</v>
      </c>
      <c r="E214" s="6"/>
      <c r="F214" s="11" t="s">
        <v>1257</v>
      </c>
      <c r="G214" s="10"/>
      <c r="H214" s="10"/>
      <c r="I214" s="8" t="s">
        <v>212</v>
      </c>
      <c r="J214" s="8"/>
      <c r="K214" s="10"/>
      <c r="L214" s="11"/>
      <c r="M214" s="6" t="s">
        <v>43</v>
      </c>
      <c r="N214" s="11"/>
      <c r="O214" s="26"/>
      <c r="P214" s="12"/>
      <c r="Q214" s="13"/>
      <c r="R214" s="12"/>
      <c r="S214" s="12"/>
      <c r="T214" s="12"/>
      <c r="U214" s="12"/>
      <c r="V214" s="12"/>
      <c r="W214" s="12"/>
      <c r="X214" s="13"/>
      <c r="Y214" s="19" t="s">
        <v>45</v>
      </c>
      <c r="Z214" s="12" t="str">
        <f t="shared" si="1"/>
        <v>{
    "id": "M6-NyO-27a-I-1-BR",
    "stimulus": "&lt;p&gt;Quais destas frações são a redução para o denominador comum destas duas? Use o mínimo múltiplo comum.&lt;/p&gt;&lt;p style=\"text-align: center;\"&gt;&lt;span class=\"fr-math-v2 fr-draggable\" contenteditable=\"false\" data-original-math=\"\\(\\frac{{{Q1}}}{{{T1}}}\\)\" draggable=\"true\"&gt;\\(\\frac{{{Q1}}}{{{T1}}}\\)&lt;/span&gt; e &lt;span class=\"fr-math-v2 fr-draggable\" contenteditable=\"false\" data-original-math=\"\\(\\frac{{{Q2}}}{{{T2}}}\\)\" draggable=\"true\"&gt;\\(\\frac{{{Q2}}}{{{T2}}}\\)&lt;/span&gt;&lt;/p&gt;",
    "hint": "O mínimo múltiplo comum de {{T1}} e {{T2}} é {{T3}}.",
    "feedback": "&lt;p&gt;O mínimo múltiplo comum de {{T1}} e {{T2}} é {{T3}}.&lt;/p&gt;&lt;p&gt;Assim, as frações equivalentes são:&lt;/p&gt;&lt;p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e &lt;span class=\"fr-math-v2 fr-draggable\" contenteditable=\"false\" data-original-math=\"\\(\\frac{{{T5}}}{{{T3}}}\\)\" draggable=\"true\"&gt;\\(\\frac{{{T5}}}{{{T3}}}\\)&lt;/span&gt;",
                "function": ""
            },
            {
                "name": "A2",
                "label": "&lt;span class=\"fr-math-v2 fr-draggable\" contenteditable=\"false\" data-original-math=\"\\(\\frac{{{Q1}}}{{{T3}}}\\)\" draggable=\"true\"&gt;\\(\\frac{{{Q1}}}{{{T3}}}\\)&lt;/span&gt; e &lt;span class=\"fr-math-v2 fr-draggable\" contenteditable=\"false\" data-original-math=\"\\(\\frac{{{Q2}}}{{{T3}}}\\)\" draggable=\"true\"&gt;\\(\\frac{{{Q2}}}{{{T3}}}\\)&lt;/span&gt;",
                "function": "",
                "incorrect": true
            },
            {
                "name": "A3",
                "label": "&lt;span class=\"fr-math-v2 fr-draggable\" contenteditable=\"false\" data-original-math=\"\\(\\frac{{{T6}}}{{{T3}}}\\)\" draggable=\"true\"&gt;\\(\\frac{{{T6}}}{{{T3}}}\\)&lt;/span&gt; e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AA214" s="17" t="s">
        <v>1258</v>
      </c>
      <c r="AB214" s="13" t="str">
        <f t="shared" si="2"/>
        <v>M6-NyO-27a-I-1</v>
      </c>
      <c r="AC214" s="13" t="str">
        <f t="shared" si="3"/>
        <v>M6-NyO-27a-I-1-BR</v>
      </c>
      <c r="AD214" s="8" t="s">
        <v>47</v>
      </c>
      <c r="AE214" s="8" t="s">
        <v>572</v>
      </c>
      <c r="AF214" s="8" t="s">
        <v>48</v>
      </c>
      <c r="AG214" s="8" t="s">
        <v>49</v>
      </c>
    </row>
    <row r="215" ht="112.5" customHeight="1">
      <c r="A215" s="6" t="s">
        <v>1255</v>
      </c>
      <c r="B215" s="6" t="s">
        <v>1256</v>
      </c>
      <c r="C215" s="6" t="s">
        <v>50</v>
      </c>
      <c r="D215" s="7" t="s">
        <v>36</v>
      </c>
      <c r="E215" s="6"/>
      <c r="F215" s="9" t="s">
        <v>1259</v>
      </c>
      <c r="G215" s="11" t="s">
        <v>1260</v>
      </c>
      <c r="H215" s="10"/>
      <c r="I215" s="6"/>
      <c r="J215" s="8" t="s">
        <v>168</v>
      </c>
      <c r="K215" s="11" t="s">
        <v>1261</v>
      </c>
      <c r="L215" s="11" t="s">
        <v>1262</v>
      </c>
      <c r="M215" s="8" t="s">
        <v>577</v>
      </c>
      <c r="N215" s="11"/>
      <c r="O215" s="26"/>
      <c r="P215" s="14"/>
      <c r="Q215" s="13"/>
      <c r="R215" s="12"/>
      <c r="S215" s="9" t="s">
        <v>1263</v>
      </c>
      <c r="T215" s="9" t="s">
        <v>1264</v>
      </c>
      <c r="U215" s="9" t="s">
        <v>1265</v>
      </c>
      <c r="V215" s="12"/>
      <c r="W215" s="12"/>
      <c r="X215" s="13"/>
      <c r="Y215" s="19" t="s">
        <v>45</v>
      </c>
      <c r="Z215" s="12" t="str">
        <f t="shared" si="1"/>
        <v>{
    "id": "M6-NyO-27a-E-1-BR",
    "seed": {
        "parameters": [
            {
                "name": "Q1",
                "label": null,
                "min": 1,
                "max": 8,
                "step": 1
            },
            {
                "name": "Q2",
                "label": null,
                "min": 9,
                "max": 15,
                "step": 1
            },
            {
                "name": "Q3",
                "label": null,
                "min": 1,
                "max": 8,
                "step": 1
            },
            {
                "name": "Q4",
                "label": null,
                "min": 9,
                "max": 15,
                "step": 1
            }
        ],
        "uniques": true
    },
    "scaffolding": [
        {
            "id": "step-0",
            "stimulus": "&lt;p&gt;Encontre duas frações equivalentes a essa e que tenham o mesmo denominador. Use o método do mínimo múltiplo comum.&lt;/p&gt;",
            "template": "&lt;p style=\"text-align:center;\"&gt;&lt;span class=\"fr-math-v2 fr-draggable\" contenteditable=\"false\" data-original-math=\"\\(\\frac{{{Q1}}}{{{Q2}}}\\)\" draggable=\"true\"&gt;\\(\\frac{{{Q1}}}{{{Q2}}}\\)&lt;/span&gt; e &lt;span class=\"fr-math-v2 fr-draggable\" contenteditable=\"false\" data-original-math=\"\\(\\frac{{{Q3}}}{{{Q4}}}\\)\" draggable=\"true\"&gt;\\(\\frac{{{Q3}}}{{{Q4}}}\\)&lt;/span&gt; = {{response}} e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"&lt;p&gt;O que precisa ser calculado?&lt;/p&gt;",
            "seed": {
                "calculated": [
                    {
                        "name": "2-A1",
                        "label": "As frações equivalentes."
                    },
                    {
                        "name": "2-A2",
                        "label": "A maior das duas frações.",
                        "incorrect": true
                    },
                    {
                        "name": "2-A3",
                        "label": "A menor das duas frações.",
                        "incorrect": true
                    }
                ]
            },
            "algorithm": {
                "name": "trueFalse",
                "template": "Multiple choice – standard"
            }
        },
        {
            "id": "step-2",
            "stimulus": "&lt;p&gt;Para encontrar frações equivalentes usando o método do mínimo múltiplo comum, comece encontrando o mínimo múltiplo comum dos denominadores.&lt;/p&gt;",
            "template": "&lt;p&gt;O m.m.c. de {{Q2}} e {{Q4}} é {{response}}.&lt;/p&gt;",
            "seed": {
                "calculated": [
                    {
                        "name": "A3",
                        "label": "{{function}}",
                        "function": " math.lcm({{Q2}}, {{Q4}})"
                    }
                ]
            },
            "algorithm": {
                "name": "calculateOperation",
                "params": {
                    "method": "equivLiteral",
                    "keyboard": "NUMERICAL"
                }
            }
        },
        {
            "id": "step-3",
            "stimulus": "&lt;p&gt;Portanto, quais são as duas frações equivalentes com denominador igual a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AA215" s="15" t="s">
        <v>1266</v>
      </c>
      <c r="AB215" s="13" t="str">
        <f t="shared" si="2"/>
        <v>M6-NyO-27a-E-1</v>
      </c>
      <c r="AC215" s="13" t="str">
        <f t="shared" si="3"/>
        <v>M6-NyO-27a-E-1-BR</v>
      </c>
      <c r="AD215" s="8" t="s">
        <v>47</v>
      </c>
      <c r="AE215" s="8" t="s">
        <v>572</v>
      </c>
      <c r="AF215" s="8" t="s">
        <v>48</v>
      </c>
      <c r="AG215" s="8" t="s">
        <v>49</v>
      </c>
    </row>
    <row r="216" ht="112.5" customHeight="1">
      <c r="A216" s="6" t="s">
        <v>1255</v>
      </c>
      <c r="B216" s="6" t="s">
        <v>1256</v>
      </c>
      <c r="C216" s="6" t="s">
        <v>50</v>
      </c>
      <c r="D216" s="7" t="s">
        <v>36</v>
      </c>
      <c r="E216" s="6"/>
      <c r="F216" s="9" t="s">
        <v>1267</v>
      </c>
      <c r="G216" s="11"/>
      <c r="H216" s="10"/>
      <c r="I216" s="6"/>
      <c r="J216" s="8" t="s">
        <v>1268</v>
      </c>
      <c r="K216" s="11" t="s">
        <v>1269</v>
      </c>
      <c r="L216" s="11" t="s">
        <v>1270</v>
      </c>
      <c r="M216" s="8" t="s">
        <v>577</v>
      </c>
      <c r="N216" s="11"/>
      <c r="O216" s="26"/>
      <c r="P216" s="12"/>
      <c r="Q216" s="13"/>
      <c r="R216" s="12"/>
      <c r="S216" s="9" t="s">
        <v>1271</v>
      </c>
      <c r="T216" s="9" t="s">
        <v>1272</v>
      </c>
      <c r="U216" s="9" t="s">
        <v>1273</v>
      </c>
      <c r="V216" s="9" t="s">
        <v>1274</v>
      </c>
      <c r="W216" s="12"/>
      <c r="X216" s="13"/>
      <c r="Y216" s="19" t="s">
        <v>45</v>
      </c>
      <c r="Z216" s="12" t="str">
        <f t="shared" si="1"/>
        <v>{
    "id": "M6-NyO-27a-E-2-BR",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"&lt;p&gt;Arraste e ordene as seguintes frações da maior para a menor usando o método do mínimo múltiplo comum. Coloque-as de cima para baixo.&lt;/p&gt;",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"&lt;p&gt;O que pede o exercício?&lt;/p&gt;",
            "seed": {
                "calculated": [
                    {
                        "name": "1-A1",
                        "label": "&lt;p&gt;Ordenar as três frações da menor para a maior.&lt;/p&gt;",
                        "incorrect": true
                    },
                    {
                        "name": "1-A2",
                        "label": "&lt;p&gt;Ordenar as três frações da maior para a menor.&lt;/p&gt;"
                    },
                    {
                        "name": "1-A3",
                        "label": "&lt;p&gt;Calcular as frações equivalentes.&lt;/p&gt;",
                        "incorrect": true
                    }
                ]
            },
            "algorithm": {
                "name": "trueFalse",
                "template": "Multiple choice – standard",
                "params": {
                    "countCorrect": 1,
                    "countIncorrect": 2
                }
            }
        },
        {
            "id": "step-3",
            "stimulus": "&lt;p&gt;Para comparar frações com denominadores diferentes, pode-se usar o método do mínimo múltiplo comum. Qual é o m.m.c dos denominadores?&lt;/p&gt;",
            "template": "&lt;p&gt;O m.m.c. de {{Q2}}, {{Q4}} e {{Q6}} é {{response}}.&lt;/p&gt;",
            "seed": {
                "calculated": [
                    {
                        "name": "A2",
                        "label": "{{function}}",
                        "function": " math.lcm({{Q2}}, {{Q4}}, {{Q6}})"
                    }
                ]
            },
            "algorithm": {
                "name": "calculateOperation",
                "params": {
                    "method": "equivLiteral",
                    "keyboard": "NUMERICAL"
                }
            }
        },
        {
            "id": "step-4",
            "stimulus": "&lt;p&gt;Então, quais são as três frações equivalentes com denominador igual a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"&lt;p&gt;Então, como ficam as frações ordenadas da maior para a menor? Coloque-as de cima para baixo.&lt;/p&gt;",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AA216" s="15" t="s">
        <v>1275</v>
      </c>
      <c r="AB216" s="13" t="str">
        <f t="shared" si="2"/>
        <v>M6-NyO-27a-E-2</v>
      </c>
      <c r="AC216" s="13" t="str">
        <f t="shared" si="3"/>
        <v>M6-NyO-27a-E-2-BR</v>
      </c>
      <c r="AD216" s="8" t="s">
        <v>47</v>
      </c>
      <c r="AE216" s="13"/>
      <c r="AF216" s="8" t="s">
        <v>48</v>
      </c>
      <c r="AG216" s="8" t="s">
        <v>49</v>
      </c>
    </row>
    <row r="217" ht="112.5" customHeight="1">
      <c r="A217" s="6" t="s">
        <v>1255</v>
      </c>
      <c r="B217" s="6" t="s">
        <v>1256</v>
      </c>
      <c r="C217" s="6" t="s">
        <v>69</v>
      </c>
      <c r="D217" s="7" t="s">
        <v>36</v>
      </c>
      <c r="E217" s="6"/>
      <c r="F217" s="9" t="s">
        <v>1276</v>
      </c>
      <c r="G217" s="16" t="s">
        <v>1277</v>
      </c>
      <c r="H217" s="10"/>
      <c r="I217" s="6"/>
      <c r="J217" s="8" t="s">
        <v>168</v>
      </c>
      <c r="K217" s="11" t="s">
        <v>1278</v>
      </c>
      <c r="L217" s="16" t="s">
        <v>1279</v>
      </c>
      <c r="M217" s="8" t="s">
        <v>577</v>
      </c>
      <c r="N217" s="11"/>
      <c r="O217" s="26"/>
      <c r="P217" s="12"/>
      <c r="Q217" s="13"/>
      <c r="R217" s="12"/>
      <c r="S217" s="9" t="s">
        <v>1280</v>
      </c>
      <c r="T217" s="9" t="s">
        <v>1272</v>
      </c>
      <c r="U217" s="9" t="s">
        <v>1273</v>
      </c>
      <c r="V217" s="9" t="s">
        <v>1281</v>
      </c>
      <c r="W217" s="12"/>
      <c r="X217" s="8"/>
      <c r="Y217" s="19" t="s">
        <v>45</v>
      </c>
      <c r="Z217" s="12" t="str">
        <f t="shared" si="1"/>
        <v>{
    "id": "M6-NyO-27a-A-1-BR",
    "seed": {
        "parameters": [
            {
                "name": "Q1",
                "label": null,
                "list": [
                    2,
                    4,
                    6
                ]
            },
            {
                "name": "Q2",
                "label": null,
                "list": [
                    9,
                    10,
                    11
                ]
            },
            {
                "name": "Q3",
                "label": null,
                "list": [
                    1,
                    3,
                    5
                ]
            },
            {
                "name": "Q4",
                "label": null,
                "list": [
                    6,
                    8,
                    10
                ]
            }
        ],
        "uniques": true
    },
    "scaffolding": [
        {
            "id": "step-0",
            "stimulus":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Considerando aquele que fez mais da tarefa, qual fração foi feita? Escreva o resultado obtido comparando as frações com o método do mínimo múltiplo comum.&lt;/p&gt;",
            "template": "&lt;p&gt;A pessoa que fez mais progresso completou {{response}} da tarefa.&lt;/p&gt;",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 {{Q4}})"
                    }
                ]
            },
            "algorithm": {
                "name": "calculateOperation",
                "params": {
                    "method": "equivLiteral",
                    "keyboard": "NUMERICAL"
                }
            }
        },
        {
            "id": "step-3",
            "stimulus": "&lt;p&gt;Então, quais são as duas frações equivalentes com denominador igual a{{T24}}?&lt;/p&gt;",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"&lt;p&gt;Então, qual é a maior fração entre as duas?&lt;/p&gt;",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AA217" s="15" t="s">
        <v>1282</v>
      </c>
      <c r="AB217" s="13" t="str">
        <f t="shared" si="2"/>
        <v>M6-NyO-27a-A-1</v>
      </c>
      <c r="AC217" s="13" t="str">
        <f t="shared" si="3"/>
        <v>M6-NyO-27a-A-1-BR</v>
      </c>
      <c r="AD217" s="8" t="s">
        <v>47</v>
      </c>
      <c r="AE217" s="8" t="s">
        <v>572</v>
      </c>
      <c r="AF217" s="8" t="s">
        <v>48</v>
      </c>
      <c r="AG217" s="8" t="s">
        <v>49</v>
      </c>
    </row>
    <row r="218" ht="112.5" customHeight="1">
      <c r="A218" s="6" t="s">
        <v>1255</v>
      </c>
      <c r="B218" s="6" t="s">
        <v>1256</v>
      </c>
      <c r="C218" s="6" t="s">
        <v>69</v>
      </c>
      <c r="D218" s="7" t="s">
        <v>36</v>
      </c>
      <c r="E218" s="8"/>
      <c r="F218" s="9" t="s">
        <v>1283</v>
      </c>
      <c r="G218" s="11" t="s">
        <v>1284</v>
      </c>
      <c r="H218" s="10"/>
      <c r="I218" s="6"/>
      <c r="J218" s="8" t="s">
        <v>168</v>
      </c>
      <c r="K218" s="11" t="s">
        <v>1285</v>
      </c>
      <c r="L218" s="11" t="s">
        <v>1279</v>
      </c>
      <c r="M218" s="8" t="s">
        <v>577</v>
      </c>
      <c r="N218" s="11"/>
      <c r="O218" s="26"/>
      <c r="P218" s="12"/>
      <c r="Q218" s="13"/>
      <c r="R218" s="12"/>
      <c r="S218" s="9" t="s">
        <v>1280</v>
      </c>
      <c r="T218" s="9" t="s">
        <v>1286</v>
      </c>
      <c r="U218" s="9" t="s">
        <v>1273</v>
      </c>
      <c r="V218" s="9" t="s">
        <v>1281</v>
      </c>
      <c r="W218" s="12"/>
      <c r="X218" s="13"/>
      <c r="Y218" s="19" t="s">
        <v>45</v>
      </c>
      <c r="Z218" s="12" t="str">
        <f t="shared" si="1"/>
        <v>{
    "id": "M6-NyO-27a-A-2-BR",
    "seed": {
        "parameters": [
            {
                "name": "Q1",
                "label": null,
                "list": [
                    1,
                    2,
                    3,
                    5
                ]
            },
            {
                "name": "Q2",
                "label": null,
                "list": [
                    10,
                    11,
                    13
                ]
            },
            {
                "name": "Q3",
                "label": null,
                "list": [
                    1,
                    2,
                    3,
                    5
                ]
            },
            {
                "name": "Q4",
                "label": null,
                "list": [
                    10,
                    11,
                    13
                ]
            }
        ],
        "uniques": true
    },
    "scaffolding": [
        {
            "id": "step-0",
            "stimulus":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Que fração do orçamento foi a mais cara? Escreva o resultado obtido comparando as frações com o método do mínimo múltiplo comum.&lt;/p&gt;",
            "template": "&lt;p&gt;A modificação mais cara custou {{response}} do orçamento&lt;/p&gt;",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duas?&lt;/p&gt;",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1,"showCheckIcon":false,"columns":3
                }
            }
        }
    ]
}</v>
      </c>
      <c r="AA218" s="15" t="s">
        <v>1287</v>
      </c>
      <c r="AB218" s="13" t="str">
        <f t="shared" si="2"/>
        <v>M6-NyO-27a-A-2</v>
      </c>
      <c r="AC218" s="13" t="str">
        <f t="shared" si="3"/>
        <v>M6-NyO-27a-A-2-BR</v>
      </c>
      <c r="AD218" s="8" t="s">
        <v>47</v>
      </c>
      <c r="AE218" s="8" t="s">
        <v>572</v>
      </c>
      <c r="AF218" s="8" t="s">
        <v>48</v>
      </c>
      <c r="AG218" s="8" t="s">
        <v>49</v>
      </c>
    </row>
    <row r="219" ht="112.5" customHeight="1">
      <c r="A219" s="6" t="s">
        <v>1255</v>
      </c>
      <c r="B219" s="6" t="s">
        <v>1256</v>
      </c>
      <c r="C219" s="6" t="s">
        <v>69</v>
      </c>
      <c r="D219" s="7" t="s">
        <v>36</v>
      </c>
      <c r="E219" s="8"/>
      <c r="F219" s="9" t="s">
        <v>1288</v>
      </c>
      <c r="G219" s="11" t="s">
        <v>1289</v>
      </c>
      <c r="H219" s="10"/>
      <c r="I219" s="6"/>
      <c r="J219" s="8" t="s">
        <v>168</v>
      </c>
      <c r="K219" s="11" t="s">
        <v>1285</v>
      </c>
      <c r="L219" s="16" t="s">
        <v>1290</v>
      </c>
      <c r="M219" s="8" t="s">
        <v>577</v>
      </c>
      <c r="N219" s="11"/>
      <c r="O219" s="26"/>
      <c r="P219" s="12"/>
      <c r="Q219" s="13"/>
      <c r="R219" s="12"/>
      <c r="S219" s="9" t="s">
        <v>1291</v>
      </c>
      <c r="T219" s="9" t="s">
        <v>1292</v>
      </c>
      <c r="U219" s="9" t="s">
        <v>1273</v>
      </c>
      <c r="V219" s="9" t="s">
        <v>1293</v>
      </c>
      <c r="W219" s="12"/>
      <c r="X219" s="13"/>
      <c r="Y219" s="19" t="s">
        <v>45</v>
      </c>
      <c r="Z219" s="12" t="str">
        <f t="shared" si="1"/>
        <v>{
    "id": "M6-NyO-27a-A-3-BR",
    "seed": {
        "parameters": [
            {
                "name": "Q1",
                "label": null,
                "list": [
                    1,
                    2,
                    3,
                    4,
                    5,
                    6
                ]
            },
            {
                "name": "Q2",
                "label": null,
                "list": [
                    7,
                    8,
                    9,
                    10,
                    11,
                    12,
                    13
                ]
            },
            {
                "name": "Q3",
                "label": null,
                "list": [
                    1,
                    2,
                    3,
                    4,
                    5,
                    6
                ]
            },
            {
                "name": "Q4",
                "label": null,
                "list": [
                    7,
                    8,
                    9,
                    10,
                    11,
                    12,
                    13
                ]
            }
        ],
        "uniques": true
    },
    "scaffolding": [
        {
            "id": "step-0",
            "stimulus": "&lt;p&gt;Dois barcos deixaram Veneza ao mesmo tempo. Algumas horas depois, o primeiro navegou &lt;span class=\"fr-math-v2 fr-draggable\" contenteditable=\"false\" data-original-math=\"\\(\\frac{{{Q1}}}{{{Q2}}}\\)\" draggable=\"true\"&gt;\\(\\frac{{{Q1}}}{{{Q2}}}\\)&lt;/span&gt; do trajeto e o segundo, &lt;span class=\"fr-math-v2 fr-draggable\" contenteditable=\"false\" data-original-math=\"\\(\\frac{{{Q3}}}{{{Q4}}}\\)\" draggable=\"true\"&gt;\\(\\frac{{{Q3}}}{{{Q4}}}\\)&lt;/span&gt;. Qual é a maior fração de distância? Escreva o resultado obtido comparando as frações com o método do mínimo múltiplo comum.&lt;/p&gt;",
            "template": "&lt;p&gt;O barco mais rápido completou {{response}} da viagem.&lt;/p&gt;",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três frações.&lt;/p&gt;",
                        "incorrect": false
                    },
                    {
                        "name": "1-A2",
                        "label": "&lt;p&gt;A menor das três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três?&lt;/p&gt;",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AA219" s="15" t="s">
        <v>1294</v>
      </c>
      <c r="AB219" s="13" t="str">
        <f t="shared" si="2"/>
        <v>M6-NyO-27a-A-3</v>
      </c>
      <c r="AC219" s="13" t="str">
        <f t="shared" si="3"/>
        <v>M6-NyO-27a-A-3-BR</v>
      </c>
      <c r="AD219" s="8" t="s">
        <v>47</v>
      </c>
      <c r="AE219" s="8" t="s">
        <v>572</v>
      </c>
      <c r="AF219" s="8" t="s">
        <v>48</v>
      </c>
      <c r="AG219" s="8" t="s">
        <v>49</v>
      </c>
    </row>
    <row r="220" ht="112.5" customHeight="1">
      <c r="A220" s="6" t="s">
        <v>1295</v>
      </c>
      <c r="B220" s="6" t="s">
        <v>1296</v>
      </c>
      <c r="C220" s="6" t="s">
        <v>35</v>
      </c>
      <c r="D220" s="7" t="s">
        <v>36</v>
      </c>
      <c r="E220" s="8"/>
      <c r="F220" s="10" t="s">
        <v>1297</v>
      </c>
      <c r="G220" s="10"/>
      <c r="H220" s="10" t="s">
        <v>1298</v>
      </c>
      <c r="I220" s="6"/>
      <c r="J220" s="19" t="s">
        <v>1299</v>
      </c>
      <c r="K220" s="10" t="s">
        <v>1300</v>
      </c>
      <c r="L220" s="10" t="s">
        <v>1301</v>
      </c>
      <c r="M220" s="6" t="s">
        <v>43</v>
      </c>
      <c r="N220" s="10" t="s">
        <v>1302</v>
      </c>
      <c r="O220" s="10" t="s">
        <v>1303</v>
      </c>
      <c r="P220" s="12"/>
      <c r="Q220" s="13"/>
      <c r="R220" s="12"/>
      <c r="S220" s="12"/>
      <c r="T220" s="12"/>
      <c r="U220" s="12"/>
      <c r="V220" s="12"/>
      <c r="W220" s="12"/>
      <c r="X220" s="13"/>
      <c r="Y220" s="19" t="s">
        <v>45</v>
      </c>
      <c r="Z220" s="12" t="str">
        <f t="shared" si="1"/>
        <v>{"id":"M6-NyO-27b-I-1-BR","stimulus":"&lt;p&gt;Identifique as frações equivalentes igualando os denominadores com o método dos produtos cruzados.&lt;/p&gt;&lt;p style=\"text-align: center;\"&gt;&lt;span class=\"fr-math-v2 fr-draggable\" contenteditable=\"false\" data-original-math=\"\\(\\frac{{{Q1}}}{{{Q2}}}\\)\" draggable=\"true\"&gt;\\(\\frac{{{Q1}}}{{{Q2}}}\\)&lt;/span&gt; e &lt;span class=\"fr-math-v2 fr-draggable\" contenteditable=\"false\" data-original-math=\"\\(\\frac{{{Q3}}}{{{Q4}}}\\)\" draggable=\"true\"&gt;\\(\\frac{{{Q3}}}{{{Q4}}}\\)&lt;/span&gt;&lt;/p&gt;","hint":"&lt;p&gt;Multiplique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e &lt;span class=\"fr-math-v2 fr-draggable\" contenteditable=\"false\" data-original-math=\"\\(\\frac{{{T23}}}{{{T24}}}\\)\" draggable=\"true\"&gt;\\(\\frac{{{T23}}}{{{T24}}}\\)&lt;/span&gt;"},{"name":"A2","label":"&lt;span class=\"fr-math-v2 fr-draggable\" contenteditable=\"false\" data-original-math=\"\\(\\frac{{{T34}}}{{{T24}}}\\)\" draggable=\"true\"&gt;\\(\\frac{{{T34}}}{{{T24}}}\\)&lt;/span&gt; e &lt;span class=\"fr-math-v2 fr-draggable\" contenteditable=\"false\" data-original-math=\"\\(\\frac{{{T33}}}{{{T24}}}\\)\" draggable=\"true\"&gt;\\(\\frac{{{T33}}}{{{T24}}}\\)&lt;/span&gt;","incorrect":true},{"name":"A3","label":"&lt;span class=\"fr-math-v2 fr-draggable\" contenteditable=\"false\" data-original-math=\"\\(\\frac{{{T54}}}{{{T24}}}\\)\" draggable=\"true\"&gt;\\(\\frac{{{T54}}}{{{T24}}}\\)&lt;/span&gt; e &lt;span class=\"fr-math-v2 fr-draggable\" contenteditable=\"false\" data-original-math=\"\\(\\frac{{{T43}}}{{{T24}}}\\)\" draggable=\"true\"&gt;\\(\\frac{{{T43}}}{{{T24}}}\\)&lt;/span&gt; ","incorrect":true}],"uniques":true},"algorithm":{"name":"trueFalse","template":"Multiple choice – standard","params":{"countCorrect":1,"countIncorrect":2,"showCheckIcon":false,"columns":3}}}</v>
      </c>
      <c r="AA220" s="15" t="s">
        <v>1304</v>
      </c>
      <c r="AB220" s="13" t="str">
        <f t="shared" si="2"/>
        <v>M6-NyO-27b-I-1</v>
      </c>
      <c r="AC220" s="13" t="str">
        <f t="shared" si="3"/>
        <v>M6-NyO-27b-I-1-BR</v>
      </c>
      <c r="AD220" s="8" t="s">
        <v>47</v>
      </c>
      <c r="AE220" s="8" t="s">
        <v>572</v>
      </c>
      <c r="AF220" s="8" t="s">
        <v>48</v>
      </c>
      <c r="AG220" s="8" t="s">
        <v>49</v>
      </c>
    </row>
    <row r="221" ht="112.5" customHeight="1">
      <c r="A221" s="6" t="s">
        <v>1295</v>
      </c>
      <c r="B221" s="6" t="s">
        <v>1296</v>
      </c>
      <c r="C221" s="6" t="s">
        <v>50</v>
      </c>
      <c r="D221" s="7" t="s">
        <v>36</v>
      </c>
      <c r="E221" s="6"/>
      <c r="F221" s="10" t="s">
        <v>1305</v>
      </c>
      <c r="G221" s="10" t="s">
        <v>1306</v>
      </c>
      <c r="H221" s="10" t="s">
        <v>1307</v>
      </c>
      <c r="I221" s="6"/>
      <c r="J221" s="6" t="s">
        <v>103</v>
      </c>
      <c r="K221" s="10" t="s">
        <v>1300</v>
      </c>
      <c r="L221" s="10" t="s">
        <v>1308</v>
      </c>
      <c r="M221" s="6" t="s">
        <v>43</v>
      </c>
      <c r="N221" s="10" t="s">
        <v>1302</v>
      </c>
      <c r="O221" s="10" t="s">
        <v>1303</v>
      </c>
      <c r="P221" s="12"/>
      <c r="Q221" s="13"/>
      <c r="R221" s="12"/>
      <c r="S221" s="12"/>
      <c r="T221" s="12"/>
      <c r="U221" s="12"/>
      <c r="V221" s="12"/>
      <c r="W221" s="12"/>
      <c r="X221" s="14"/>
      <c r="Y221" s="19" t="s">
        <v>45</v>
      </c>
      <c r="Z221" s="12" t="str">
        <f t="shared" si="1"/>
        <v>{"id":"M6-NyO-27b-E-1-BR","stimulus":"&lt;p&gt;Use o método dos produtos cruzados para escrever o seguinte par de frações com o mesmo denominador.&lt;/p&gt;","template":"&lt;p style=\"text-align:center;\"&gt;&lt;span class=\"fr-math-v2 fr-draggable\" contenteditable=\"false\" data-original-math=\"\\(\\frac{{{Q1}}}{{{Q2}}}\\)\" draggable=\"true\"&gt;\\(\\frac{{{Q1}}}{{{Q2}}}\\)&lt;/span&gt; e &lt;span class=\"fr-math-v2 fr-draggable\" contenteditable=\"false\" data-original-math=\"\\(\\frac{{{Q3}}}{{{Q4}}}\\)\" draggable=\"true\"&gt;\\(\\frac{{{Q3}}}{{{Q4}}}\\)&lt;/span&gt; → {{response}} e {{response}}&lt;/p&gt;","hint":"&lt;p&gt;Multiplique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v>
      </c>
      <c r="AA221" s="15" t="s">
        <v>1309</v>
      </c>
      <c r="AB221" s="13" t="str">
        <f t="shared" si="2"/>
        <v>M6-NyO-27b-E-1</v>
      </c>
      <c r="AC221" s="13" t="str">
        <f t="shared" si="3"/>
        <v>M6-NyO-27b-E-1-BR</v>
      </c>
      <c r="AD221" s="8" t="s">
        <v>47</v>
      </c>
      <c r="AE221" s="8" t="s">
        <v>572</v>
      </c>
      <c r="AF221" s="8" t="s">
        <v>48</v>
      </c>
      <c r="AG221" s="8" t="s">
        <v>49</v>
      </c>
    </row>
    <row r="222" ht="112.5" customHeight="1">
      <c r="A222" s="6" t="s">
        <v>1295</v>
      </c>
      <c r="B222" s="6" t="s">
        <v>1296</v>
      </c>
      <c r="C222" s="6" t="s">
        <v>69</v>
      </c>
      <c r="D222" s="7" t="s">
        <v>36</v>
      </c>
      <c r="E222" s="6"/>
      <c r="F222" s="10" t="s">
        <v>1310</v>
      </c>
      <c r="G222" s="10" t="s">
        <v>1311</v>
      </c>
      <c r="H222" s="10"/>
      <c r="I222" s="6"/>
      <c r="J222" s="6" t="s">
        <v>103</v>
      </c>
      <c r="K222" s="10" t="s">
        <v>1300</v>
      </c>
      <c r="L222" s="10" t="s">
        <v>1312</v>
      </c>
      <c r="M222" s="6" t="s">
        <v>43</v>
      </c>
      <c r="N222" s="10" t="s">
        <v>1302</v>
      </c>
      <c r="O222" s="10" t="s">
        <v>1313</v>
      </c>
      <c r="P222" s="12"/>
      <c r="Q222" s="13"/>
      <c r="R222" s="12"/>
      <c r="S222" s="12"/>
      <c r="T222" s="12"/>
      <c r="U222" s="12"/>
      <c r="V222" s="12"/>
      <c r="W222" s="12"/>
      <c r="X222" s="14"/>
      <c r="Y222" s="19" t="s">
        <v>45</v>
      </c>
      <c r="Z222" s="12" t="str">
        <f t="shared" si="1"/>
        <v>{"id":"M6-NyO-27b-A-1-BR","stimulus":"&lt;p&gt;Em uma partida de futebol do PSG, Messi fez &lt;span class=\"fr-math-v2 fr-draggable\" contenteditable=\"false\" data-original-math=\"\\(\\frac{{{Q1}}}{{{Q2}}}\\)\" draggable=\"true\"&gt;\\(\\frac{{{Q1}}}{{{Q2}}}\\)&lt;/span&gt; dos passes do time e Neymar, &lt;span class=\"fr-math-v2 fr-draggable\" contenteditable=\"false\" data-original-math=\"\\(\\frac{{{Q3}}}{{{Q4}}}\\)\" draggable=\"true\"&gt;\\(\\frac{{{Q3}}}{{{Q4}}}\\)&lt;/span&gt; dos passes. Use o método dos produtos cruzados com essas frações e ordene-as da maior para a menor.&lt;/p&gt;","template":"&lt;p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passes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passes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AA222" s="15" t="s">
        <v>1314</v>
      </c>
      <c r="AB222" s="13" t="str">
        <f t="shared" si="2"/>
        <v>M6-NyO-27b-A-1</v>
      </c>
      <c r="AC222" s="13" t="str">
        <f t="shared" si="3"/>
        <v>M6-NyO-27b-A-1-BR</v>
      </c>
      <c r="AD222" s="8" t="s">
        <v>47</v>
      </c>
      <c r="AE222" s="8" t="s">
        <v>572</v>
      </c>
      <c r="AF222" s="8" t="s">
        <v>48</v>
      </c>
      <c r="AG222" s="8" t="s">
        <v>49</v>
      </c>
    </row>
    <row r="223" ht="112.5" customHeight="1">
      <c r="A223" s="6" t="s">
        <v>1295</v>
      </c>
      <c r="B223" s="6" t="s">
        <v>1296</v>
      </c>
      <c r="C223" s="6" t="s">
        <v>69</v>
      </c>
      <c r="D223" s="7" t="s">
        <v>36</v>
      </c>
      <c r="E223" s="8"/>
      <c r="F223" s="10" t="s">
        <v>1315</v>
      </c>
      <c r="G223" s="10" t="s">
        <v>1311</v>
      </c>
      <c r="H223" s="10" t="s">
        <v>1316</v>
      </c>
      <c r="I223" s="6"/>
      <c r="J223" s="6" t="s">
        <v>168</v>
      </c>
      <c r="K223" s="10" t="s">
        <v>1300</v>
      </c>
      <c r="L223" s="10" t="s">
        <v>1312</v>
      </c>
      <c r="M223" s="6" t="s">
        <v>43</v>
      </c>
      <c r="N223" s="10" t="s">
        <v>1302</v>
      </c>
      <c r="O223" s="10" t="s">
        <v>1317</v>
      </c>
      <c r="P223" s="12"/>
      <c r="Q223" s="13"/>
      <c r="R223" s="12"/>
      <c r="S223" s="12"/>
      <c r="T223" s="12"/>
      <c r="U223" s="12"/>
      <c r="V223" s="12"/>
      <c r="W223" s="12"/>
      <c r="X223" s="13"/>
      <c r="Y223" s="19" t="s">
        <v>45</v>
      </c>
      <c r="Z223" s="12" t="str">
        <f t="shared" si="1"/>
        <v>{"id":"M6-NyO-27b-A-2-BR","stimulus":"&lt;p&gt;Entre os répteis em um terrário da Tasmânia, &lt;span class=\"fr-math-v2 fr-draggable\" contenteditable=\"false\" data-original-math=\"\\(\\frac{{{Q1}}}{{{Q2}}}\\)\" draggable=\"true\"&gt;\\(\\frac{{{Q1}}}{{{Q2}}}\\)&lt;/span&gt; são iguanas e &lt;span class=\"fr-math-v2 fr-draggable\" contenteditable=\"false\" data-original-math=\"\\(\\frac{{{Q3}}}{{{Q4}}}\\)\" draggable=\"true\"&gt;\\(\\frac{{{Q3}}}{{{Q4}}}\\)&lt;/span&gt; são cobras.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AA223" s="15" t="s">
        <v>1318</v>
      </c>
      <c r="AB223" s="13" t="str">
        <f t="shared" si="2"/>
        <v>M6-NyO-27b-A-2</v>
      </c>
      <c r="AC223" s="13" t="str">
        <f t="shared" si="3"/>
        <v>M6-NyO-27b-A-2-BR</v>
      </c>
      <c r="AD223" s="8" t="s">
        <v>47</v>
      </c>
      <c r="AE223" s="8" t="s">
        <v>572</v>
      </c>
      <c r="AF223" s="8" t="s">
        <v>48</v>
      </c>
      <c r="AG223" s="8" t="s">
        <v>49</v>
      </c>
    </row>
    <row r="224" ht="112.5" customHeight="1">
      <c r="A224" s="6" t="s">
        <v>1295</v>
      </c>
      <c r="B224" s="6" t="s">
        <v>1296</v>
      </c>
      <c r="C224" s="6" t="s">
        <v>69</v>
      </c>
      <c r="D224" s="7" t="s">
        <v>36</v>
      </c>
      <c r="E224" s="6"/>
      <c r="F224" s="10" t="s">
        <v>1319</v>
      </c>
      <c r="G224" s="10" t="s">
        <v>1311</v>
      </c>
      <c r="H224" s="10" t="s">
        <v>1320</v>
      </c>
      <c r="I224" s="6"/>
      <c r="J224" s="6" t="s">
        <v>168</v>
      </c>
      <c r="K224" s="10" t="s">
        <v>1300</v>
      </c>
      <c r="L224" s="10" t="s">
        <v>1312</v>
      </c>
      <c r="M224" s="6" t="s">
        <v>43</v>
      </c>
      <c r="N224" s="10" t="s">
        <v>1302</v>
      </c>
      <c r="O224" s="10" t="s">
        <v>1321</v>
      </c>
      <c r="P224" s="12"/>
      <c r="Q224" s="13"/>
      <c r="R224" s="12"/>
      <c r="S224" s="12"/>
      <c r="T224" s="12"/>
      <c r="U224" s="12"/>
      <c r="V224" s="12"/>
      <c r="W224" s="12"/>
      <c r="X224" s="13"/>
      <c r="Y224" s="19" t="s">
        <v>45</v>
      </c>
      <c r="Z224" s="12" t="str">
        <f t="shared" si="1"/>
        <v>{"id":"M6-NyO-27b-A-3-BR","stimulus":"&lt;p&gt;No aeroporto de Guarulhos (SP), &lt;span class=\"fr-math-v2 fr-draggable\" contenteditable=\"false\" data-original-math=\"\\(\\frac{{{Q1}}}{{{Q2}}}\\)\" draggable=\"true\"&gt;\\(\\frac{{{Q1}}}{{{Q2}}}\\)&lt;/span&gt; dos voos partem para a Europa, enquanto &lt;span class=\"fr-math-v2 fr-draggable\" contenteditable=\"false\" data-original-math=\"\\(\\frac{{{Q3}}}{{{Q4}}}\\)\" draggable=\"true\"&gt;\\(\\frac{{{Q3}}}{{{Q4}}}\\)&lt;/span&gt; dos voos são para a Ásia.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voos para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voos para a Ásia: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AA224" s="15" t="s">
        <v>1322</v>
      </c>
      <c r="AB224" s="13" t="str">
        <f t="shared" si="2"/>
        <v>M6-NyO-27b-A-3</v>
      </c>
      <c r="AC224" s="13" t="str">
        <f t="shared" si="3"/>
        <v>M6-NyO-27b-A-3-BR</v>
      </c>
      <c r="AD224" s="8" t="s">
        <v>47</v>
      </c>
      <c r="AE224" s="8" t="s">
        <v>572</v>
      </c>
      <c r="AF224" s="8" t="s">
        <v>48</v>
      </c>
      <c r="AG224" s="8" t="s">
        <v>49</v>
      </c>
    </row>
    <row r="225" ht="112.5" customHeight="1">
      <c r="A225" s="6" t="s">
        <v>1323</v>
      </c>
      <c r="B225" s="6" t="s">
        <v>1324</v>
      </c>
      <c r="C225" s="6" t="s">
        <v>35</v>
      </c>
      <c r="D225" s="7" t="s">
        <v>36</v>
      </c>
      <c r="E225" s="6"/>
      <c r="F225" s="10" t="s">
        <v>1325</v>
      </c>
      <c r="G225" s="10"/>
      <c r="H225" s="10"/>
      <c r="I225" s="6" t="s">
        <v>212</v>
      </c>
      <c r="J225" s="19" t="s">
        <v>1299</v>
      </c>
      <c r="K225" s="10" t="s">
        <v>1326</v>
      </c>
      <c r="L225" s="10" t="s">
        <v>1327</v>
      </c>
      <c r="M225" s="6" t="s">
        <v>43</v>
      </c>
      <c r="N225" s="11" t="s">
        <v>1328</v>
      </c>
      <c r="O225" s="11" t="s">
        <v>1329</v>
      </c>
      <c r="P225" s="12"/>
      <c r="Q225" s="13"/>
      <c r="R225" s="12"/>
      <c r="S225" s="12"/>
      <c r="T225" s="12"/>
      <c r="U225" s="12"/>
      <c r="V225" s="12"/>
      <c r="W225" s="12"/>
      <c r="X225" s="13"/>
      <c r="Y225" s="19" t="s">
        <v>45</v>
      </c>
      <c r="Z225" s="12" t="str">
        <f t="shared" si="1"/>
        <v>{"id":"M6-NyO-27c-I-1-BR","stimulus":"&lt;p&gt;Escolha o conjunto de frações que está corretamente ordenado da menor para a maior fração.&lt;/p&gt;","hint":"&lt;p&gt;Quando os denominadores são iguais, os numeradores são comparados. A fração com o maior numerador será maior.&lt;/p&gt;","feedback":"&lt;p&gt;Quando os denominadores são iguais, os numeradores são comparados. A fração com o maior numerador será maior.&lt;/p&gt;&lt;p&gt;Por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draggable=\"true\"&gt;\\(\\frac{{{Q11}}}{{{T1}}}\\)&lt;/span&gt;","incorrect":true},{"name":"A3","label":"&lt;span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","incorrect":true},{"name":"A4","label":"&lt;span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","incorrect":true},{"name":"A5","label":"&lt;span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draggable=\"true\"&gt;\\(\\frac{{{Q33}}}{{{T3}}}\\)&lt;/span&gt;"},{"name":"A6","label":"&lt;span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draggable=\"true\"&gt;\\(\\frac{{{Q31}}}{{{T3}}}\\)&lt;/span&gt;","incorrect":true}],"uniques":true},"algorithm":{"name":"trueFalse","template":"Multiple choice – standard","params":{"countCorrect":1,"countIncorrect":2,"showCheckIcon":false,
            "columns": 3
        }
    }
}</v>
      </c>
      <c r="AA225" s="15" t="s">
        <v>1330</v>
      </c>
      <c r="AB225" s="13" t="str">
        <f t="shared" si="2"/>
        <v>M6-NyO-27c-I-1</v>
      </c>
      <c r="AC225" s="13" t="str">
        <f t="shared" si="3"/>
        <v>M6-NyO-27c-I-1-BR</v>
      </c>
      <c r="AD225" s="8" t="s">
        <v>47</v>
      </c>
      <c r="AE225" s="8" t="s">
        <v>572</v>
      </c>
      <c r="AF225" s="8" t="s">
        <v>48</v>
      </c>
      <c r="AG225" s="8" t="s">
        <v>49</v>
      </c>
    </row>
    <row r="226" ht="112.5" customHeight="1">
      <c r="A226" s="6" t="s">
        <v>1323</v>
      </c>
      <c r="B226" s="6" t="s">
        <v>1324</v>
      </c>
      <c r="C226" s="6" t="s">
        <v>35</v>
      </c>
      <c r="D226" s="7" t="s">
        <v>36</v>
      </c>
      <c r="E226" s="6"/>
      <c r="F226" s="11" t="s">
        <v>1331</v>
      </c>
      <c r="G226" s="10"/>
      <c r="H226" s="10"/>
      <c r="I226" s="6" t="s">
        <v>212</v>
      </c>
      <c r="J226" s="19" t="s">
        <v>1299</v>
      </c>
      <c r="K226" s="10" t="s">
        <v>1326</v>
      </c>
      <c r="L226" s="10" t="s">
        <v>1332</v>
      </c>
      <c r="M226" s="6" t="s">
        <v>43</v>
      </c>
      <c r="N226" s="10" t="s">
        <v>1333</v>
      </c>
      <c r="O226" s="11" t="s">
        <v>1334</v>
      </c>
      <c r="P226" s="12"/>
      <c r="Q226" s="13"/>
      <c r="R226" s="12"/>
      <c r="S226" s="12"/>
      <c r="T226" s="12"/>
      <c r="U226" s="18"/>
      <c r="V226" s="12"/>
      <c r="W226" s="12"/>
      <c r="X226" s="13"/>
      <c r="Y226" s="19" t="s">
        <v>45</v>
      </c>
      <c r="Z226" s="12" t="str">
        <f t="shared" si="1"/>
        <v>{"id":"M6-NyO-27c-I-2-BR","stimulus":"&lt;p&gt;Escolha o conjunto de frações que está corretamente ordenado da maior para a menor.&lt;/p&gt;","hint":"&lt;p&gt;Quando os numeradores são iguais, a menor fração é aquela com o maior denominador e a maior fração é aquela com o menor denominador.&lt;/p&gt;","feedback":"&lt;p&gt;Quando os numeradores são iguais, a menor fração é aquela com o maior denominador e a maior fração é aquela com o menor denominador.&lt;/p&gt;&lt;p&gt;Por exemplo,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v>
      </c>
      <c r="AA226" s="15" t="s">
        <v>1335</v>
      </c>
      <c r="AB226" s="13" t="str">
        <f t="shared" si="2"/>
        <v>M6-NyO-27c-I-2</v>
      </c>
      <c r="AC226" s="13" t="str">
        <f t="shared" si="3"/>
        <v>M6-NyO-27c-I-2-BR</v>
      </c>
      <c r="AD226" s="8" t="s">
        <v>47</v>
      </c>
      <c r="AE226" s="8" t="s">
        <v>572</v>
      </c>
      <c r="AF226" s="8" t="s">
        <v>48</v>
      </c>
      <c r="AG226" s="8" t="s">
        <v>49</v>
      </c>
    </row>
    <row r="227" ht="112.5" customHeight="1">
      <c r="A227" s="6" t="s">
        <v>1323</v>
      </c>
      <c r="B227" s="6" t="s">
        <v>1324</v>
      </c>
      <c r="C227" s="6" t="s">
        <v>50</v>
      </c>
      <c r="D227" s="7" t="s">
        <v>36</v>
      </c>
      <c r="E227" s="6"/>
      <c r="F227" s="10" t="s">
        <v>1336</v>
      </c>
      <c r="G227" s="10"/>
      <c r="H227" s="10"/>
      <c r="I227" s="6" t="s">
        <v>212</v>
      </c>
      <c r="J227" s="6" t="s">
        <v>1337</v>
      </c>
      <c r="K227" s="10" t="s">
        <v>1338</v>
      </c>
      <c r="L227" s="10" t="s">
        <v>1339</v>
      </c>
      <c r="M227" s="6" t="s">
        <v>43</v>
      </c>
      <c r="N227" s="11" t="s">
        <v>1340</v>
      </c>
      <c r="O227" s="11" t="s">
        <v>1341</v>
      </c>
      <c r="P227" s="12"/>
      <c r="Q227" s="13"/>
      <c r="R227" s="12"/>
      <c r="S227" s="12"/>
      <c r="T227" s="12"/>
      <c r="U227" s="18"/>
      <c r="V227" s="12"/>
      <c r="W227" s="12"/>
      <c r="X227" s="13"/>
      <c r="Y227" s="19" t="s">
        <v>45</v>
      </c>
      <c r="Z227" s="12" t="str">
        <f t="shared" si="1"/>
        <v>{"id":"M6-NyO-27c-E-1-BR","stimulus":"&lt;p&gt;Arraste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v>
      </c>
      <c r="AA227" s="17" t="s">
        <v>1342</v>
      </c>
      <c r="AB227" s="13" t="str">
        <f t="shared" si="2"/>
        <v>M6-NyO-27c-E-1</v>
      </c>
      <c r="AC227" s="13" t="str">
        <f t="shared" si="3"/>
        <v>M6-NyO-27c-E-1-BR</v>
      </c>
      <c r="AD227" s="8" t="s">
        <v>47</v>
      </c>
      <c r="AE227" s="8" t="s">
        <v>572</v>
      </c>
      <c r="AF227" s="8" t="s">
        <v>48</v>
      </c>
      <c r="AG227" s="8" t="s">
        <v>49</v>
      </c>
    </row>
    <row r="228" ht="112.5" customHeight="1">
      <c r="A228" s="6" t="s">
        <v>1323</v>
      </c>
      <c r="B228" s="6" t="s">
        <v>1324</v>
      </c>
      <c r="C228" s="6" t="s">
        <v>50</v>
      </c>
      <c r="D228" s="7" t="s">
        <v>36</v>
      </c>
      <c r="E228" s="6"/>
      <c r="F228" s="10" t="s">
        <v>1343</v>
      </c>
      <c r="G228" s="10"/>
      <c r="H228" s="10"/>
      <c r="I228" s="6" t="s">
        <v>212</v>
      </c>
      <c r="J228" s="6" t="s">
        <v>1344</v>
      </c>
      <c r="K228" s="10" t="s">
        <v>1338</v>
      </c>
      <c r="L228" s="10" t="s">
        <v>1339</v>
      </c>
      <c r="M228" s="6" t="s">
        <v>43</v>
      </c>
      <c r="N228" s="11" t="s">
        <v>1345</v>
      </c>
      <c r="O228" s="11" t="s">
        <v>1346</v>
      </c>
      <c r="P228" s="12"/>
      <c r="Q228" s="13"/>
      <c r="R228" s="12"/>
      <c r="S228" s="12"/>
      <c r="T228" s="12"/>
      <c r="U228" s="18"/>
      <c r="V228" s="12"/>
      <c r="W228" s="12"/>
      <c r="X228" s="13"/>
      <c r="Y228" s="19" t="s">
        <v>45</v>
      </c>
      <c r="Z228" s="12" t="str">
        <f t="shared" si="1"/>
        <v>{"id":"M6-NyO-27c-E-2-BR","stimulus":"&lt;p&gt;Arraste e orden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v>
      </c>
      <c r="AA228" s="17" t="s">
        <v>1347</v>
      </c>
      <c r="AB228" s="13" t="str">
        <f t="shared" si="2"/>
        <v>M6-NyO-27c-E-2</v>
      </c>
      <c r="AC228" s="13" t="str">
        <f t="shared" si="3"/>
        <v>M6-NyO-27c-E-2-BR</v>
      </c>
      <c r="AD228" s="8" t="s">
        <v>47</v>
      </c>
      <c r="AE228" s="8" t="s">
        <v>572</v>
      </c>
      <c r="AF228" s="8" t="s">
        <v>48</v>
      </c>
      <c r="AG228" s="8" t="s">
        <v>49</v>
      </c>
    </row>
    <row r="229" ht="112.5" customHeight="1">
      <c r="A229" s="6" t="s">
        <v>1323</v>
      </c>
      <c r="B229" s="6" t="s">
        <v>1324</v>
      </c>
      <c r="C229" s="6" t="s">
        <v>50</v>
      </c>
      <c r="D229" s="7" t="s">
        <v>36</v>
      </c>
      <c r="E229" s="6"/>
      <c r="F229" s="10" t="s">
        <v>1348</v>
      </c>
      <c r="G229" s="10"/>
      <c r="H229" s="10"/>
      <c r="I229" s="6" t="s">
        <v>212</v>
      </c>
      <c r="J229" s="6" t="s">
        <v>1337</v>
      </c>
      <c r="K229" s="10" t="s">
        <v>1349</v>
      </c>
      <c r="L229" s="27" t="s">
        <v>1350</v>
      </c>
      <c r="M229" s="6" t="s">
        <v>43</v>
      </c>
      <c r="N229" s="10" t="s">
        <v>1333</v>
      </c>
      <c r="O229" s="11" t="s">
        <v>1351</v>
      </c>
      <c r="P229" s="12"/>
      <c r="Q229" s="13"/>
      <c r="R229" s="12"/>
      <c r="S229" s="12"/>
      <c r="T229" s="12"/>
      <c r="U229" s="18"/>
      <c r="V229" s="12"/>
      <c r="W229" s="12"/>
      <c r="X229" s="13"/>
      <c r="Y229" s="19" t="s">
        <v>45</v>
      </c>
      <c r="Z229" s="12" t="str">
        <f t="shared" si="1"/>
        <v>{
    "id": "M6-NyO-27c-E-3-BR",
    "stimulus": "&lt;p&gt;Arraste e ordene as frações da menor para a maior.&lt;/p&gt;",
    "template": "&lt;p style=\"text-align:center;\"&gt;{{response}} &lt; {{response}} &lt; {{response}}&lt;/p&gt;",
    "hint": "&lt;p&gt;Quando os numeradores são iguais, a menor fração é aquela com o maior denominador e a maior fração é aquela com o menor denominador.&lt;/p&gt;",
    "feedback": "&lt;p&gt;Quando os numeradores são iguais, os denominadores são comparados. A menor fração é aquela com maior denominador e a maior fração é aquela com menor denominador.&lt;/p&gt;&lt;p&gt;Como {{T6}} &gt; {{T4}} &gt; {{T2}}, então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AA229" s="15" t="s">
        <v>1352</v>
      </c>
      <c r="AB229" s="13" t="str">
        <f t="shared" si="2"/>
        <v>M6-NyO-27c-E-3</v>
      </c>
      <c r="AC229" s="13" t="str">
        <f t="shared" si="3"/>
        <v>M6-NyO-27c-E-3-BR</v>
      </c>
      <c r="AD229" s="8" t="s">
        <v>47</v>
      </c>
      <c r="AE229" s="8" t="s">
        <v>572</v>
      </c>
      <c r="AF229" s="8" t="s">
        <v>48</v>
      </c>
      <c r="AG229" s="8" t="s">
        <v>49</v>
      </c>
    </row>
    <row r="230" ht="112.5" customHeight="1">
      <c r="A230" s="6" t="s">
        <v>1323</v>
      </c>
      <c r="B230" s="6" t="s">
        <v>1324</v>
      </c>
      <c r="C230" s="6" t="s">
        <v>50</v>
      </c>
      <c r="D230" s="7" t="s">
        <v>36</v>
      </c>
      <c r="E230" s="6"/>
      <c r="F230" s="10" t="s">
        <v>1353</v>
      </c>
      <c r="G230" s="10"/>
      <c r="H230" s="10"/>
      <c r="I230" s="13" t="s">
        <v>212</v>
      </c>
      <c r="J230" s="6" t="s">
        <v>1344</v>
      </c>
      <c r="K230" s="10" t="s">
        <v>1349</v>
      </c>
      <c r="L230" s="27" t="s">
        <v>1350</v>
      </c>
      <c r="M230" s="6" t="s">
        <v>43</v>
      </c>
      <c r="N230" s="10" t="s">
        <v>1354</v>
      </c>
      <c r="O230" s="11" t="s">
        <v>1355</v>
      </c>
      <c r="P230" s="12"/>
      <c r="Q230" s="13"/>
      <c r="R230" s="12"/>
      <c r="S230" s="12"/>
      <c r="T230" s="12"/>
      <c r="U230" s="12"/>
      <c r="V230" s="12"/>
      <c r="W230" s="12"/>
      <c r="X230" s="13"/>
      <c r="Y230" s="19" t="s">
        <v>45</v>
      </c>
      <c r="Z230" s="12" t="str">
        <f t="shared" si="1"/>
        <v>{
    "id": "M6-NyO-27c-E-4-BR",
    "stimulus": "&lt;p&gt;Arraste e ordene as frações para classificá-las da maior para a menor.&lt;/p&gt;",
    "template": "&lt;p style=\"text-align:center;\"&gt;{{response}} &gt; {{response}} &gt; {{response}}&lt;/p&gt;",
    "hint": "&lt;p&gt;Quando os numeradores são iguais, a maior fração é aquela com o menor denominador e a menor fração é aquela com o maior denominador.&lt;/p&gt;",
    "feedback": "&lt;p&gt;Quando os numeradores são iguais, os denominadores são comparados. A menor fração é aquela com maior denominador e a maior fração é aquela com menor denominador.&lt;/p&gt;&lt;p&gt;Como {{T2}} &lt; {{T4}} &lt; {{T6}}, então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AA230" s="15" t="s">
        <v>1356</v>
      </c>
      <c r="AB230" s="13" t="str">
        <f t="shared" si="2"/>
        <v>M6-NyO-27c-E-4</v>
      </c>
      <c r="AC230" s="13" t="str">
        <f t="shared" si="3"/>
        <v>M6-NyO-27c-E-4-BR</v>
      </c>
      <c r="AD230" s="8" t="s">
        <v>47</v>
      </c>
      <c r="AE230" s="8" t="s">
        <v>572</v>
      </c>
      <c r="AF230" s="8" t="s">
        <v>48</v>
      </c>
      <c r="AG230" s="8" t="s">
        <v>49</v>
      </c>
    </row>
    <row r="231" ht="112.5" customHeight="1">
      <c r="A231" s="6" t="s">
        <v>1323</v>
      </c>
      <c r="B231" s="6" t="s">
        <v>1324</v>
      </c>
      <c r="C231" s="6" t="s">
        <v>69</v>
      </c>
      <c r="D231" s="7" t="s">
        <v>36</v>
      </c>
      <c r="E231" s="6"/>
      <c r="F231" s="10" t="s">
        <v>1357</v>
      </c>
      <c r="G231" s="10"/>
      <c r="H231" s="10"/>
      <c r="I231" s="6" t="s">
        <v>212</v>
      </c>
      <c r="J231" s="6" t="s">
        <v>1344</v>
      </c>
      <c r="K231" s="10" t="s">
        <v>1358</v>
      </c>
      <c r="L231" s="10" t="s">
        <v>1359</v>
      </c>
      <c r="M231" s="6" t="s">
        <v>43</v>
      </c>
      <c r="N231" s="11" t="s">
        <v>1360</v>
      </c>
      <c r="O231" s="11" t="s">
        <v>1361</v>
      </c>
      <c r="P231" s="12"/>
      <c r="Q231" s="13"/>
      <c r="R231" s="12"/>
      <c r="S231" s="12"/>
      <c r="T231" s="12"/>
      <c r="U231" s="12"/>
      <c r="V231" s="12"/>
      <c r="W231" s="12"/>
      <c r="X231" s="13"/>
      <c r="Y231" s="19" t="s">
        <v>45</v>
      </c>
      <c r="Z231" s="12" t="str">
        <f t="shared" si="1"/>
        <v>{"id":"M6-NyO-27c-A-1-BR","stimulus":"&lt;p&gt;Na &lt;i&gt;playlist&lt;/i&gt; de Andréia, &lt;span class=\"fr-math-v2 fr-draggable\" contenteditable=\"false\" data-original-math=\"\\(\\frac{{{Q1}}}{{{T0}}}\\)\" draggable=\"true\"&gt;\\(\\frac{{{Q1}}}{{{T0}}}\\)&lt;/span&gt; são músicas em espanhol, &lt;span class=\"fr-math-v2 fr-draggable\" contenteditable=\"false\" data-original-math=\"\\(\\frac{{{Q2}}}{{{T0}}}\\)\" draggable=\"true\"&gt;\\(\\frac{{{Q2}}}{{{T0}}}\\)&lt;/span&gt;, em inglês e &lt;span class=\"fr-math-v2 fr-draggable\" contenteditable=\"false\" data-original-math=\"\\(\\frac{{{Q3}}}{{{T0}}}\\)\" draggable=\"true\"&gt;\\(\\frac{{{Q3}}}{{{T0}}}\\)&lt;/span&gt;, em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AA231" s="17" t="s">
        <v>1362</v>
      </c>
      <c r="AB231" s="13" t="str">
        <f t="shared" si="2"/>
        <v>M6-NyO-27c-A-1</v>
      </c>
      <c r="AC231" s="13" t="str">
        <f t="shared" si="3"/>
        <v>M6-NyO-27c-A-1-BR</v>
      </c>
      <c r="AD231" s="8" t="s">
        <v>47</v>
      </c>
      <c r="AE231" s="8" t="s">
        <v>572</v>
      </c>
      <c r="AF231" s="8" t="s">
        <v>48</v>
      </c>
      <c r="AG231" s="8" t="s">
        <v>49</v>
      </c>
    </row>
    <row r="232" ht="112.5" customHeight="1">
      <c r="A232" s="6" t="s">
        <v>1323</v>
      </c>
      <c r="B232" s="6" t="s">
        <v>1324</v>
      </c>
      <c r="C232" s="6" t="s">
        <v>69</v>
      </c>
      <c r="D232" s="7" t="s">
        <v>36</v>
      </c>
      <c r="E232" s="6"/>
      <c r="F232" s="10" t="s">
        <v>1363</v>
      </c>
      <c r="G232" s="10"/>
      <c r="H232" s="10"/>
      <c r="I232" s="13" t="s">
        <v>212</v>
      </c>
      <c r="J232" s="6" t="s">
        <v>1337</v>
      </c>
      <c r="K232" s="10" t="s">
        <v>1358</v>
      </c>
      <c r="L232" s="10" t="s">
        <v>1359</v>
      </c>
      <c r="M232" s="6" t="s">
        <v>43</v>
      </c>
      <c r="N232" s="11" t="s">
        <v>1364</v>
      </c>
      <c r="O232" s="11" t="s">
        <v>1365</v>
      </c>
      <c r="P232" s="9"/>
      <c r="Q232" s="13"/>
      <c r="R232" s="12"/>
      <c r="S232" s="12"/>
      <c r="T232" s="12"/>
      <c r="U232" s="12"/>
      <c r="V232" s="12"/>
      <c r="W232" s="12"/>
      <c r="X232" s="13"/>
      <c r="Y232" s="19" t="s">
        <v>45</v>
      </c>
      <c r="Z232" s="12" t="str">
        <f t="shared" si="1"/>
        <v>{"id":"M6-NyO-27c-A-2-BR","stimulus":"&lt;p&gt;Em uma plataforma de &lt;i&gt;streaming&lt;/i&gt; &lt;span class=\"fr-math-v2 fr-draggable\" contenteditable=\"false\" data-original-math=\"\\(\\frac{{{Q1}}}{{{T0}}}\\)\" draggable=\"true\"&gt;\\(\\frac{{{Q1}}}{{{T0}}}\\)&lt;/span&gt; dos filmes são de ação, &lt;span class=\"fr-math-v2 fr-draggable\" contenteditable=\"false\" data-original-math=\"\\(\\frac{{{Q2}}}{{{T0}}}\\)\" draggable=\"true\"&gt;\\(\\frac{{{Q2}}}{{{T0}}}\\)&lt;/span&gt; são de humor e &lt;span class=\"fr-math-v2 fr-draggable\" contenteditable=\"false\" data-original-math=\"\\(\\frac{{{Q3}}}{{{T0}}}\\)\" draggable=\"true\"&gt;\\(\\frac{{{Q3}}}{{{T0}}}\\)&lt;/span&gt;, de animação. 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v>
      </c>
      <c r="AA232" s="17" t="s">
        <v>1366</v>
      </c>
      <c r="AB232" s="13" t="str">
        <f t="shared" si="2"/>
        <v>M6-NyO-27c-A-2</v>
      </c>
      <c r="AC232" s="13" t="str">
        <f t="shared" si="3"/>
        <v>M6-NyO-27c-A-2-BR</v>
      </c>
      <c r="AD232" s="8" t="s">
        <v>47</v>
      </c>
      <c r="AE232" s="8" t="s">
        <v>572</v>
      </c>
      <c r="AF232" s="8" t="s">
        <v>48</v>
      </c>
      <c r="AG232" s="8" t="s">
        <v>49</v>
      </c>
    </row>
    <row r="233" ht="112.5" customHeight="1">
      <c r="A233" s="6" t="s">
        <v>1323</v>
      </c>
      <c r="B233" s="6" t="s">
        <v>1324</v>
      </c>
      <c r="C233" s="6" t="s">
        <v>69</v>
      </c>
      <c r="D233" s="7" t="s">
        <v>36</v>
      </c>
      <c r="E233" s="6"/>
      <c r="F233" s="10" t="s">
        <v>1367</v>
      </c>
      <c r="G233" s="10"/>
      <c r="H233" s="10"/>
      <c r="I233" s="13" t="s">
        <v>212</v>
      </c>
      <c r="J233" s="6" t="s">
        <v>1344</v>
      </c>
      <c r="K233" s="10" t="s">
        <v>1358</v>
      </c>
      <c r="L233" s="10" t="s">
        <v>1359</v>
      </c>
      <c r="M233" s="6" t="s">
        <v>43</v>
      </c>
      <c r="N233" s="10" t="s">
        <v>1368</v>
      </c>
      <c r="O233" s="11" t="s">
        <v>1369</v>
      </c>
      <c r="P233" s="9"/>
      <c r="Q233" s="13"/>
      <c r="R233" s="12"/>
      <c r="S233" s="12"/>
      <c r="T233" s="12"/>
      <c r="U233" s="12"/>
      <c r="V233" s="12"/>
      <c r="W233" s="12"/>
      <c r="X233" s="13"/>
      <c r="Y233" s="19" t="s">
        <v>45</v>
      </c>
      <c r="Z233" s="12" t="str">
        <f t="shared" si="1"/>
        <v>{"id":"M6-NyO-27c-A-3-BR","stimulus":"&lt;p&gt;Na sala de aula de Solange, &lt;span class=\"fr-math-v2 fr-draggable\" contenteditable=\"false\" data-original-math=\"\\(\\frac{{{Q1}}}{{{T0}}}\\)\" draggable=\"true\"&gt;\\(\\frac{{{Q1}}}{{{T0}}}\\)&lt;/span&gt; dos alunos estudam inglês, &lt;span class=\"fr-math-v2 fr-draggable\" contenteditable=\"false\" data-original-math=\"\\(\\frac{{{Q2}}}{{{T0}}}\\)\" draggable=\"true\"&gt;\\(\\frac{{{Q2}}}{{{T0}}}\\)&lt;/span&gt; estudam francês e &lt;span class=\"fr-math-v2 fr-draggable\" contenteditable=\"false\" data-original-math=\"\\(\\frac{{{Q3}}}{{{T0}}}\\)\" draggable=\"true\"&gt;\\(\\frac{{{Q3}}}{{{T0}}}\\)&lt;/span&gt; estudam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AA233" s="17" t="s">
        <v>1370</v>
      </c>
      <c r="AB233" s="13" t="str">
        <f t="shared" si="2"/>
        <v>M6-NyO-27c-A-3</v>
      </c>
      <c r="AC233" s="13" t="str">
        <f t="shared" si="3"/>
        <v>M6-NyO-27c-A-3-BR</v>
      </c>
      <c r="AD233" s="8" t="s">
        <v>47</v>
      </c>
      <c r="AE233" s="8" t="s">
        <v>572</v>
      </c>
      <c r="AF233" s="8" t="s">
        <v>48</v>
      </c>
      <c r="AG233" s="8" t="s">
        <v>49</v>
      </c>
    </row>
    <row r="234" ht="112.5" customHeight="1">
      <c r="A234" s="6" t="s">
        <v>1371</v>
      </c>
      <c r="B234" s="6" t="s">
        <v>1372</v>
      </c>
      <c r="C234" s="6" t="s">
        <v>35</v>
      </c>
      <c r="D234" s="7" t="s">
        <v>36</v>
      </c>
      <c r="E234" s="6"/>
      <c r="F234" s="10" t="s">
        <v>1373</v>
      </c>
      <c r="G234" s="10"/>
      <c r="H234" s="10" t="s">
        <v>1374</v>
      </c>
      <c r="I234" s="13"/>
      <c r="J234" s="6" t="s">
        <v>313</v>
      </c>
      <c r="K234" s="10" t="s">
        <v>1375</v>
      </c>
      <c r="L234" s="10" t="s">
        <v>1376</v>
      </c>
      <c r="M234" s="6" t="s">
        <v>43</v>
      </c>
      <c r="N234" s="10" t="s">
        <v>1377</v>
      </c>
      <c r="O234" s="14" t="s">
        <v>1378</v>
      </c>
      <c r="P234" s="12"/>
      <c r="Q234" s="13"/>
      <c r="R234" s="12"/>
      <c r="S234" s="12"/>
      <c r="T234" s="12"/>
      <c r="U234" s="12"/>
      <c r="V234" s="12"/>
      <c r="W234" s="12"/>
      <c r="X234" s="13"/>
      <c r="Y234" s="19" t="s">
        <v>45</v>
      </c>
      <c r="Z234" s="12" t="str">
        <f t="shared" si="1"/>
        <v>{"id":"M6-NyO-28a-I-1-BR","stimulus":"&lt;p&gt;Arraste cada número misto para a sua fração equivalente.&lt;/p&gt;","hint":"&lt;p&gt;Converta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{{Q3}} = {{Q11}} e resto {{Q2}}&lt;/p&gt;&lt;p&gt;Então &lt;span class=\"fr-math-v2 fr-draggable\" contenteditable=\"false\" data-original-math=\"\\(\\frac{{{T1}}}{{{Q3}}}\\)\" draggable=\"true\"&gt;\\(\\frac{{{T1}}}{{{Q3}}}\\)&lt;/span&gt;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35","label":"{{function}}","function":"{{Q3}}","temp":true},{"name":"T37","label":"{{function}}","function":"{{Q3}}","temp":true},{"name":"T1","label":"{{function}}","function":"{{Q11}}*{{Q3}}+{{Q2}}","temp":true},{"name":"T3","label":"{{function}}","function":"{{Q12}}*{{T35}}+{{Q4}}","temp":true},{"name":"T5","label":"{{function}}","function":"{{Q13}}*{{T37}}+{{Q6}}","temp":true},{"name":"A1","label":"&lt;span class=\"fr-math-v2 fr-draggable\" contenteditable=\"false\" data-original-math=\"\\(\\frac{{{T1}}}{{{Q3}}}\\)\" draggable=\"true\"&gt;\\(\\frac{{{T1}}}{{{Q3}}}\\)&lt;/span&gt;","function":"{{Q11}}&lt;span class=\"fr-math-v2 fr-draggable\" contenteditable=\"false\" data-original-math=\"\\(\\frac{{{Q2}}}{{{Q3}}}\\)\" draggable=\"true\"&gt;\\(\\frac{{{Q2}}}{{{Q3}}}\\)&lt;/span&gt;","feedback":"&lt;p&gt;Divide-se {{T1}} : {{Q3}} = {{Q11}} e resto {{Q2}}. O número misto é {{Q11}}&lt;span class=\"fr-math-v2 fr-draggable\" contenteditable=\"false\" data-original-math=\"\\(\\frac{{{Q2}}}{{{Q3}}}\\)\" draggable=\"true\"&gt;\\(\\frac{{{Q2}}}{{{Q3}}}\\)&lt;/span&gt;.&lt;/p&gt;"},{"name":"A2","label":"&lt;span class=\"fr-math-v2 fr-draggable\" contenteditable=\"false\" data-original-math=\"\\(\\frac{{{T3}}}{{{T35}}}\\)\" draggable=\"true\"&gt;\\(\\frac{{{T3}}}{{{T35}}}\\)&lt;/span&gt;","function":"{{Q12}}&lt;span class=\"fr-math-v2 fr-draggable\" contenteditable=\"false\" data-original-math=\"\\(\\frac{{{Q4}}}{{{T35}}}\\)\" draggable=\"true\"&gt;\\(\\frac{{{Q4}}}{{{T35}}}\\)&lt;/span&gt;","feedback":"&lt;p&gt;Divide-se {{T3}} : {{T35}} = {{Q12}} e resto {{Q4}}. O número misto é {{Q12}}&lt;span class=\"fr-math-v2 fr-draggable\" contenteditable=\"false\" data-original-math=\"\\(\\frac{{{Q4}}}{{{T35}}}\\)\" draggable=\"true\"&gt;\\(\\frac{{{Q4}}}{{{T35}}}\\)&lt;/span&gt;.&lt;/p&gt;"},{"name":"A3","label":"&lt;span class=\"fr-math-v2 fr-draggable\" contenteditable=\"false\" data-original-math=\"\\(\\frac{{{T5}}}{{{T37}}}\\)\" draggable=\"true\"&gt;\\(\\frac{{{T5}}}{{{T37}}}\\)&lt;/span&gt;","function":"{{Q13}}&lt;span class=\"fr-math-v2 fr-draggable\" contenteditable=\"false\" data-original-math=\"\\(\\frac{{{Q6}}}{{{T37}}}\\)\" draggable=\"true\"&gt;\\(\\frac{{{Q6}}}{{{T37}}}\\)&lt;/span&gt;","feedback":"&lt;p&gt;Divide-se {{T5}} : {{T37}} = {{Q13}} e resto {{Q6}}. O número misto é {{Q13}}&lt;span class=\"fr-math-v2 fr-draggable\" contenteditable=\"false\" data-original-math=\"\\(\\frac{{{Q6}}}{{{T37}}}\\)\" draggable=\"true\"&gt;\\(\\frac{{{Q6}}}{{{T37}}}\\)&lt;/span&gt;.&lt;/p&gt;"}],"uniques":true},"algorithm":{"name":"linkOperationResult","params":{"invert":true},"template":"Match list"}}</v>
      </c>
      <c r="AA234" s="15" t="s">
        <v>1379</v>
      </c>
      <c r="AB234" s="13" t="str">
        <f t="shared" si="2"/>
        <v>M6-NyO-28a-I-1</v>
      </c>
      <c r="AC234" s="13" t="str">
        <f t="shared" si="3"/>
        <v>M6-NyO-28a-I-1-BR</v>
      </c>
      <c r="AD234" s="8" t="s">
        <v>47</v>
      </c>
      <c r="AE234" s="8" t="s">
        <v>572</v>
      </c>
      <c r="AF234" s="8" t="s">
        <v>48</v>
      </c>
      <c r="AG234" s="8" t="s">
        <v>49</v>
      </c>
    </row>
    <row r="235" ht="112.5" customHeight="1">
      <c r="A235" s="6" t="s">
        <v>1371</v>
      </c>
      <c r="B235" s="6" t="s">
        <v>1372</v>
      </c>
      <c r="C235" s="6" t="s">
        <v>35</v>
      </c>
      <c r="D235" s="7" t="s">
        <v>36</v>
      </c>
      <c r="E235" s="6"/>
      <c r="F235" s="11" t="s">
        <v>1380</v>
      </c>
      <c r="G235" s="10"/>
      <c r="H235" s="10"/>
      <c r="I235" s="13"/>
      <c r="J235" s="6" t="s">
        <v>313</v>
      </c>
      <c r="K235" s="10" t="s">
        <v>1375</v>
      </c>
      <c r="L235" s="11" t="s">
        <v>1381</v>
      </c>
      <c r="M235" s="6" t="s">
        <v>43</v>
      </c>
      <c r="N235" s="11" t="s">
        <v>1382</v>
      </c>
      <c r="O235" s="11" t="s">
        <v>1383</v>
      </c>
      <c r="P235" s="12"/>
      <c r="Q235" s="13"/>
      <c r="R235" s="12"/>
      <c r="S235" s="12"/>
      <c r="T235" s="12"/>
      <c r="U235" s="12"/>
      <c r="V235" s="12"/>
      <c r="W235" s="12"/>
      <c r="X235" s="13"/>
      <c r="Y235" s="19" t="s">
        <v>45</v>
      </c>
      <c r="Z235" s="12" t="str">
        <f t="shared" si="1"/>
        <v>{"id":"M6-NyO-28a-I-2-BR","stimulus":"&lt;p&gt;Arraste cada fração imprópria para o número misto equivalente.&lt;/p&gt;","hint":"&lt;p&gt;Todo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Por exemplo:&lt;/p&gt;&lt;p&gt;{{Q11}}&lt;span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draggable=\"true\"&gt;\\(\\frac{{{Q2}}}{{{Q3}}}\\)&lt;/span&gt;","feedback":"&lt;p&gt;Neste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draggable=\"true\"&gt;\\(\\frac{{{Q4}}}{{{Q3}}}\\)&lt;/span&gt;","feedback":"&lt;p&gt;Neste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draggable=\"true\"&gt;\\(\\frac{{{Q6}}}{{{Q3}}}\\)&lt;/span&gt;","feedback":"&lt;p&gt;Neste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v>
      </c>
      <c r="AA235" s="15" t="s">
        <v>1384</v>
      </c>
      <c r="AB235" s="13" t="str">
        <f t="shared" si="2"/>
        <v>M6-NyO-28a-I-2</v>
      </c>
      <c r="AC235" s="13" t="str">
        <f t="shared" si="3"/>
        <v>M6-NyO-28a-I-2-BR</v>
      </c>
      <c r="AD235" s="8" t="s">
        <v>47</v>
      </c>
      <c r="AE235" s="8"/>
      <c r="AF235" s="8" t="s">
        <v>48</v>
      </c>
      <c r="AG235" s="8" t="s">
        <v>49</v>
      </c>
    </row>
    <row r="236" ht="112.5" customHeight="1">
      <c r="A236" s="6" t="s">
        <v>1371</v>
      </c>
      <c r="B236" s="6" t="s">
        <v>1372</v>
      </c>
      <c r="C236" s="6" t="s">
        <v>50</v>
      </c>
      <c r="D236" s="7" t="s">
        <v>36</v>
      </c>
      <c r="E236" s="6"/>
      <c r="F236" s="10" t="s">
        <v>1385</v>
      </c>
      <c r="G236" s="11" t="s">
        <v>1386</v>
      </c>
      <c r="H236" s="10" t="s">
        <v>1387</v>
      </c>
      <c r="I236" s="13"/>
      <c r="J236" s="6" t="s">
        <v>103</v>
      </c>
      <c r="K236" s="10" t="s">
        <v>1388</v>
      </c>
      <c r="L236" s="10" t="s">
        <v>1389</v>
      </c>
      <c r="M236" s="6" t="s">
        <v>43</v>
      </c>
      <c r="N236" s="10" t="s">
        <v>1390</v>
      </c>
      <c r="O236" s="14" t="s">
        <v>1391</v>
      </c>
      <c r="P236" s="12"/>
      <c r="Q236" s="13"/>
      <c r="R236" s="12"/>
      <c r="S236" s="12"/>
      <c r="T236" s="12"/>
      <c r="U236" s="12"/>
      <c r="V236" s="12"/>
      <c r="W236" s="12"/>
      <c r="X236" s="13"/>
      <c r="Y236" s="19" t="s">
        <v>45</v>
      </c>
      <c r="Z236" s="12" t="str">
        <f t="shared" si="1"/>
        <v>{"id":"M6-NyO-28a-E-1-BR","stimulus":"&lt;p&gt;Expresse a seguinte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36" s="15" t="s">
        <v>1392</v>
      </c>
      <c r="AB236" s="13" t="str">
        <f t="shared" si="2"/>
        <v>M6-NyO-28a-E-1</v>
      </c>
      <c r="AC236" s="13" t="str">
        <f t="shared" si="3"/>
        <v>M6-NyO-28a-E-1-BR</v>
      </c>
      <c r="AD236" s="8" t="s">
        <v>47</v>
      </c>
      <c r="AE236" s="8" t="s">
        <v>572</v>
      </c>
      <c r="AF236" s="8" t="s">
        <v>48</v>
      </c>
      <c r="AG236" s="8" t="s">
        <v>49</v>
      </c>
    </row>
    <row r="237" ht="112.5" customHeight="1">
      <c r="A237" s="6" t="s">
        <v>1371</v>
      </c>
      <c r="B237" s="6" t="s">
        <v>1372</v>
      </c>
      <c r="C237" s="6" t="s">
        <v>50</v>
      </c>
      <c r="D237" s="7" t="s">
        <v>36</v>
      </c>
      <c r="E237" s="6"/>
      <c r="F237" s="11" t="s">
        <v>1393</v>
      </c>
      <c r="G237" s="11" t="s">
        <v>1394</v>
      </c>
      <c r="H237" s="10"/>
      <c r="I237" s="13"/>
      <c r="J237" s="6" t="s">
        <v>103</v>
      </c>
      <c r="K237" s="10" t="s">
        <v>1388</v>
      </c>
      <c r="L237" s="11" t="s">
        <v>1395</v>
      </c>
      <c r="M237" s="6" t="s">
        <v>43</v>
      </c>
      <c r="N237" s="11" t="s">
        <v>1382</v>
      </c>
      <c r="O237" s="11" t="s">
        <v>1396</v>
      </c>
      <c r="P237" s="12"/>
      <c r="Q237" s="13"/>
      <c r="R237" s="12"/>
      <c r="S237" s="12"/>
      <c r="T237" s="12"/>
      <c r="U237" s="12"/>
      <c r="V237" s="12"/>
      <c r="W237" s="12"/>
      <c r="X237" s="13"/>
      <c r="Y237" s="19" t="s">
        <v>45</v>
      </c>
      <c r="Z237" s="12" t="str">
        <f t="shared" si="1"/>
        <v>{"id":"M6-NyO-28a-E-2-BR","stimulus":"&lt;p&gt;Expresse o seguinte número misto como uma fração.&lt;/p&gt;","template":"&lt;p style=\"text-align:center;\"&gt;{{Q1}}&lt;span class=\"fr-math-v2 fr-draggable\" contenteditable=\"false\" data-original-math=\"\\(\\frac{{{Q3}}}{{{Q2}}}\\)\" draggable=\"true\"&gt;\\(\\frac{{{Q3}}}{{{Q2}}}\\)&lt;/span&gt; = {{response}}&lt;/p&gt;","hint":"&lt;p&gt;Todo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Neste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v>
      </c>
      <c r="AA237" s="15" t="s">
        <v>1397</v>
      </c>
      <c r="AB237" s="13" t="str">
        <f t="shared" si="2"/>
        <v>M6-NyO-28a-E-2</v>
      </c>
      <c r="AC237" s="13" t="str">
        <f t="shared" si="3"/>
        <v>M6-NyO-28a-E-2-BR</v>
      </c>
      <c r="AD237" s="8" t="s">
        <v>47</v>
      </c>
      <c r="AE237" s="8"/>
      <c r="AF237" s="8" t="s">
        <v>48</v>
      </c>
      <c r="AG237" s="8" t="s">
        <v>49</v>
      </c>
    </row>
    <row r="238" ht="112.5" customHeight="1">
      <c r="A238" s="6" t="s">
        <v>1371</v>
      </c>
      <c r="B238" s="6" t="s">
        <v>1372</v>
      </c>
      <c r="C238" s="6" t="s">
        <v>69</v>
      </c>
      <c r="D238" s="7" t="s">
        <v>36</v>
      </c>
      <c r="E238" s="6"/>
      <c r="F238" s="11" t="s">
        <v>1398</v>
      </c>
      <c r="G238" s="11" t="s">
        <v>1386</v>
      </c>
      <c r="H238" s="10" t="s">
        <v>1399</v>
      </c>
      <c r="I238" s="13"/>
      <c r="J238" s="6" t="s">
        <v>103</v>
      </c>
      <c r="K238" s="10" t="s">
        <v>1400</v>
      </c>
      <c r="L238" s="10" t="s">
        <v>1389</v>
      </c>
      <c r="M238" s="6" t="s">
        <v>43</v>
      </c>
      <c r="N238" s="10" t="s">
        <v>1390</v>
      </c>
      <c r="O238" s="14" t="s">
        <v>1401</v>
      </c>
      <c r="P238" s="12"/>
      <c r="Q238" s="13"/>
      <c r="R238" s="12"/>
      <c r="S238" s="12"/>
      <c r="T238" s="12"/>
      <c r="U238" s="12"/>
      <c r="V238" s="12"/>
      <c r="W238" s="12"/>
      <c r="X238" s="13"/>
      <c r="Y238" s="19" t="s">
        <v>45</v>
      </c>
      <c r="Z238" s="12" t="str">
        <f t="shared" si="1"/>
        <v>{"id":"M6-NyO-28a-A-1-BR","stimulus":"&lt;p&gt;Um carro de corrida gasta &lt;span class=\"fr-math-v2 fr-draggable\" contenteditable=\"false\" data-original-math=\"\\(\\frac{{{T1}}}{{{Q2}}}\\)\" draggable=\"true\"&gt;\\(\\frac{{{T1}}}{{{Q2}}}\\)&lt;/span&gt; litros de gasolina por um período de tempo.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38" s="15" t="s">
        <v>1402</v>
      </c>
      <c r="AB238" s="13" t="str">
        <f t="shared" si="2"/>
        <v>M6-NyO-28a-A-1</v>
      </c>
      <c r="AC238" s="13" t="str">
        <f t="shared" si="3"/>
        <v>M6-NyO-28a-A-1-BR</v>
      </c>
      <c r="AD238" s="8" t="s">
        <v>47</v>
      </c>
      <c r="AE238" s="8" t="s">
        <v>572</v>
      </c>
      <c r="AF238" s="8" t="s">
        <v>48</v>
      </c>
      <c r="AG238" s="8" t="s">
        <v>49</v>
      </c>
    </row>
    <row r="239" ht="112.5" customHeight="1">
      <c r="A239" s="6" t="s">
        <v>1371</v>
      </c>
      <c r="B239" s="6" t="s">
        <v>1372</v>
      </c>
      <c r="C239" s="6" t="s">
        <v>69</v>
      </c>
      <c r="D239" s="7" t="s">
        <v>36</v>
      </c>
      <c r="E239" s="6"/>
      <c r="F239" s="10" t="s">
        <v>1403</v>
      </c>
      <c r="G239" s="11" t="s">
        <v>1386</v>
      </c>
      <c r="H239" s="10" t="s">
        <v>1404</v>
      </c>
      <c r="I239" s="13"/>
      <c r="J239" s="13" t="s">
        <v>103</v>
      </c>
      <c r="K239" s="10" t="s">
        <v>1405</v>
      </c>
      <c r="L239" s="10" t="s">
        <v>1389</v>
      </c>
      <c r="M239" s="6" t="s">
        <v>43</v>
      </c>
      <c r="N239" s="10" t="s">
        <v>1390</v>
      </c>
      <c r="O239" s="10" t="s">
        <v>1406</v>
      </c>
      <c r="P239" s="9"/>
      <c r="Q239" s="13"/>
      <c r="R239" s="12"/>
      <c r="S239" s="12"/>
      <c r="T239" s="12"/>
      <c r="U239" s="12"/>
      <c r="V239" s="12"/>
      <c r="W239" s="12"/>
      <c r="X239" s="14"/>
      <c r="Y239" s="19" t="s">
        <v>45</v>
      </c>
      <c r="Z239" s="12" t="str">
        <f t="shared" si="1"/>
        <v>{"id":"M6-NyO-28a-A-2-BR","stimulus":"&lt;p&gt;Felipe utilizou &lt;span class=\"fr-math-v2 fr-draggable\" contenteditable=\"false\" data-original-math=\"\\(\\frac{{{T1}}}{{{Q2}}}\\)\" draggable=\"true\"&gt;\\(\\frac{{{T1}}}{{{Q2}}}\\)&lt;/span&gt; litros de tinta para pintar alguns quadros.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39" s="15" t="s">
        <v>1407</v>
      </c>
      <c r="AB239" s="13" t="str">
        <f t="shared" si="2"/>
        <v>M6-NyO-28a-A-2</v>
      </c>
      <c r="AC239" s="13" t="str">
        <f t="shared" si="3"/>
        <v>M6-NyO-28a-A-2-BR</v>
      </c>
      <c r="AD239" s="8" t="s">
        <v>47</v>
      </c>
      <c r="AE239" s="8" t="s">
        <v>572</v>
      </c>
      <c r="AF239" s="8" t="s">
        <v>48</v>
      </c>
      <c r="AG239" s="8" t="s">
        <v>49</v>
      </c>
    </row>
    <row r="240" ht="112.5" customHeight="1">
      <c r="A240" s="6" t="s">
        <v>1371</v>
      </c>
      <c r="B240" s="6" t="s">
        <v>1372</v>
      </c>
      <c r="C240" s="6" t="s">
        <v>69</v>
      </c>
      <c r="D240" s="7" t="s">
        <v>36</v>
      </c>
      <c r="E240" s="6"/>
      <c r="F240" s="10" t="s">
        <v>1408</v>
      </c>
      <c r="G240" s="10" t="s">
        <v>1409</v>
      </c>
      <c r="H240" s="10" t="s">
        <v>1410</v>
      </c>
      <c r="I240" s="13"/>
      <c r="J240" s="13" t="s">
        <v>103</v>
      </c>
      <c r="K240" s="10" t="s">
        <v>1400</v>
      </c>
      <c r="L240" s="10" t="s">
        <v>1389</v>
      </c>
      <c r="M240" s="6" t="s">
        <v>43</v>
      </c>
      <c r="N240" s="10" t="s">
        <v>1390</v>
      </c>
      <c r="O240" s="10" t="s">
        <v>1411</v>
      </c>
      <c r="P240" s="9"/>
      <c r="Q240" s="13"/>
      <c r="R240" s="12"/>
      <c r="S240" s="12"/>
      <c r="T240" s="12"/>
      <c r="U240" s="12"/>
      <c r="V240" s="12"/>
      <c r="W240" s="12"/>
      <c r="X240" s="14"/>
      <c r="Y240" s="19" t="s">
        <v>45</v>
      </c>
      <c r="Z240" s="12" t="str">
        <f t="shared" si="1"/>
        <v>{"id":"M6-NyO-28a-A-3-BR","stimulus":"&lt;p&gt;A bateria de uma câmera fotográfica acaba em &lt;span class=\"fr-math-v2 fr-draggable\" contenteditable=\"false\" data-original-math=\"\\(\\frac{{{T1}}}{{{Q2}}}\\)\" draggable=\"true\"&gt;\\(\\frac{{{T1}}}{{{Q2}}}\\)&lt;/span&gt; horas.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40" s="15" t="s">
        <v>1412</v>
      </c>
      <c r="AB240" s="13" t="str">
        <f t="shared" si="2"/>
        <v>M6-NyO-28a-A-3</v>
      </c>
      <c r="AC240" s="13" t="str">
        <f t="shared" si="3"/>
        <v>M6-NyO-28a-A-3-BR</v>
      </c>
      <c r="AD240" s="8" t="s">
        <v>47</v>
      </c>
      <c r="AE240" s="8" t="s">
        <v>572</v>
      </c>
      <c r="AF240" s="8" t="s">
        <v>48</v>
      </c>
      <c r="AG240" s="8" t="s">
        <v>49</v>
      </c>
    </row>
    <row r="241" ht="112.5" customHeight="1">
      <c r="A241" s="6" t="s">
        <v>1413</v>
      </c>
      <c r="B241" s="6" t="s">
        <v>1414</v>
      </c>
      <c r="C241" s="6" t="s">
        <v>35</v>
      </c>
      <c r="D241" s="7" t="s">
        <v>36</v>
      </c>
      <c r="E241" s="6"/>
      <c r="F241" s="11" t="s">
        <v>1415</v>
      </c>
      <c r="G241" s="10"/>
      <c r="H241" s="10" t="s">
        <v>1416</v>
      </c>
      <c r="I241" s="13"/>
      <c r="J241" s="8" t="s">
        <v>227</v>
      </c>
      <c r="K241" s="10" t="s">
        <v>1417</v>
      </c>
      <c r="L241" s="11" t="s">
        <v>1418</v>
      </c>
      <c r="M241" s="6" t="s">
        <v>43</v>
      </c>
      <c r="N241" s="11" t="s">
        <v>1419</v>
      </c>
      <c r="O241" s="11" t="s">
        <v>1420</v>
      </c>
      <c r="P241" s="10"/>
      <c r="Q241" s="13"/>
      <c r="R241" s="12"/>
      <c r="S241" s="12"/>
      <c r="T241" s="12"/>
      <c r="U241" s="12"/>
      <c r="V241" s="12"/>
      <c r="W241" s="12"/>
      <c r="X241" s="14"/>
      <c r="Y241" s="19" t="s">
        <v>45</v>
      </c>
      <c r="Z241" s="12" t="str">
        <f t="shared" si="1"/>
        <v>{
    "id": "M6-NyO-29a-I-1-BR",
    "stimulus": "&lt;p&gt;Marque se as seguintes operações com frações estão corretas ou incorretas.&lt;/p&gt;",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mmc de {{Q2}} e {{T1}} é {{T0}}. Depois, opere 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"&lt;p&gt;O resultado correto é:&lt;/p&gt;&lt;p&gt;&lt;span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"&lt;p&gt;O resultado correto é:&lt;/p&gt;&lt;p&gt;&lt;span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"Correta",
                "Incorreta"
            ]
        }
    }
}</v>
      </c>
      <c r="AA241" s="15" t="s">
        <v>1421</v>
      </c>
      <c r="AB241" s="13" t="str">
        <f t="shared" si="2"/>
        <v>M6-NyO-29a-I-1</v>
      </c>
      <c r="AC241" s="13" t="str">
        <f t="shared" si="3"/>
        <v>M6-NyO-29a-I-1-BR</v>
      </c>
      <c r="AD241" s="8" t="s">
        <v>47</v>
      </c>
      <c r="AE241" s="8" t="s">
        <v>572</v>
      </c>
      <c r="AF241" s="8" t="s">
        <v>48</v>
      </c>
      <c r="AG241" s="8" t="s">
        <v>49</v>
      </c>
    </row>
    <row r="242" ht="112.5" customHeight="1">
      <c r="A242" s="6" t="s">
        <v>1413</v>
      </c>
      <c r="B242" s="6" t="s">
        <v>1414</v>
      </c>
      <c r="C242" s="6" t="s">
        <v>50</v>
      </c>
      <c r="D242" s="7" t="s">
        <v>36</v>
      </c>
      <c r="E242" s="6"/>
      <c r="F242" s="10" t="s">
        <v>1422</v>
      </c>
      <c r="G242" s="10" t="s">
        <v>1423</v>
      </c>
      <c r="H242" s="10" t="s">
        <v>1424</v>
      </c>
      <c r="I242" s="13"/>
      <c r="J242" s="6" t="s">
        <v>103</v>
      </c>
      <c r="K242" s="10" t="s">
        <v>1417</v>
      </c>
      <c r="L242" s="10" t="s">
        <v>1425</v>
      </c>
      <c r="M242" s="6" t="s">
        <v>43</v>
      </c>
      <c r="N242" s="11" t="s">
        <v>1419</v>
      </c>
      <c r="O242" s="11" t="s">
        <v>1426</v>
      </c>
      <c r="P242" s="18"/>
      <c r="Q242" s="13"/>
      <c r="R242" s="12"/>
      <c r="S242" s="12"/>
      <c r="T242" s="12"/>
      <c r="U242" s="12"/>
      <c r="V242" s="12"/>
      <c r="W242" s="12"/>
      <c r="X242" s="14"/>
      <c r="Y242" s="19" t="s">
        <v>45</v>
      </c>
      <c r="Z242" s="12" t="str">
        <f t="shared" si="1"/>
        <v>{
    "id": "M6-NyO-29a-E-1-BR",
    "stimulus": "&lt;p&gt;Calcule a adição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AA242" s="15" t="s">
        <v>1427</v>
      </c>
      <c r="AB242" s="13" t="str">
        <f t="shared" si="2"/>
        <v>M6-NyO-29a-E-1</v>
      </c>
      <c r="AC242" s="13" t="str">
        <f t="shared" si="3"/>
        <v>M6-NyO-29a-E-1-BR</v>
      </c>
      <c r="AD242" s="8" t="s">
        <v>47</v>
      </c>
      <c r="AE242" s="8" t="s">
        <v>572</v>
      </c>
      <c r="AF242" s="8" t="s">
        <v>48</v>
      </c>
      <c r="AG242" s="8" t="s">
        <v>49</v>
      </c>
    </row>
    <row r="243" ht="112.5" customHeight="1">
      <c r="A243" s="6" t="s">
        <v>1413</v>
      </c>
      <c r="B243" s="6" t="s">
        <v>1414</v>
      </c>
      <c r="C243" s="6" t="s">
        <v>50</v>
      </c>
      <c r="D243" s="7" t="s">
        <v>36</v>
      </c>
      <c r="E243" s="6"/>
      <c r="F243" s="10" t="s">
        <v>1422</v>
      </c>
      <c r="G243" s="10" t="s">
        <v>1428</v>
      </c>
      <c r="H243" s="10" t="s">
        <v>1424</v>
      </c>
      <c r="I243" s="13"/>
      <c r="J243" s="6" t="s">
        <v>103</v>
      </c>
      <c r="K243" s="10" t="s">
        <v>1417</v>
      </c>
      <c r="L243" s="10" t="s">
        <v>1425</v>
      </c>
      <c r="M243" s="6" t="s">
        <v>43</v>
      </c>
      <c r="N243" s="11" t="s">
        <v>1419</v>
      </c>
      <c r="O243" s="11" t="s">
        <v>1426</v>
      </c>
      <c r="P243" s="18"/>
      <c r="Q243" s="13"/>
      <c r="R243" s="12"/>
      <c r="S243" s="12"/>
      <c r="T243" s="12"/>
      <c r="U243" s="12"/>
      <c r="V243" s="12"/>
      <c r="W243" s="12"/>
      <c r="X243" s="14"/>
      <c r="Y243" s="19" t="s">
        <v>45</v>
      </c>
      <c r="Z243" s="12" t="str">
        <f t="shared" si="1"/>
        <v>{
    "id": "M6-NyO-29a-E-2-BR",
    "stimulus": "&lt;p&gt;Calcule a subtração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v>
      </c>
      <c r="AA243" s="15" t="s">
        <v>1429</v>
      </c>
      <c r="AB243" s="13" t="str">
        <f t="shared" si="2"/>
        <v>M6-NyO-29a-E-2</v>
      </c>
      <c r="AC243" s="13" t="str">
        <f t="shared" si="3"/>
        <v>M6-NyO-29a-E-2-BR</v>
      </c>
      <c r="AD243" s="8" t="s">
        <v>47</v>
      </c>
      <c r="AE243" s="8" t="s">
        <v>572</v>
      </c>
      <c r="AF243" s="8" t="s">
        <v>48</v>
      </c>
      <c r="AG243" s="8" t="s">
        <v>49</v>
      </c>
    </row>
    <row r="244" ht="112.5" customHeight="1">
      <c r="A244" s="6" t="s">
        <v>1413</v>
      </c>
      <c r="B244" s="6" t="s">
        <v>1414</v>
      </c>
      <c r="C244" s="6" t="s">
        <v>69</v>
      </c>
      <c r="D244" s="7" t="s">
        <v>36</v>
      </c>
      <c r="E244" s="6"/>
      <c r="F244" s="11" t="s">
        <v>1430</v>
      </c>
      <c r="G244" s="11" t="s">
        <v>1431</v>
      </c>
      <c r="H244" s="10" t="s">
        <v>1432</v>
      </c>
      <c r="I244" s="13"/>
      <c r="J244" s="19" t="s">
        <v>103</v>
      </c>
      <c r="K244" s="10" t="s">
        <v>1433</v>
      </c>
      <c r="L244" s="26" t="s">
        <v>1434</v>
      </c>
      <c r="M244" s="19" t="s">
        <v>43</v>
      </c>
      <c r="N244" s="11" t="s">
        <v>1419</v>
      </c>
      <c r="O244" s="11" t="s">
        <v>1435</v>
      </c>
      <c r="P244" s="18"/>
      <c r="Q244" s="13"/>
      <c r="R244" s="12"/>
      <c r="S244" s="12"/>
      <c r="T244" s="12"/>
      <c r="U244" s="12"/>
      <c r="V244" s="12"/>
      <c r="W244" s="12"/>
      <c r="X244" s="14"/>
      <c r="Y244" s="19" t="s">
        <v>45</v>
      </c>
      <c r="Z244" s="12" t="str">
        <f t="shared" si="1"/>
        <v>{
    "id": "M6-NyO-29a-A-1-BR",
    "stimulus": "&lt;p&gt;No início de uma conferência, o público ocupava &lt;span class=\"fr-math-v2 fr-draggable\" contenteditable=\"false\" data-original-math=\"\\(\\frac{{{Q1}}}{{{Q2}}}\\)\" draggable=\"true\"&gt;\\(\\frac{{{Q1}}}{{{Q2}}}\\)&lt;/span&gt; dos assentos da plateia. Depois chegaram mais pessoas que iriam ocupar &lt;span class=\"fr-math-v2 fr-draggable\" contenteditable=\"false\" data-original-math=\"\\(\\frac{{{Q3}}}{{{Q4}}}\\)\" draggable=\"true\"&gt;\\(\\frac{{{Q3}}}{{{Q4}}}\\)&lt;/span&gt; dos assentos. Qual foi a fração de assentos ocupados? E qual foi a fração de assentos vazios?&lt;/p&gt;",
    "template": "&lt;p&gt;{{response}} dos assentos foram ocupados e {{response}} ficaram vazios.&lt;/p&gt;",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numeradores.&lt;/p&gt;&lt;p&gt;Fração de assentos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draggable=\"true\"&gt;\\(\\frac{{{T11}}}{{{T12}}}\\)&lt;/span&gt;&lt;/p&gt;&lt;p&gt;Fração de assentos vazios: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44" s="15" t="s">
        <v>1436</v>
      </c>
      <c r="AB244" s="13" t="str">
        <f t="shared" si="2"/>
        <v>M6-NyO-29a-A-1</v>
      </c>
      <c r="AC244" s="13" t="str">
        <f t="shared" si="3"/>
        <v>M6-NyO-29a-A-1-BR</v>
      </c>
      <c r="AD244" s="8" t="s">
        <v>47</v>
      </c>
      <c r="AE244" s="8" t="s">
        <v>572</v>
      </c>
      <c r="AF244" s="8" t="s">
        <v>48</v>
      </c>
      <c r="AG244" s="8" t="s">
        <v>49</v>
      </c>
    </row>
    <row r="245" ht="112.5" customHeight="1">
      <c r="A245" s="6" t="s">
        <v>1413</v>
      </c>
      <c r="B245" s="6" t="s">
        <v>1414</v>
      </c>
      <c r="C245" s="6" t="s">
        <v>69</v>
      </c>
      <c r="D245" s="7" t="s">
        <v>36</v>
      </c>
      <c r="E245" s="6"/>
      <c r="F245" s="11" t="s">
        <v>1437</v>
      </c>
      <c r="G245" s="11" t="s">
        <v>1438</v>
      </c>
      <c r="H245" s="14" t="s">
        <v>1439</v>
      </c>
      <c r="I245" s="13"/>
      <c r="J245" s="19" t="s">
        <v>103</v>
      </c>
      <c r="K245" s="10" t="s">
        <v>1433</v>
      </c>
      <c r="L245" s="27" t="s">
        <v>1440</v>
      </c>
      <c r="M245" s="19" t="s">
        <v>43</v>
      </c>
      <c r="N245" s="11" t="s">
        <v>1419</v>
      </c>
      <c r="O245" s="11" t="s">
        <v>1441</v>
      </c>
      <c r="P245" s="11"/>
      <c r="Q245" s="8"/>
      <c r="R245" s="9"/>
      <c r="S245" s="9"/>
      <c r="T245" s="9"/>
      <c r="U245" s="9"/>
      <c r="V245" s="9"/>
      <c r="W245" s="9"/>
      <c r="X245" s="8"/>
      <c r="Y245" s="19" t="s">
        <v>45</v>
      </c>
      <c r="Z245" s="12" t="str">
        <f t="shared" si="1"/>
        <v>{
    "id": "M6-NyO-29a-A-2-BR",
    "stimulus": "&lt;p&gt;Josué encheu de água sua banheira em &lt;span class=\"fr-math-v2 fr-draggable\" contenteditable=\"false\" data-original-math=\"\\(\\frac{{{Q1}}}{{{Q2}}}\\)\" draggable=\"true\"&gt;\\(\\frac{{{Q1}}}{{{Q2}}}\\)&lt;/span&gt; de sua capacidade. Depois, ele encheu a banheira em mais &lt;span class=\"fr-math-v2 fr-draggable\" contenteditable=\"false\" data-original-math=\"\\(\\frac{{{Q3}}}{{{Q4}}}\\)\" draggable=\"true\"&gt;\\(\\frac{{{Q3}}}{{{Q4}}}\\)&lt;/span&gt; de sua capacidade. Que fração da banheira ele encheu ao todo? Que fração da capacidade ainda resta para encher completamente? Lembre-se de simplificar as frações.&lt;/p&gt;",
    "template": "&lt;p&gt;A banheira está {{response}} cheia e pode encher mais {{response}} da capacidade.&lt;/p&gt;",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numeradores.&lt;/p&gt;&lt;p&gt;Capacidade cheia: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draggable=\"true\"&gt;\\(\\frac{{{T11}}}{{{T12}}}\\)&lt;/span&gt;&lt;/p&gt;&lt;p&gt;Capacidade para encher completamente: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45" s="15" t="s">
        <v>1442</v>
      </c>
      <c r="AB245" s="13" t="str">
        <f t="shared" si="2"/>
        <v>M6-NyO-29a-A-2</v>
      </c>
      <c r="AC245" s="13" t="str">
        <f t="shared" si="3"/>
        <v>M6-NyO-29a-A-2-BR</v>
      </c>
      <c r="AD245" s="8" t="s">
        <v>47</v>
      </c>
      <c r="AE245" s="8" t="s">
        <v>572</v>
      </c>
      <c r="AF245" s="8" t="s">
        <v>48</v>
      </c>
      <c r="AG245" s="8" t="s">
        <v>49</v>
      </c>
    </row>
    <row r="246" ht="112.5" customHeight="1">
      <c r="A246" s="6" t="s">
        <v>1413</v>
      </c>
      <c r="B246" s="6" t="s">
        <v>1414</v>
      </c>
      <c r="C246" s="6" t="s">
        <v>69</v>
      </c>
      <c r="D246" s="7" t="s">
        <v>36</v>
      </c>
      <c r="E246" s="6"/>
      <c r="F246" s="11" t="s">
        <v>1443</v>
      </c>
      <c r="G246" s="11" t="s">
        <v>1444</v>
      </c>
      <c r="H246" s="10" t="s">
        <v>1445</v>
      </c>
      <c r="I246" s="13"/>
      <c r="J246" s="34" t="s">
        <v>103</v>
      </c>
      <c r="K246" s="10" t="s">
        <v>1433</v>
      </c>
      <c r="L246" s="27" t="s">
        <v>1440</v>
      </c>
      <c r="M246" s="19" t="s">
        <v>43</v>
      </c>
      <c r="N246" s="11" t="s">
        <v>1419</v>
      </c>
      <c r="O246" s="11" t="s">
        <v>1446</v>
      </c>
      <c r="P246" s="9"/>
      <c r="Q246" s="13"/>
      <c r="R246" s="12"/>
      <c r="S246" s="12"/>
      <c r="T246" s="12"/>
      <c r="U246" s="12"/>
      <c r="V246" s="12"/>
      <c r="W246" s="12"/>
      <c r="X246" s="13"/>
      <c r="Y246" s="19" t="s">
        <v>45</v>
      </c>
      <c r="Z246" s="12" t="str">
        <f t="shared" si="1"/>
        <v>{
    "id": "M6-NyO-29a-A-3-BR",
    "stimulus": "&lt;p&gt;Dos pacientes de um hospital que receberam alta, &lt;span class=\"fr-math-v2 fr-draggable\" contenteditable=\"false\" data-original-math=\"\\(\\frac{{{Q1}}}{{{Q2}}}\\)\" draggable=\"true\"&gt;\\(\\frac{{{Q1}}}{{{Q2}}}\\)&lt;/span&gt; estavam internados na traumatologia, enquanto &lt;span class=\"fr-math-v2 fr-draggable\" contenteditable=\"false\" data-original-math=\"\\(\\frac{{{Q3}}}{{{Q4}}}\\)\" draggable=\"true\"&gt;\\(\\frac{{{Q3}}}{{{Q4}}}\\)&lt;/span&gt;, na neurologia. Dos pacientes que receberam alta, qual é fração de pacientes que estavam na traumatologia e neurologia? E qual é a fração dos que estavam internados em outras enfermarias? Lembre-se de simplificar as frações.&lt;/p&gt;",
    "template": "&lt;p&gt;Pacientes de traumatologia e neurologia representaram {{response}} do total que receberam alta, enquanto {{response}} dos pacientes eram de outras enfermarias.&lt;/p&gt;",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numeradores.&lt;/p&gt;&lt;p&gt;Pacientes de traumatologia e neurologia: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outras enfermarias: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46" s="15" t="s">
        <v>1447</v>
      </c>
      <c r="AB246" s="13" t="str">
        <f t="shared" si="2"/>
        <v>M6-NyO-29a-A-3</v>
      </c>
      <c r="AC246" s="13" t="str">
        <f t="shared" si="3"/>
        <v>M6-NyO-29a-A-3-BR</v>
      </c>
      <c r="AD246" s="8" t="s">
        <v>47</v>
      </c>
      <c r="AE246" s="8" t="s">
        <v>572</v>
      </c>
      <c r="AF246" s="8" t="s">
        <v>48</v>
      </c>
      <c r="AG246" s="8" t="s">
        <v>49</v>
      </c>
    </row>
    <row r="247" ht="112.5" customHeight="1">
      <c r="A247" s="6" t="s">
        <v>1448</v>
      </c>
      <c r="B247" s="6" t="s">
        <v>1449</v>
      </c>
      <c r="C247" s="6" t="s">
        <v>35</v>
      </c>
      <c r="D247" s="7" t="s">
        <v>36</v>
      </c>
      <c r="E247" s="6"/>
      <c r="F247" s="11" t="s">
        <v>1450</v>
      </c>
      <c r="G247" s="11" t="s">
        <v>1451</v>
      </c>
      <c r="H247" s="10" t="s">
        <v>1452</v>
      </c>
      <c r="I247" s="13"/>
      <c r="J247" s="6" t="s">
        <v>196</v>
      </c>
      <c r="K247" s="10" t="s">
        <v>1453</v>
      </c>
      <c r="L247" s="26" t="s">
        <v>1454</v>
      </c>
      <c r="M247" s="6" t="s">
        <v>43</v>
      </c>
      <c r="N247" s="11" t="s">
        <v>1455</v>
      </c>
      <c r="O247" s="11" t="s">
        <v>1456</v>
      </c>
      <c r="P247" s="9"/>
      <c r="Q247" s="13"/>
      <c r="R247" s="12"/>
      <c r="S247" s="12"/>
      <c r="T247" s="12"/>
      <c r="U247" s="12"/>
      <c r="V247" s="12"/>
      <c r="W247" s="12"/>
      <c r="X247" s="13"/>
      <c r="Y247" s="19" t="s">
        <v>45</v>
      </c>
      <c r="Z247" s="12" t="str">
        <f t="shared" si="1"/>
        <v>{"id":"M6-NyO-30a-I-1-BR","stimulus":"&lt;p&gt;Arraste a solução correta de cada uma dessas multiplicações.&lt;/p&gt;","template":"&lt;p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v>
      </c>
      <c r="AA247" s="15" t="s">
        <v>1457</v>
      </c>
      <c r="AB247" s="13" t="str">
        <f t="shared" si="2"/>
        <v>M6-NyO-30a-I-1</v>
      </c>
      <c r="AC247" s="13" t="str">
        <f t="shared" si="3"/>
        <v>M6-NyO-30a-I-1-BR</v>
      </c>
      <c r="AD247" s="8" t="s">
        <v>47</v>
      </c>
      <c r="AE247" s="8" t="s">
        <v>572</v>
      </c>
      <c r="AF247" s="8" t="s">
        <v>48</v>
      </c>
      <c r="AG247" s="8" t="s">
        <v>49</v>
      </c>
    </row>
    <row r="248" ht="112.5" customHeight="1">
      <c r="A248" s="6" t="s">
        <v>1448</v>
      </c>
      <c r="B248" s="6" t="s">
        <v>1449</v>
      </c>
      <c r="C248" s="6" t="s">
        <v>50</v>
      </c>
      <c r="D248" s="7" t="s">
        <v>36</v>
      </c>
      <c r="E248" s="6"/>
      <c r="F248" s="10" t="s">
        <v>1458</v>
      </c>
      <c r="G248" s="11" t="s">
        <v>1459</v>
      </c>
      <c r="H248" s="10" t="s">
        <v>1460</v>
      </c>
      <c r="I248" s="13"/>
      <c r="J248" s="34" t="s">
        <v>103</v>
      </c>
      <c r="K248" s="10" t="s">
        <v>1461</v>
      </c>
      <c r="L248" s="27" t="s">
        <v>1462</v>
      </c>
      <c r="M248" s="6" t="s">
        <v>43</v>
      </c>
      <c r="N248" s="10" t="s">
        <v>1463</v>
      </c>
      <c r="O248" s="10" t="s">
        <v>1464</v>
      </c>
      <c r="P248" s="9"/>
      <c r="Q248" s="13"/>
      <c r="R248" s="12"/>
      <c r="S248" s="12"/>
      <c r="T248" s="12"/>
      <c r="U248" s="12"/>
      <c r="V248" s="12"/>
      <c r="W248" s="12"/>
      <c r="X248" s="13"/>
      <c r="Y248" s="19" t="s">
        <v>45</v>
      </c>
      <c r="Z248" s="12" t="str">
        <f t="shared" si="1"/>
        <v>{"id":"M6-NyO-30a-E-1-BR","stimulus":"&lt;p&gt;Resolva a seguinte multiplicação de frações. Escreva o resultado como uma fração irredutível.&lt;/p&gt;","template":"&lt;p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v>
      </c>
      <c r="AA248" s="15" t="s">
        <v>1465</v>
      </c>
      <c r="AB248" s="13" t="str">
        <f t="shared" si="2"/>
        <v>M6-NyO-30a-E-1</v>
      </c>
      <c r="AC248" s="13" t="str">
        <f t="shared" si="3"/>
        <v>M6-NyO-30a-E-1-BR</v>
      </c>
      <c r="AD248" s="8" t="s">
        <v>47</v>
      </c>
      <c r="AE248" s="8" t="s">
        <v>572</v>
      </c>
      <c r="AF248" s="8" t="s">
        <v>48</v>
      </c>
      <c r="AG248" s="8" t="s">
        <v>49</v>
      </c>
    </row>
    <row r="249" ht="112.5" customHeight="1">
      <c r="A249" s="6" t="s">
        <v>1448</v>
      </c>
      <c r="B249" s="6" t="s">
        <v>1449</v>
      </c>
      <c r="C249" s="6" t="s">
        <v>69</v>
      </c>
      <c r="D249" s="7" t="s">
        <v>36</v>
      </c>
      <c r="E249" s="6"/>
      <c r="F249" s="11" t="s">
        <v>1466</v>
      </c>
      <c r="G249" s="11" t="s">
        <v>1467</v>
      </c>
      <c r="H249" s="10" t="s">
        <v>1468</v>
      </c>
      <c r="I249" s="13"/>
      <c r="J249" s="13" t="s">
        <v>103</v>
      </c>
      <c r="K249" s="10" t="s">
        <v>1469</v>
      </c>
      <c r="L249" s="10" t="s">
        <v>1470</v>
      </c>
      <c r="M249" s="6" t="s">
        <v>43</v>
      </c>
      <c r="N249" s="11" t="s">
        <v>1471</v>
      </c>
      <c r="O249" s="11" t="s">
        <v>1472</v>
      </c>
      <c r="P249" s="9"/>
      <c r="Q249" s="13"/>
      <c r="R249" s="12"/>
      <c r="S249" s="12"/>
      <c r="T249" s="12"/>
      <c r="U249" s="12"/>
      <c r="V249" s="12"/>
      <c r="W249" s="12"/>
      <c r="X249" s="13"/>
      <c r="Y249" s="19" t="s">
        <v>45</v>
      </c>
      <c r="Z249" s="12" t="str">
        <f t="shared" si="1"/>
        <v>{"id":"M6-NyO-30a-A-1-BR","stimulus":"&lt;p&gt;Emílio percorreu &lt;span class=\"fr-math-v2 fr-draggable\" contenteditable=\"false\" data-original-math=\"\\(\\frac{{{Q1}}}{{{Q2}}}\\)\" draggable=\"true\"&gt;\\(\\frac{{{Q1}}}{{{Q2}}}\\)&lt;/span&gt; do Caminho de Santiago. Se alguns dias atrás, ele havia caminhado &lt;span class=\"fr-math-v2 fr-draggable\" contenteditable=\"false\" data-original-math=\"\\(\\frac{{{Q3}}}{{{Q4}}}\\)\" draggable=\"true\"&gt;\\(\\frac{{{Q3}}}{{{Q4}}}\\)&lt;/span&gt; do que caminhou ele percorreu até agora, que fração do Caminho de Santiago ele havia percorrido até então?&lt;/p&gt;","template":"&lt;p&gt;Ele havia percorrido {{response}} do Caminho de Santiago.&lt;/p&gt;","hint":"&lt;p&gt;Para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AA249" s="15" t="s">
        <v>1473</v>
      </c>
      <c r="AB249" s="13" t="str">
        <f t="shared" si="2"/>
        <v>M6-NyO-30a-A-1</v>
      </c>
      <c r="AC249" s="13" t="str">
        <f t="shared" si="3"/>
        <v>M6-NyO-30a-A-1-BR</v>
      </c>
      <c r="AD249" s="8" t="s">
        <v>47</v>
      </c>
      <c r="AE249" s="8" t="s">
        <v>572</v>
      </c>
      <c r="AF249" s="8" t="s">
        <v>48</v>
      </c>
      <c r="AG249" s="8" t="s">
        <v>49</v>
      </c>
    </row>
    <row r="250" ht="112.5" customHeight="1">
      <c r="A250" s="6" t="s">
        <v>1448</v>
      </c>
      <c r="B250" s="6" t="s">
        <v>1449</v>
      </c>
      <c r="C250" s="6" t="s">
        <v>69</v>
      </c>
      <c r="D250" s="7" t="s">
        <v>36</v>
      </c>
      <c r="E250" s="6"/>
      <c r="F250" s="11" t="s">
        <v>1474</v>
      </c>
      <c r="G250" s="11" t="s">
        <v>1475</v>
      </c>
      <c r="H250" s="10" t="s">
        <v>1476</v>
      </c>
      <c r="I250" s="13"/>
      <c r="J250" s="13" t="s">
        <v>103</v>
      </c>
      <c r="K250" s="10" t="s">
        <v>1469</v>
      </c>
      <c r="L250" s="10" t="s">
        <v>1470</v>
      </c>
      <c r="M250" s="6" t="s">
        <v>43</v>
      </c>
      <c r="N250" s="11" t="s">
        <v>1471</v>
      </c>
      <c r="O250" s="11" t="s">
        <v>1472</v>
      </c>
      <c r="P250" s="9"/>
      <c r="Q250" s="13"/>
      <c r="R250" s="12"/>
      <c r="S250" s="12"/>
      <c r="T250" s="12"/>
      <c r="U250" s="12"/>
      <c r="V250" s="12"/>
      <c r="W250" s="12"/>
      <c r="X250" s="13"/>
      <c r="Y250" s="19" t="s">
        <v>45</v>
      </c>
      <c r="Z250" s="12" t="str">
        <f t="shared" si="1"/>
        <v>{"id":"M6-NyO-30a-A-2-BR","stimulus":"&lt;p&gt;Durante uma viagem, Fernando parou em uma cidade para reabastecer pela segunda vez depois de ter percorrido &lt;span class=\"fr-math-v2 fr-draggable\" contenteditable=\"false\" data-original-math=\"\\(\\frac{{{Q1}}}{{{Q2}}}\\)\" draggable=\"true\"&gt;\\(\\frac{{{Q1}}}{{{Q2}}}\\) do percurso. A primeira vez que ele reabasteceu, ele havia dirigido apenas &lt;span class=\"fr-math-v2 fr-draggable\" contenteditable=\"false\" data-original-math=\"\\(\\frac{{{Q3}}}{{{Q4}}}\\)\" draggable=\"true\"&gt;\\(\\frac{{{Q3}}}{{{Q4}}}\\)&lt;/span&gt; dessa quantidade. Que fração da viagem ele havia percorrido quando reabasteceu pela primeira vez?&lt;/p&gt;","template":"&lt;p&gt;Fernando havia percorrido {{response}} da viagem.&lt;/p&gt;","hint":"&lt;p&gt;Para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AA250" s="15" t="s">
        <v>1477</v>
      </c>
      <c r="AB250" s="13" t="str">
        <f t="shared" si="2"/>
        <v>M6-NyO-30a-A-2</v>
      </c>
      <c r="AC250" s="13" t="str">
        <f t="shared" si="3"/>
        <v>M6-NyO-30a-A-2-BR</v>
      </c>
      <c r="AD250" s="8" t="s">
        <v>47</v>
      </c>
      <c r="AE250" s="8" t="s">
        <v>572</v>
      </c>
      <c r="AF250" s="8" t="s">
        <v>48</v>
      </c>
      <c r="AG250" s="8" t="s">
        <v>49</v>
      </c>
    </row>
    <row r="251" ht="112.5" customHeight="1">
      <c r="A251" s="6" t="s">
        <v>1448</v>
      </c>
      <c r="B251" s="6" t="s">
        <v>1449</v>
      </c>
      <c r="C251" s="6" t="s">
        <v>69</v>
      </c>
      <c r="D251" s="7" t="s">
        <v>36</v>
      </c>
      <c r="E251" s="6"/>
      <c r="F251" s="11" t="s">
        <v>1478</v>
      </c>
      <c r="G251" s="11" t="s">
        <v>1479</v>
      </c>
      <c r="H251" s="14" t="s">
        <v>1480</v>
      </c>
      <c r="I251" s="13"/>
      <c r="J251" s="34" t="s">
        <v>103</v>
      </c>
      <c r="K251" s="14" t="s">
        <v>1469</v>
      </c>
      <c r="L251" s="35" t="s">
        <v>1470</v>
      </c>
      <c r="M251" s="6" t="s">
        <v>43</v>
      </c>
      <c r="N251" s="11" t="s">
        <v>1471</v>
      </c>
      <c r="O251" s="11" t="s">
        <v>1472</v>
      </c>
      <c r="P251" s="12"/>
      <c r="Q251" s="13"/>
      <c r="R251" s="12"/>
      <c r="S251" s="12"/>
      <c r="T251" s="12"/>
      <c r="U251" s="12"/>
      <c r="V251" s="12"/>
      <c r="W251" s="12"/>
      <c r="X251" s="14"/>
      <c r="Y251" s="19" t="s">
        <v>45</v>
      </c>
      <c r="Z251" s="12" t="str">
        <f t="shared" si="1"/>
        <v>{"id":"M6-NyO-30a-A-3-BR","stimulus":"&lt;p&gt;Amanda está fazendo uma das provas físicas para se tornar uma bombeira e subiu até o momento &lt;span class=\"fr-math-v2 fr-draggable\" contenteditable=\"false\" data-original-math=\"\\(\\frac{{{Q1}}}{{{Q2}}}\\)\" draggable=\"true\"&gt;\\(\\frac{{{Q1}}}{{{Q2}}}\\)&lt;/span&gt; dos degraus de um edifício. Quando ela havia subido &lt;span class=\"fr-math-v2 fr-draggable\" contenteditable=\"false\" data-original-math=\"\\(\\frac{{{Q3}}}{{{Q4}}}\\)\" draggable=\"true\"&gt;\\(\\frac{{{Q3}}}{{{Q4}}}\\)&lt;/span&gt; dessa quantidade, que fração do total de degraus do prédio ela havia subido?&lt;/p&gt;","template":"&lt;p&gt;Amanda havia subido {{response}} dos degraus.&lt;/p&gt;","hint":"&lt;p&gt;Para calcular a fração de uma fração, multiplique as duas frações e simplifique.&lt;/p&gt;","feedback":"&lt;p&gt;Para calcular uma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AA251" s="15" t="s">
        <v>1481</v>
      </c>
      <c r="AB251" s="13" t="str">
        <f t="shared" si="2"/>
        <v>M6-NyO-30a-A-3</v>
      </c>
      <c r="AC251" s="13" t="str">
        <f t="shared" si="3"/>
        <v>M6-NyO-30a-A-3-BR</v>
      </c>
      <c r="AD251" s="8" t="s">
        <v>47</v>
      </c>
      <c r="AE251" s="8" t="s">
        <v>572</v>
      </c>
      <c r="AF251" s="8" t="s">
        <v>48</v>
      </c>
      <c r="AG251" s="8" t="s">
        <v>49</v>
      </c>
    </row>
    <row r="252" ht="112.5" customHeight="1">
      <c r="A252" s="6" t="s">
        <v>1482</v>
      </c>
      <c r="B252" s="6" t="s">
        <v>1483</v>
      </c>
      <c r="C252" s="6" t="s">
        <v>35</v>
      </c>
      <c r="D252" s="7" t="s">
        <v>36</v>
      </c>
      <c r="E252" s="6"/>
      <c r="F252" s="11" t="s">
        <v>1484</v>
      </c>
      <c r="G252" s="10"/>
      <c r="H252" s="10" t="s">
        <v>1485</v>
      </c>
      <c r="I252" s="13" t="s">
        <v>212</v>
      </c>
      <c r="J252" s="6" t="s">
        <v>1299</v>
      </c>
      <c r="K252" s="10" t="s">
        <v>1486</v>
      </c>
      <c r="L252" s="10" t="s">
        <v>1487</v>
      </c>
      <c r="M252" s="6" t="s">
        <v>43</v>
      </c>
      <c r="N252" s="10" t="s">
        <v>1488</v>
      </c>
      <c r="O252" s="10" t="s">
        <v>1489</v>
      </c>
      <c r="P252" s="12"/>
      <c r="Q252" s="13"/>
      <c r="R252" s="12"/>
      <c r="S252" s="12"/>
      <c r="T252" s="12"/>
      <c r="U252" s="12"/>
      <c r="V252" s="12"/>
      <c r="W252" s="12"/>
      <c r="X252" s="14"/>
      <c r="Y252" s="19" t="s">
        <v>45</v>
      </c>
      <c r="Z252" s="12" t="str">
        <f t="shared" si="1"/>
        <v>{"id":"M6-NyO-31a-I-1-BR","stimulus":"&lt;p&gt;Escolha o resultado correto.&lt;/p&gt;&lt;p style=\"text-align:center;\"&gt;&lt;span class=\"fr-math-v2 fr-draggable\" contenteditable=\"false\" data-original-math=\"\\(\\frac{{{Q1}}}{{{T1}}}\\)\" draggable=\"true\"&gt;\\(\\frac{{{Q1}}}{{{T1}}}\\)&lt;/span&gt; de {{T2}} = ...&lt;/p&gt;","hint":"&lt;p&gt;Multiplique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AA252" s="15" t="s">
        <v>1490</v>
      </c>
      <c r="AB252" s="13" t="str">
        <f t="shared" si="2"/>
        <v>M6-NyO-31a-I-1</v>
      </c>
      <c r="AC252" s="13" t="str">
        <f t="shared" si="3"/>
        <v>M6-NyO-31a-I-1-BR</v>
      </c>
      <c r="AD252" s="13"/>
      <c r="AE252" s="13"/>
      <c r="AF252" s="8" t="s">
        <v>48</v>
      </c>
      <c r="AG252" s="8"/>
    </row>
    <row r="253" ht="112.5" customHeight="1">
      <c r="A253" s="6" t="s">
        <v>1482</v>
      </c>
      <c r="B253" s="6" t="s">
        <v>1483</v>
      </c>
      <c r="C253" s="6" t="s">
        <v>35</v>
      </c>
      <c r="D253" s="7" t="s">
        <v>36</v>
      </c>
      <c r="E253" s="6"/>
      <c r="F253" s="10" t="s">
        <v>1491</v>
      </c>
      <c r="G253" s="10"/>
      <c r="H253" s="10"/>
      <c r="I253" s="13" t="s">
        <v>212</v>
      </c>
      <c r="J253" s="13" t="s">
        <v>1299</v>
      </c>
      <c r="K253" s="10" t="s">
        <v>1486</v>
      </c>
      <c r="L253" s="10" t="s">
        <v>1487</v>
      </c>
      <c r="M253" s="6" t="s">
        <v>43</v>
      </c>
      <c r="N253" s="10" t="s">
        <v>1488</v>
      </c>
      <c r="O253" s="10" t="s">
        <v>1492</v>
      </c>
      <c r="P253" s="12"/>
      <c r="Q253" s="13"/>
      <c r="R253" s="12"/>
      <c r="S253" s="12"/>
      <c r="T253" s="12"/>
      <c r="U253" s="12"/>
      <c r="V253" s="12"/>
      <c r="W253" s="12"/>
      <c r="X253" s="14"/>
      <c r="Y253" s="19" t="s">
        <v>45</v>
      </c>
      <c r="Z253" s="12" t="str">
        <f t="shared" si="1"/>
        <v>{"id":"M6-NyO-31a-I-2-BR","stimulus":"&lt;p&gt;Escolha o resultado correto.&lt;/p&gt;&lt;p style=\"text-align:center;\"&gt;{{T2}} × &lt;span class=\"fr-math-v2 fr-draggable\" contenteditable=\"false\" data-original-math=\"\\(\\frac{{{Q1}}}{{{T1}}}\\)\" draggable=\"true\"&gt;\\(\\frac{{{Q1}}}{{{T1}}}\\)&lt;/span&gt; = ...&lt;/p&gt;","hint":"&lt;p&gt;Multiplique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AA253" s="15" t="s">
        <v>1493</v>
      </c>
      <c r="AB253" s="13" t="str">
        <f t="shared" si="2"/>
        <v>M6-NyO-31a-I-2</v>
      </c>
      <c r="AC253" s="13" t="str">
        <f t="shared" si="3"/>
        <v>M6-NyO-31a-I-2-BR</v>
      </c>
      <c r="AD253" s="13"/>
      <c r="AE253" s="13"/>
      <c r="AF253" s="8" t="s">
        <v>48</v>
      </c>
      <c r="AG253" s="8"/>
    </row>
    <row r="254" ht="112.5" customHeight="1">
      <c r="A254" s="6" t="s">
        <v>1482</v>
      </c>
      <c r="B254" s="6" t="s">
        <v>1483</v>
      </c>
      <c r="C254" s="6" t="s">
        <v>50</v>
      </c>
      <c r="D254" s="8" t="s">
        <v>36</v>
      </c>
      <c r="E254" s="6"/>
      <c r="F254" s="10" t="s">
        <v>1494</v>
      </c>
      <c r="G254" s="11" t="s">
        <v>1495</v>
      </c>
      <c r="H254" s="10" t="s">
        <v>1496</v>
      </c>
      <c r="I254" s="13" t="s">
        <v>212</v>
      </c>
      <c r="J254" s="34" t="s">
        <v>103</v>
      </c>
      <c r="K254" s="10" t="s">
        <v>1497</v>
      </c>
      <c r="L254" s="10" t="s">
        <v>1498</v>
      </c>
      <c r="M254" s="6" t="s">
        <v>43</v>
      </c>
      <c r="N254" s="10" t="s">
        <v>1488</v>
      </c>
      <c r="O254" s="11" t="s">
        <v>1499</v>
      </c>
      <c r="P254" s="12"/>
      <c r="Q254" s="13"/>
      <c r="R254" s="12"/>
      <c r="S254" s="12"/>
      <c r="T254" s="12"/>
      <c r="U254" s="12"/>
      <c r="V254" s="12"/>
      <c r="W254" s="12"/>
      <c r="X254" s="14"/>
      <c r="Y254" s="19" t="s">
        <v>45</v>
      </c>
      <c r="Z254" s="12" t="str">
        <f t="shared" si="1"/>
        <v>{"id":"M6-NyO-31a-E-1-BR","stimulus":"&lt;p&gt;Efetue o seguinte cálculo.&lt;/p&gt;","template":"&lt;p style=\"text-align:center;\"&gt;&lt;span class=\"fr-math-v2 fr-draggable\" contenteditable=\"false\" data-original-math=\"\\(\\frac{{{Q1}}}{{{T1}}}\\)\" draggable=\"true\"&gt;\\(\\frac{{{Q1}}}{{{T1}}}\\)&lt;/span&gt; de {{T2}} = {{response}}&lt;/p&gt;","hint":"&lt;p&gt;Multiplique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4" s="15" t="s">
        <v>1500</v>
      </c>
      <c r="AB254" s="13" t="str">
        <f t="shared" si="2"/>
        <v>M6-NyO-31a-E-1</v>
      </c>
      <c r="AC254" s="13" t="str">
        <f t="shared" si="3"/>
        <v>M6-NyO-31a-E-1-BR</v>
      </c>
      <c r="AD254" s="13"/>
      <c r="AE254" s="13"/>
      <c r="AF254" s="8" t="s">
        <v>48</v>
      </c>
      <c r="AG254" s="8"/>
    </row>
    <row r="255" ht="112.5" customHeight="1">
      <c r="A255" s="6" t="s">
        <v>1482</v>
      </c>
      <c r="B255" s="6" t="s">
        <v>1483</v>
      </c>
      <c r="C255" s="6" t="s">
        <v>50</v>
      </c>
      <c r="D255" s="8" t="s">
        <v>36</v>
      </c>
      <c r="E255" s="6"/>
      <c r="F255" s="10" t="s">
        <v>1494</v>
      </c>
      <c r="G255" s="11" t="s">
        <v>1501</v>
      </c>
      <c r="H255" s="10"/>
      <c r="I255" s="13" t="s">
        <v>212</v>
      </c>
      <c r="J255" s="34" t="s">
        <v>103</v>
      </c>
      <c r="K255" s="10" t="s">
        <v>1497</v>
      </c>
      <c r="L255" s="10" t="s">
        <v>1498</v>
      </c>
      <c r="M255" s="6" t="s">
        <v>43</v>
      </c>
      <c r="N255" s="10" t="s">
        <v>1488</v>
      </c>
      <c r="O255" s="11" t="s">
        <v>1502</v>
      </c>
      <c r="P255" s="12"/>
      <c r="Q255" s="13"/>
      <c r="R255" s="12"/>
      <c r="S255" s="12"/>
      <c r="T255" s="12"/>
      <c r="U255" s="12"/>
      <c r="V255" s="12"/>
      <c r="W255" s="12"/>
      <c r="X255" s="14"/>
      <c r="Y255" s="19" t="s">
        <v>45</v>
      </c>
      <c r="Z255" s="12" t="str">
        <f t="shared" si="1"/>
        <v>{"id":"M6-NyO-31a-E-2-BR","stimulus":"&lt;p&gt;Efetue o seguinte cálculo.&lt;/p&gt;","template":"&lt;p style=\"text-align:center;\"&gt;{{T2}} × &lt;span class=\"fr-math-v2 fr-draggable\" contenteditable=\"false\" data-original-math=\"\\(\\frac{{{Q1}}}{{{T1}}}\\)\" draggable=\"true\"&gt;\\(\\frac{{{Q1}}}{{{T1}}}\\)&lt;/span&gt; = {{response}}&lt;/p&gt;","hint":"&lt;p&gt;Multiplique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5" s="15" t="s">
        <v>1503</v>
      </c>
      <c r="AB255" s="13" t="str">
        <f t="shared" si="2"/>
        <v>M6-NyO-31a-E-2</v>
      </c>
      <c r="AC255" s="13" t="str">
        <f t="shared" si="3"/>
        <v>M6-NyO-31a-E-2-BR</v>
      </c>
      <c r="AD255" s="13"/>
      <c r="AE255" s="13"/>
      <c r="AF255" s="8" t="s">
        <v>48</v>
      </c>
      <c r="AG255" s="8"/>
    </row>
    <row r="256" ht="112.5" customHeight="1">
      <c r="A256" s="6" t="s">
        <v>1482</v>
      </c>
      <c r="B256" s="6" t="s">
        <v>1483</v>
      </c>
      <c r="C256" s="6" t="s">
        <v>69</v>
      </c>
      <c r="D256" s="8" t="s">
        <v>36</v>
      </c>
      <c r="E256" s="6"/>
      <c r="F256" s="11" t="s">
        <v>1504</v>
      </c>
      <c r="G256" s="10" t="s">
        <v>1505</v>
      </c>
      <c r="H256" s="10" t="s">
        <v>1506</v>
      </c>
      <c r="I256" s="13"/>
      <c r="J256" s="13" t="s">
        <v>103</v>
      </c>
      <c r="K256" s="10" t="s">
        <v>1497</v>
      </c>
      <c r="L256" s="10" t="s">
        <v>1498</v>
      </c>
      <c r="M256" s="6" t="s">
        <v>43</v>
      </c>
      <c r="N256" s="10" t="s">
        <v>1488</v>
      </c>
      <c r="O256" s="11" t="s">
        <v>1507</v>
      </c>
      <c r="P256" s="9"/>
      <c r="Q256" s="8"/>
      <c r="R256" s="9"/>
      <c r="S256" s="9"/>
      <c r="T256" s="9"/>
      <c r="U256" s="9"/>
      <c r="V256" s="9"/>
      <c r="W256" s="9"/>
      <c r="X256" s="8"/>
      <c r="Y256" s="19" t="s">
        <v>45</v>
      </c>
      <c r="Z256" s="12" t="str">
        <f t="shared" si="1"/>
        <v>{"id":"M6-NyO-31a-A-1-BR","stimulus":"&lt;p&gt;Maria tem {{T2}} palitos de madeira para fazer um trabalho de artesanato, mas ela só precisa de &lt;span class=\"fr-math-v2 fr-draggable\" contenteditable=\"false\" data-original-math=\"\\(\\frac{{{Q1}}}{{{T1}}}\\)\" draggable=\"true\"&gt;\\(\\frac{{{Q1}}}{{{T1}}}\\)&lt;/span&gt; deles. Quantos ela vai utilizar?&lt;/p&gt;","template":"&lt;p&gt;Maria vai utilizar {{response}} palitos.&lt;/p&gt;","hint":"&lt;p&gt;Multiplique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v>
      </c>
      <c r="AA256" s="15" t="s">
        <v>1508</v>
      </c>
      <c r="AB256" s="13" t="str">
        <f t="shared" si="2"/>
        <v>M6-NyO-31a-A-1</v>
      </c>
      <c r="AC256" s="13" t="str">
        <f t="shared" si="3"/>
        <v>M6-NyO-31a-A-1-BR</v>
      </c>
      <c r="AD256" s="13"/>
      <c r="AE256" s="13"/>
      <c r="AF256" s="8" t="s">
        <v>48</v>
      </c>
      <c r="AG256" s="8"/>
    </row>
    <row r="257" ht="112.5" customHeight="1">
      <c r="A257" s="6" t="s">
        <v>1482</v>
      </c>
      <c r="B257" s="6" t="s">
        <v>1483</v>
      </c>
      <c r="C257" s="6" t="s">
        <v>69</v>
      </c>
      <c r="D257" s="8" t="s">
        <v>36</v>
      </c>
      <c r="E257" s="6"/>
      <c r="F257" s="11" t="s">
        <v>1509</v>
      </c>
      <c r="G257" s="10" t="s">
        <v>1510</v>
      </c>
      <c r="H257" s="10" t="s">
        <v>1511</v>
      </c>
      <c r="I257" s="13"/>
      <c r="J257" s="13" t="s">
        <v>103</v>
      </c>
      <c r="K257" s="10" t="s">
        <v>1497</v>
      </c>
      <c r="L257" s="10" t="s">
        <v>1498</v>
      </c>
      <c r="M257" s="6" t="s">
        <v>43</v>
      </c>
      <c r="N257" s="10" t="s">
        <v>1488</v>
      </c>
      <c r="O257" s="11" t="s">
        <v>1507</v>
      </c>
      <c r="P257" s="9"/>
      <c r="Q257" s="8"/>
      <c r="R257" s="9"/>
      <c r="S257" s="9"/>
      <c r="T257" s="9"/>
      <c r="U257" s="9"/>
      <c r="V257" s="9"/>
      <c r="W257" s="9"/>
      <c r="X257" s="8"/>
      <c r="Y257" s="19" t="s">
        <v>45</v>
      </c>
      <c r="Z257" s="12" t="str">
        <f t="shared" si="1"/>
        <v>{"id":"M6-NyO-31a-A-2-BR","stimulus":"&lt;p&gt;Sabrina tem &lt;span class=\"fr-math-v2 fr-draggable\" contenteditable=\"false\" data-original-math=\"\\(\\frac{{{Q1}}}{{{T1}}}\\)\" draggable=\"true\"&gt;\\(\\frac{{{Q1}}}{{{T1}}}\\)&lt;/span&gt; das {{T2}} figurinhas de um álbum. Quantas figurinhas ela tem?&lt;/p&gt;","template":"&lt;p&gt;Ela tem {{response}} figurinhas.&lt;/p&gt;","hint":"&lt;p&gt;Multiplique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7" s="15" t="s">
        <v>1512</v>
      </c>
      <c r="AB257" s="13" t="str">
        <f t="shared" si="2"/>
        <v>M6-NyO-31a-A-2</v>
      </c>
      <c r="AC257" s="13" t="str">
        <f t="shared" si="3"/>
        <v>M6-NyO-31a-A-2-BR</v>
      </c>
      <c r="AD257" s="13"/>
      <c r="AE257" s="13"/>
      <c r="AF257" s="8" t="s">
        <v>48</v>
      </c>
      <c r="AG257" s="8"/>
    </row>
    <row r="258" ht="112.5" customHeight="1">
      <c r="A258" s="6" t="s">
        <v>1482</v>
      </c>
      <c r="B258" s="6" t="s">
        <v>1483</v>
      </c>
      <c r="C258" s="6" t="s">
        <v>69</v>
      </c>
      <c r="D258" s="8" t="s">
        <v>36</v>
      </c>
      <c r="E258" s="6"/>
      <c r="F258" s="11" t="s">
        <v>1513</v>
      </c>
      <c r="G258" s="10" t="s">
        <v>1514</v>
      </c>
      <c r="H258" s="10" t="s">
        <v>1515</v>
      </c>
      <c r="I258" s="13"/>
      <c r="J258" s="13" t="s">
        <v>103</v>
      </c>
      <c r="K258" s="10" t="s">
        <v>1497</v>
      </c>
      <c r="L258" s="10" t="s">
        <v>1498</v>
      </c>
      <c r="M258" s="6" t="s">
        <v>43</v>
      </c>
      <c r="N258" s="10" t="s">
        <v>1488</v>
      </c>
      <c r="O258" s="11" t="s">
        <v>1507</v>
      </c>
      <c r="P258" s="18"/>
      <c r="Q258" s="6"/>
      <c r="R258" s="18"/>
      <c r="S258" s="18"/>
      <c r="T258" s="18"/>
      <c r="U258" s="18"/>
      <c r="V258" s="18"/>
      <c r="W258" s="18"/>
      <c r="X258" s="10"/>
      <c r="Y258" s="19" t="s">
        <v>45</v>
      </c>
      <c r="Z258" s="12" t="str">
        <f t="shared" si="1"/>
        <v>{"id":"M6-NyO-31a-A-3-BR","stimulus":"&lt;p&gt;Laura participou com suas amigas de uma competição de matemática. Das {{T2}} perguntas que foram feitas, ela respondeu &lt;span class=\"fr-math-v2 fr-draggable\" contenteditable=\"false\" data-original-math=\"\\(\\frac{{{Q1}}}{{{T1}}}\\)\" draggable=\"true\"&gt;\\(\\frac{{{Q1}}}{{{T1}}}\\)&lt;/span&gt;. Quantas perguntas ela respondeu ao todo?&lt;/p&gt;","template":"&lt;p&gt;Ela respondeu {{response}} perguntas.&lt;/p&gt;","hint":"&lt;p&gt;Multiplique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8" s="15" t="s">
        <v>1516</v>
      </c>
      <c r="AB258" s="13" t="str">
        <f t="shared" si="2"/>
        <v>M6-NyO-31a-A-3</v>
      </c>
      <c r="AC258" s="13" t="str">
        <f t="shared" si="3"/>
        <v>M6-NyO-31a-A-3-BR</v>
      </c>
      <c r="AD258" s="13"/>
      <c r="AE258" s="13"/>
      <c r="AF258" s="8" t="s">
        <v>48</v>
      </c>
      <c r="AG258" s="8"/>
    </row>
    <row r="259" ht="112.5" customHeight="1">
      <c r="A259" s="6" t="s">
        <v>1517</v>
      </c>
      <c r="B259" s="6" t="s">
        <v>1518</v>
      </c>
      <c r="C259" s="6" t="s">
        <v>35</v>
      </c>
      <c r="D259" s="7" t="s">
        <v>36</v>
      </c>
      <c r="E259" s="6"/>
      <c r="F259" s="11" t="s">
        <v>1519</v>
      </c>
      <c r="G259" s="10"/>
      <c r="H259" s="10" t="s">
        <v>1520</v>
      </c>
      <c r="I259" s="13"/>
      <c r="J259" s="23" t="s">
        <v>262</v>
      </c>
      <c r="K259" s="10" t="s">
        <v>1521</v>
      </c>
      <c r="L259" s="11" t="s">
        <v>1522</v>
      </c>
      <c r="M259" s="6" t="s">
        <v>43</v>
      </c>
      <c r="N259" s="11" t="s">
        <v>1523</v>
      </c>
      <c r="O259" s="11" t="s">
        <v>1524</v>
      </c>
      <c r="P259" s="12"/>
      <c r="Q259" s="13"/>
      <c r="R259" s="12"/>
      <c r="S259" s="12"/>
      <c r="T259" s="12"/>
      <c r="U259" s="12"/>
      <c r="V259" s="12"/>
      <c r="W259" s="12"/>
      <c r="X259" s="14"/>
      <c r="Y259" s="19" t="s">
        <v>45</v>
      </c>
      <c r="Z259" s="12" t="str">
        <f t="shared" si="1"/>
        <v>{"id":"M6-NyO-32a-I-1-BR","stimulus":"&lt;p&gt;Escolha a solução correta da seguinte divisão de frações.&lt;/p&gt;&lt;p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v>
      </c>
      <c r="AA259" s="15" t="s">
        <v>1525</v>
      </c>
      <c r="AB259" s="13" t="str">
        <f t="shared" si="2"/>
        <v>M6-NyO-32a-I-1</v>
      </c>
      <c r="AC259" s="13" t="str">
        <f t="shared" si="3"/>
        <v>M6-NyO-32a-I-1-BR</v>
      </c>
      <c r="AD259" s="8" t="s">
        <v>47</v>
      </c>
      <c r="AE259" s="8" t="s">
        <v>572</v>
      </c>
      <c r="AF259" s="8" t="s">
        <v>48</v>
      </c>
      <c r="AG259" s="8" t="s">
        <v>49</v>
      </c>
    </row>
    <row r="260" ht="112.5" customHeight="1">
      <c r="A260" s="6" t="s">
        <v>1517</v>
      </c>
      <c r="B260" s="6" t="s">
        <v>1518</v>
      </c>
      <c r="C260" s="6" t="s">
        <v>50</v>
      </c>
      <c r="D260" s="7" t="s">
        <v>36</v>
      </c>
      <c r="E260" s="6"/>
      <c r="F260" s="11" t="s">
        <v>1526</v>
      </c>
      <c r="G260" s="11" t="s">
        <v>1527</v>
      </c>
      <c r="H260" s="10" t="s">
        <v>1528</v>
      </c>
      <c r="I260" s="13"/>
      <c r="J260" s="23" t="s">
        <v>168</v>
      </c>
      <c r="K260" s="10" t="s">
        <v>1521</v>
      </c>
      <c r="L260" s="11" t="s">
        <v>1529</v>
      </c>
      <c r="M260" s="6" t="s">
        <v>43</v>
      </c>
      <c r="N260" s="11" t="s">
        <v>1530</v>
      </c>
      <c r="O260" s="11" t="s">
        <v>1531</v>
      </c>
      <c r="P260" s="12"/>
      <c r="Q260" s="13"/>
      <c r="R260" s="12"/>
      <c r="S260" s="12"/>
      <c r="T260" s="12"/>
      <c r="U260" s="12"/>
      <c r="V260" s="12"/>
      <c r="W260" s="12"/>
      <c r="X260" s="14"/>
      <c r="Y260" s="19" t="s">
        <v>45</v>
      </c>
      <c r="Z260" s="12" t="str">
        <f t="shared" si="1"/>
        <v>{"id":"M6-NyO-32a-E-1-BR","stimulus":"&lt;p&gt;Resolva a seguinte divisão de frações.&lt;/p&gt;","template":"&lt;p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AA260" s="15" t="s">
        <v>1532</v>
      </c>
      <c r="AB260" s="13" t="str">
        <f t="shared" si="2"/>
        <v>M6-NyO-32a-E-1</v>
      </c>
      <c r="AC260" s="13" t="str">
        <f t="shared" si="3"/>
        <v>M6-NyO-32a-E-1-BR</v>
      </c>
      <c r="AD260" s="8" t="s">
        <v>47</v>
      </c>
      <c r="AE260" s="8" t="s">
        <v>572</v>
      </c>
      <c r="AF260" s="8" t="s">
        <v>48</v>
      </c>
      <c r="AG260" s="8" t="s">
        <v>49</v>
      </c>
    </row>
    <row r="261" ht="112.5" customHeight="1">
      <c r="A261" s="6" t="s">
        <v>1517</v>
      </c>
      <c r="B261" s="6" t="s">
        <v>1518</v>
      </c>
      <c r="C261" s="6" t="s">
        <v>69</v>
      </c>
      <c r="D261" s="7" t="s">
        <v>36</v>
      </c>
      <c r="E261" s="6"/>
      <c r="F261" s="11" t="s">
        <v>1533</v>
      </c>
      <c r="G261" s="11" t="s">
        <v>1534</v>
      </c>
      <c r="H261" s="10" t="s">
        <v>1535</v>
      </c>
      <c r="I261" s="13"/>
      <c r="J261" s="23" t="s">
        <v>168</v>
      </c>
      <c r="K261" s="10" t="s">
        <v>1536</v>
      </c>
      <c r="L261" s="11" t="s">
        <v>1537</v>
      </c>
      <c r="M261" s="6" t="s">
        <v>43</v>
      </c>
      <c r="N261" s="11" t="s">
        <v>1538</v>
      </c>
      <c r="O261" s="11" t="s">
        <v>1539</v>
      </c>
      <c r="P261" s="12"/>
      <c r="Q261" s="13"/>
      <c r="R261" s="12"/>
      <c r="S261" s="12"/>
      <c r="T261" s="12"/>
      <c r="U261" s="12"/>
      <c r="V261" s="12"/>
      <c r="W261" s="12"/>
      <c r="X261" s="13"/>
      <c r="Y261" s="19" t="s">
        <v>45</v>
      </c>
      <c r="Z261" s="12" t="str">
        <f t="shared" si="1"/>
        <v>{"id":"M6-NyO-32a-A-1-BR","stimulus":"&lt;p&gt;João Carlos tem &lt;span class=\"fr-math-v2 fr-draggable\" contenteditable=\"false\" data-original-math=\"\\(\\frac{{{T1}}}{{{Q4}}}\\)\" draggable=\"true\"&gt;\\(\\frac{{{T1}}}{{{Q4}}}\\)&lt;/span&gt; litros de suco de maçã e deseja repartir essa quantidade em garrafas de &lt;span class=\"fr-math-v2 fr-draggable\" contenteditable=\"false\" data-original-math=\"\\(\\frac{{{Q2}}}{{{Q3}}}\\)\" draggable=\"true\"&gt;\\(\\frac{{{Q2}}}{{{Q3}}}\\)&lt;/span&gt; litros. Quantas garrafas ele conseguirá encher? Simplifique a fração.&lt;/p&gt;","template":"&lt;p&gt;Ele conseguirá encher {{response}} garrafas.&lt;/p&gt;","hint":"&lt;p&gt;Para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simplifique.&lt;/p&gt;&lt;p&gt;Pode-se encher:&lt;/p&gt;&lt;p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garraf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AA261" s="15" t="s">
        <v>1540</v>
      </c>
      <c r="AB261" s="13" t="str">
        <f t="shared" si="2"/>
        <v>M6-NyO-32a-A-1</v>
      </c>
      <c r="AC261" s="13" t="str">
        <f t="shared" si="3"/>
        <v>M6-NyO-32a-A-1-BR</v>
      </c>
      <c r="AD261" s="8" t="s">
        <v>47</v>
      </c>
      <c r="AE261" s="8" t="s">
        <v>572</v>
      </c>
      <c r="AF261" s="8" t="s">
        <v>48</v>
      </c>
      <c r="AG261" s="8" t="s">
        <v>49</v>
      </c>
    </row>
    <row r="262" ht="112.5" customHeight="1">
      <c r="A262" s="6" t="s">
        <v>1517</v>
      </c>
      <c r="B262" s="6" t="s">
        <v>1518</v>
      </c>
      <c r="C262" s="6" t="s">
        <v>69</v>
      </c>
      <c r="D262" s="7" t="s">
        <v>36</v>
      </c>
      <c r="E262" s="6"/>
      <c r="F262" s="11" t="s">
        <v>1541</v>
      </c>
      <c r="G262" s="11" t="s">
        <v>1542</v>
      </c>
      <c r="H262" s="10" t="s">
        <v>1543</v>
      </c>
      <c r="I262" s="13"/>
      <c r="J262" s="23" t="s">
        <v>168</v>
      </c>
      <c r="K262" s="10" t="s">
        <v>1536</v>
      </c>
      <c r="L262" s="11" t="s">
        <v>1537</v>
      </c>
      <c r="M262" s="6" t="s">
        <v>43</v>
      </c>
      <c r="N262" s="11" t="s">
        <v>1544</v>
      </c>
      <c r="O262" s="11" t="s">
        <v>1545</v>
      </c>
      <c r="P262" s="12"/>
      <c r="Q262" s="13"/>
      <c r="R262" s="12"/>
      <c r="S262" s="12"/>
      <c r="T262" s="12"/>
      <c r="U262" s="12"/>
      <c r="V262" s="12"/>
      <c r="W262" s="12"/>
      <c r="X262" s="13"/>
      <c r="Y262" s="19" t="s">
        <v>45</v>
      </c>
      <c r="Z262" s="12" t="str">
        <f t="shared" si="1"/>
        <v>{"id":"M6-NyO-32a-A-2-BR","stimulus":"&lt;p&gt;Em uma empresa deseja-se distribuir &lt;span class=\"fr-math-v2 fr-draggable\" contenteditable=\"false\" data-original-math=\"\\(\\frac{{{T1}}}{{{Q4}}}\\)\" draggable=\"true\"&gt;\\(\\frac{{{T1}}}{{{Q4}}}\\)&lt;/span&gt; kg de cimento em sacos de &lt;span class=\"fr-math-v2 fr-draggable\" contenteditable=\"false\" data-original-math=\"\\(\\frac{{{Q2}}}{{{Q3}}}\\)\" draggable=\"true\"&gt;\\(\\frac{{{Q2}}}{{{Q3}}}\\)&lt;/span&gt; kg cada um. Quantos sacos serão necessários? Simplifique a fração.&lt;/p&gt;","template":"&lt;p&gt;Serão necessários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simplifique.&lt;/p&gt;&lt;p&gt;Serão necessários:&lt;/p&gt;&lt;p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AA262" s="15" t="s">
        <v>1546</v>
      </c>
      <c r="AB262" s="13" t="str">
        <f t="shared" si="2"/>
        <v>M6-NyO-32a-A-2</v>
      </c>
      <c r="AC262" s="13" t="str">
        <f t="shared" si="3"/>
        <v>M6-NyO-32a-A-2-BR</v>
      </c>
      <c r="AD262" s="8" t="s">
        <v>47</v>
      </c>
      <c r="AE262" s="8" t="s">
        <v>572</v>
      </c>
      <c r="AF262" s="8" t="s">
        <v>48</v>
      </c>
      <c r="AG262" s="8" t="s">
        <v>49</v>
      </c>
    </row>
    <row r="263" ht="112.5" customHeight="1">
      <c r="A263" s="6" t="s">
        <v>1517</v>
      </c>
      <c r="B263" s="6" t="s">
        <v>1518</v>
      </c>
      <c r="C263" s="6" t="s">
        <v>69</v>
      </c>
      <c r="D263" s="7" t="s">
        <v>36</v>
      </c>
      <c r="E263" s="6"/>
      <c r="F263" s="11" t="s">
        <v>1547</v>
      </c>
      <c r="G263" s="11" t="s">
        <v>1548</v>
      </c>
      <c r="H263" s="10" t="s">
        <v>1549</v>
      </c>
      <c r="I263" s="13"/>
      <c r="J263" s="23" t="s">
        <v>168</v>
      </c>
      <c r="K263" s="10" t="s">
        <v>1536</v>
      </c>
      <c r="L263" s="11" t="s">
        <v>1537</v>
      </c>
      <c r="M263" s="6" t="s">
        <v>43</v>
      </c>
      <c r="N263" s="11" t="s">
        <v>1550</v>
      </c>
      <c r="O263" s="11" t="s">
        <v>1551</v>
      </c>
      <c r="P263" s="12"/>
      <c r="Q263" s="13"/>
      <c r="R263" s="12"/>
      <c r="S263" s="12"/>
      <c r="T263" s="12"/>
      <c r="U263" s="12"/>
      <c r="V263" s="12"/>
      <c r="W263" s="12"/>
      <c r="X263" s="13"/>
      <c r="Y263" s="19" t="s">
        <v>45</v>
      </c>
      <c r="Z263" s="12" t="str">
        <f t="shared" si="1"/>
        <v>{"id":"M6-NyO-32a-A-3-BR","stimulus":"&lt;p&gt;Pedro comprou &lt;span class=\"fr-math-v2 fr-draggable\" contenteditable=\"false\" data-original-math=\"\\(\\frac{{{T1}}}{{{Q4}}}\\)\" draggable=\"true\"&gt;\\(\\frac{{{T1}}}{{{Q4}}}\\)&lt;/span&gt; kg de ração para o seu cachorro e pretende dividir essa quantidade em vários sacos. Se em cada saco ele colocar &lt;span class=\"fr-math-v2 fr-draggable\" contenteditable=\"false\" data-original-math=\"\\(\\frac{{{Q2}}}{{{Q3}}}\\)\" draggable=\"true\"&gt;\\(\\frac{{{Q2}}}{{{Q3}}}\\)&lt;/span&gt; kg, quantos sacos serão necessários? Simplifique a fração.&lt;/p&gt;","template":"&lt;p&gt;Ele vai precisar de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simplifique.&lt;/p&gt;&lt;p&gt;Pedro vai precisar de:&lt;/p&gt;&lt;p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v>
      </c>
      <c r="AA263" s="15" t="s">
        <v>1552</v>
      </c>
      <c r="AB263" s="13" t="str">
        <f t="shared" si="2"/>
        <v>M6-NyO-32a-A-3</v>
      </c>
      <c r="AC263" s="13" t="str">
        <f t="shared" si="3"/>
        <v>M6-NyO-32a-A-3-BR</v>
      </c>
      <c r="AD263" s="8" t="s">
        <v>47</v>
      </c>
      <c r="AE263" s="8" t="s">
        <v>572</v>
      </c>
      <c r="AF263" s="8" t="s">
        <v>48</v>
      </c>
      <c r="AG263" s="8" t="s">
        <v>49</v>
      </c>
    </row>
    <row r="264" ht="112.5" customHeight="1">
      <c r="A264" s="6" t="s">
        <v>1553</v>
      </c>
      <c r="B264" s="6" t="s">
        <v>1554</v>
      </c>
      <c r="C264" s="6" t="s">
        <v>35</v>
      </c>
      <c r="D264" s="7" t="s">
        <v>36</v>
      </c>
      <c r="E264" s="6"/>
      <c r="F264" s="10" t="s">
        <v>1555</v>
      </c>
      <c r="G264" s="10"/>
      <c r="H264" s="10" t="s">
        <v>1556</v>
      </c>
      <c r="I264" s="13"/>
      <c r="J264" s="13" t="s">
        <v>313</v>
      </c>
      <c r="K264" s="10" t="s">
        <v>1557</v>
      </c>
      <c r="L264" s="10" t="s">
        <v>1558</v>
      </c>
      <c r="M264" s="6" t="s">
        <v>43</v>
      </c>
      <c r="N264" s="10" t="s">
        <v>1559</v>
      </c>
      <c r="O264" s="11" t="s">
        <v>1560</v>
      </c>
      <c r="P264" s="12"/>
      <c r="Q264" s="13"/>
      <c r="R264" s="12"/>
      <c r="S264" s="12"/>
      <c r="T264" s="12"/>
      <c r="U264" s="12"/>
      <c r="V264" s="12"/>
      <c r="W264" s="12"/>
      <c r="X264" s="13"/>
      <c r="Y264" s="19" t="s">
        <v>45</v>
      </c>
      <c r="Z264" s="12" t="str">
        <f t="shared" si="1"/>
        <v>{"id":"M6-NyO-33a-I-1-BR","stimulus":"&lt;p&gt;Arraste cada número decimal para as suas frações correspondentes.&lt;/p&gt;","hint":"&lt;p&gt;Uma fração é equivalente a uma divisão.&lt;/p&gt;","feedback":"&lt;p&gt;Uma fração é equivalente a uma divisão em que o numerador é o dividendo e o denominador é o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draggable=\"true\"&gt;\\(\\frac{{{Q1}}}{{{Q2}}}\\)&lt;/span&gt;","function":"Lemonlib.round({{Q1}}/{{Q2}},2)","feedback":"&lt;p&gt;O resultado da divisão é:&lt;/p&gt;&lt;p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draggable=\"true\"&gt;\\(\\frac{{{Q3}}}{{{Q4}}}\\)&lt;/span&gt;","function":"Lemonlib.round({{Q3}}/{{Q4}},2)","feedback":"&lt;p&gt;O resultado da divisão é:&lt;/p&gt;&lt;p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draggable=\"true\"&gt;\\(\\frac{{{Q5}}}{{{Q6}}}\\)&lt;/span&gt;","function":"Lemonlib.round({{Q5}}/{{Q6}},2)","feedback":"&lt;p&gt;O resultado da divisão é:&lt;/p&gt;&lt;p style=\"text-align:center;\"&gt;&lt;span class=\"fr-math-v2 fr-draggable\" contenteditable=\"false\" data-original-math=\"\\(\\frac{{{Q5}}}{{{Q6}}}\\)\" draggable=\"true\"&gt;\\(\\frac{{{Q5}}}{{{Q6}}}\\)&lt;/span&gt; = {{Q5}} : {{Q6}} = {{function}}&lt;/p&gt;"}],"uniques":true},"algorithm":{"name":"linkOperationResult","params":{"invert":true},"template":"Match list"}}</v>
      </c>
      <c r="AA264" s="15" t="s">
        <v>1561</v>
      </c>
      <c r="AB264" s="13" t="str">
        <f t="shared" si="2"/>
        <v>M6-NyO-33a-I-1</v>
      </c>
      <c r="AC264" s="13" t="str">
        <f t="shared" si="3"/>
        <v>M6-NyO-33a-I-1-BR</v>
      </c>
      <c r="AD264" s="8" t="s">
        <v>47</v>
      </c>
      <c r="AE264" s="13"/>
      <c r="AF264" s="8" t="s">
        <v>48</v>
      </c>
      <c r="AG264" s="8" t="s">
        <v>49</v>
      </c>
    </row>
    <row r="265" ht="112.5" customHeight="1">
      <c r="A265" s="6" t="s">
        <v>1553</v>
      </c>
      <c r="B265" s="6" t="s">
        <v>1554</v>
      </c>
      <c r="C265" s="6" t="s">
        <v>50</v>
      </c>
      <c r="D265" s="8" t="s">
        <v>36</v>
      </c>
      <c r="E265" s="6"/>
      <c r="F265" s="10" t="s">
        <v>1562</v>
      </c>
      <c r="G265" s="11" t="s">
        <v>1563</v>
      </c>
      <c r="H265" s="10" t="s">
        <v>1564</v>
      </c>
      <c r="I265" s="13"/>
      <c r="J265" s="13" t="s">
        <v>103</v>
      </c>
      <c r="K265" s="10" t="s">
        <v>1565</v>
      </c>
      <c r="L265" s="14" t="s">
        <v>1566</v>
      </c>
      <c r="M265" s="6" t="s">
        <v>43</v>
      </c>
      <c r="N265" s="10" t="s">
        <v>1559</v>
      </c>
      <c r="O265" s="11" t="s">
        <v>1567</v>
      </c>
      <c r="P265" s="12"/>
      <c r="Q265" s="13"/>
      <c r="R265" s="12"/>
      <c r="S265" s="12"/>
      <c r="T265" s="12"/>
      <c r="U265" s="12"/>
      <c r="V265" s="12"/>
      <c r="W265" s="12"/>
      <c r="X265" s="13"/>
      <c r="Y265" s="19" t="s">
        <v>45</v>
      </c>
      <c r="Z265" s="12" t="str">
        <f t="shared" si="1"/>
        <v>{"id":"M6-NyO-33a-E-1-BR","stimulus":"&lt;p&gt;Escreva a seguinte fração como um número decimal. Se necessário, arredonde o resultado para o centésimo mais próximo.&lt;/p&gt;","template":"&lt;p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AA265" s="15" t="s">
        <v>1568</v>
      </c>
      <c r="AB265" s="13" t="str">
        <f t="shared" si="2"/>
        <v>M6-NyO-33a-E-1</v>
      </c>
      <c r="AC265" s="13" t="str">
        <f t="shared" si="3"/>
        <v>M6-NyO-33a-E-1-BR</v>
      </c>
      <c r="AD265" s="8" t="s">
        <v>47</v>
      </c>
      <c r="AE265" s="13"/>
      <c r="AF265" s="8" t="s">
        <v>48</v>
      </c>
      <c r="AG265" s="8" t="s">
        <v>49</v>
      </c>
    </row>
    <row r="266" ht="112.5" customHeight="1">
      <c r="A266" s="6" t="s">
        <v>1553</v>
      </c>
      <c r="B266" s="6" t="s">
        <v>1554</v>
      </c>
      <c r="C266" s="6" t="s">
        <v>69</v>
      </c>
      <c r="D266" s="7" t="s">
        <v>36</v>
      </c>
      <c r="E266" s="6"/>
      <c r="F266" s="11" t="s">
        <v>1569</v>
      </c>
      <c r="G266" s="10" t="s">
        <v>1563</v>
      </c>
      <c r="H266" s="10" t="s">
        <v>1570</v>
      </c>
      <c r="I266" s="13"/>
      <c r="J266" s="6" t="s">
        <v>103</v>
      </c>
      <c r="K266" s="10" t="s">
        <v>1571</v>
      </c>
      <c r="L266" s="10" t="s">
        <v>1566</v>
      </c>
      <c r="M266" s="6" t="s">
        <v>43</v>
      </c>
      <c r="N266" s="10" t="s">
        <v>1559</v>
      </c>
      <c r="O266" s="26" t="s">
        <v>1567</v>
      </c>
      <c r="P266" s="12"/>
      <c r="Q266" s="13"/>
      <c r="R266" s="12"/>
      <c r="S266" s="12"/>
      <c r="T266" s="12"/>
      <c r="U266" s="12"/>
      <c r="V266" s="12"/>
      <c r="W266" s="12"/>
      <c r="X266" s="13"/>
      <c r="Y266" s="19" t="s">
        <v>45</v>
      </c>
      <c r="Z266" s="12" t="str">
        <f t="shared" si="1"/>
        <v>{"id":"M6-NyO-33a-A-1-BR","stimulus":"&lt;p&gt;A fração de livros de viagem recém lançados que Bruna leu no último mês é &lt;span class=\"fr-math-v2 fr-draggable\" contenteditable=\"false\" data-original-math=\"\\(\\frac{{{Q1}}}{{{Q2}}}\\)\" draggable=\"true\"&gt;\\(\\frac{{{Q1}}}{{{Q2}}}\\)&lt;/span&gt;.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divisor.&lt;/p&gt;&lt;p&gt;Neste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6" s="15" t="s">
        <v>1572</v>
      </c>
      <c r="AB266" s="13" t="str">
        <f t="shared" si="2"/>
        <v>M6-NyO-33a-A-1</v>
      </c>
      <c r="AC266" s="13" t="str">
        <f t="shared" si="3"/>
        <v>M6-NyO-33a-A-1-BR</v>
      </c>
      <c r="AD266" s="8" t="s">
        <v>47</v>
      </c>
      <c r="AE266" s="13"/>
      <c r="AF266" s="8" t="s">
        <v>48</v>
      </c>
      <c r="AG266" s="8" t="s">
        <v>49</v>
      </c>
    </row>
    <row r="267" ht="112.5" customHeight="1">
      <c r="A267" s="6" t="s">
        <v>1553</v>
      </c>
      <c r="B267" s="6" t="s">
        <v>1554</v>
      </c>
      <c r="C267" s="6" t="s">
        <v>69</v>
      </c>
      <c r="D267" s="8" t="s">
        <v>36</v>
      </c>
      <c r="E267" s="6"/>
      <c r="F267" s="11" t="s">
        <v>1573</v>
      </c>
      <c r="G267" s="11" t="s">
        <v>1563</v>
      </c>
      <c r="H267" s="10" t="s">
        <v>1574</v>
      </c>
      <c r="I267" s="13"/>
      <c r="J267" s="6" t="s">
        <v>103</v>
      </c>
      <c r="K267" s="10" t="s">
        <v>1571</v>
      </c>
      <c r="L267" s="14" t="s">
        <v>1566</v>
      </c>
      <c r="M267" s="6" t="s">
        <v>43</v>
      </c>
      <c r="N267" s="10" t="s">
        <v>1559</v>
      </c>
      <c r="O267" s="26" t="s">
        <v>1567</v>
      </c>
      <c r="P267" s="12"/>
      <c r="Q267" s="13"/>
      <c r="R267" s="12"/>
      <c r="S267" s="12"/>
      <c r="T267" s="12"/>
      <c r="U267" s="12"/>
      <c r="V267" s="12"/>
      <c r="W267" s="12"/>
      <c r="X267" s="13"/>
      <c r="Y267" s="19" t="s">
        <v>45</v>
      </c>
      <c r="Z267" s="12" t="str">
        <f t="shared" si="1"/>
        <v>{"id":"M6-NyO-33a-A-2-BR","stimulus":"&lt;p&gt;Michele foi a uma papelaria onde os preços estavam escritos em fração. Depois de pesquisar, ela decidiu comprar algumas canetas que valiam R$ &lt;span class=\"fr-math-v2 fr-draggable\" contenteditable=\"false\" data-original-math=\"\\(\\frac{{{Q1}}}{{{Q2}}}\\)\" draggable=\"true\"&gt;\\(\\frac{{{Q1}}}{{{Q2}}}\\)&lt;/span&gt;. Expresse esse preço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7" s="15" t="s">
        <v>1575</v>
      </c>
      <c r="AB267" s="13" t="str">
        <f t="shared" si="2"/>
        <v>M6-NyO-33a-A-2</v>
      </c>
      <c r="AC267" s="13" t="str">
        <f t="shared" si="3"/>
        <v>M6-NyO-33a-A-2-BR</v>
      </c>
      <c r="AD267" s="8" t="s">
        <v>47</v>
      </c>
      <c r="AE267" s="13"/>
      <c r="AF267" s="8" t="s">
        <v>48</v>
      </c>
      <c r="AG267" s="8" t="s">
        <v>49</v>
      </c>
    </row>
    <row r="268" ht="112.5" customHeight="1">
      <c r="A268" s="6" t="s">
        <v>1553</v>
      </c>
      <c r="B268" s="6" t="s">
        <v>1554</v>
      </c>
      <c r="C268" s="6" t="s">
        <v>69</v>
      </c>
      <c r="D268" s="8" t="s">
        <v>36</v>
      </c>
      <c r="E268" s="6"/>
      <c r="F268" s="11" t="s">
        <v>1576</v>
      </c>
      <c r="G268" s="11" t="s">
        <v>1563</v>
      </c>
      <c r="H268" s="10" t="s">
        <v>1577</v>
      </c>
      <c r="I268" s="13"/>
      <c r="J268" s="6" t="s">
        <v>103</v>
      </c>
      <c r="K268" s="10" t="s">
        <v>1571</v>
      </c>
      <c r="L268" s="10" t="s">
        <v>1566</v>
      </c>
      <c r="M268" s="6" t="s">
        <v>43</v>
      </c>
      <c r="N268" s="10" t="s">
        <v>1559</v>
      </c>
      <c r="O268" s="26" t="s">
        <v>1567</v>
      </c>
      <c r="P268" s="12"/>
      <c r="Q268" s="13"/>
      <c r="R268" s="12"/>
      <c r="S268" s="12"/>
      <c r="T268" s="12"/>
      <c r="U268" s="12"/>
      <c r="V268" s="12"/>
      <c r="W268" s="12"/>
      <c r="X268" s="13"/>
      <c r="Y268" s="19" t="s">
        <v>45</v>
      </c>
      <c r="Z268" s="12" t="str">
        <f t="shared" si="1"/>
        <v>{"id":"M6-NyO-33a-A-3-BR","stimulus":"&lt;p&gt;O médico de Yolanda receitou que ela tomasse &lt;span class=\"fr-math-v2 fr-draggable\" contenteditable=\"false\" data-original-math=\"\\(\\frac{{{Q1}}}{{{Q2}}}\\)\" draggable=\"true\"&gt;\\(\\frac{{{Q1}}}{{{Q2}}}\\)&lt;/span&gt; g de um medicamento por semana.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8" s="15" t="s">
        <v>1578</v>
      </c>
      <c r="AB268" s="13" t="str">
        <f t="shared" si="2"/>
        <v>M6-NyO-33a-A-3</v>
      </c>
      <c r="AC268" s="13" t="str">
        <f t="shared" si="3"/>
        <v>M6-NyO-33a-A-3-BR</v>
      </c>
      <c r="AD268" s="8" t="s">
        <v>47</v>
      </c>
      <c r="AE268" s="13"/>
      <c r="AF268" s="8" t="s">
        <v>48</v>
      </c>
      <c r="AG268" s="8" t="s">
        <v>49</v>
      </c>
    </row>
    <row r="269" ht="112.5" customHeight="1">
      <c r="A269" s="6" t="s">
        <v>1579</v>
      </c>
      <c r="B269" s="6" t="s">
        <v>1580</v>
      </c>
      <c r="C269" s="6" t="s">
        <v>35</v>
      </c>
      <c r="D269" s="7" t="s">
        <v>36</v>
      </c>
      <c r="E269" s="6"/>
      <c r="F269" s="10" t="s">
        <v>1581</v>
      </c>
      <c r="G269" s="10"/>
      <c r="H269" s="10" t="s">
        <v>1582</v>
      </c>
      <c r="I269" s="13"/>
      <c r="J269" s="6" t="s">
        <v>1242</v>
      </c>
      <c r="K269" s="10" t="s">
        <v>1583</v>
      </c>
      <c r="L269" s="10" t="s">
        <v>1584</v>
      </c>
      <c r="M269" s="6" t="s">
        <v>43</v>
      </c>
      <c r="N269" s="11" t="s">
        <v>1585</v>
      </c>
      <c r="O269" s="11" t="s">
        <v>1586</v>
      </c>
      <c r="P269" s="12"/>
      <c r="Q269" s="13"/>
      <c r="R269" s="12"/>
      <c r="S269" s="12"/>
      <c r="T269" s="12"/>
      <c r="U269" s="12"/>
      <c r="V269" s="12"/>
      <c r="W269" s="12"/>
      <c r="X269" s="13"/>
      <c r="Y269" s="19" t="s">
        <v>45</v>
      </c>
      <c r="Z269" s="12" t="str">
        <f t="shared" si="1"/>
        <v>{"id":"M6-NyO-33b-I-1-BR","stimulus":"&lt;p&gt;Selecione a comparação correta.&lt;/p&gt;","hint":"&lt;p&gt;Para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v>
      </c>
      <c r="AA269" s="15" t="s">
        <v>1587</v>
      </c>
      <c r="AB269" s="13" t="str">
        <f t="shared" si="2"/>
        <v>M6-NyO-33b-I-1</v>
      </c>
      <c r="AC269" s="13" t="str">
        <f t="shared" si="3"/>
        <v>M6-NyO-33b-I-1-BR</v>
      </c>
      <c r="AD269" s="8" t="s">
        <v>47</v>
      </c>
      <c r="AE269" s="13"/>
      <c r="AF269" s="8" t="s">
        <v>48</v>
      </c>
      <c r="AG269" s="8" t="s">
        <v>49</v>
      </c>
    </row>
    <row r="270" ht="112.5" customHeight="1">
      <c r="A270" s="6" t="s">
        <v>1579</v>
      </c>
      <c r="B270" s="6" t="s">
        <v>1580</v>
      </c>
      <c r="C270" s="6" t="s">
        <v>50</v>
      </c>
      <c r="D270" s="7" t="s">
        <v>36</v>
      </c>
      <c r="E270" s="6"/>
      <c r="F270" s="11" t="s">
        <v>1588</v>
      </c>
      <c r="G270" s="10"/>
      <c r="H270" s="10" t="s">
        <v>1589</v>
      </c>
      <c r="I270" s="13"/>
      <c r="J270" s="6" t="s">
        <v>1268</v>
      </c>
      <c r="K270" s="10" t="s">
        <v>1590</v>
      </c>
      <c r="L270" s="10" t="s">
        <v>1591</v>
      </c>
      <c r="M270" s="19" t="s">
        <v>43</v>
      </c>
      <c r="N270" s="11" t="s">
        <v>1585</v>
      </c>
      <c r="O270" s="11" t="s">
        <v>1592</v>
      </c>
      <c r="P270" s="12"/>
      <c r="Q270" s="13"/>
      <c r="R270" s="9"/>
      <c r="S270" s="9"/>
      <c r="T270" s="9"/>
      <c r="U270" s="12"/>
      <c r="V270" s="9"/>
      <c r="W270" s="9"/>
      <c r="X270" s="11"/>
      <c r="Y270" s="19" t="s">
        <v>45</v>
      </c>
      <c r="Z270" s="12" t="str">
        <f t="shared" si="1"/>
        <v>{"id":"M6-NyO-33b-E-1-BR","stimulus":"&lt;p&gt;Arraste os seguintes números para ordená-los do maior para o menor. Coloque-os de cima para baixo.&lt;/p&gt;","hint":"&lt;p&gt;Para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decimais.&lt;/p&gt;&lt;p&gt;Neste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AA270" s="15" t="s">
        <v>1593</v>
      </c>
      <c r="AB270" s="13" t="str">
        <f t="shared" si="2"/>
        <v>M6-NyO-33b-E-1</v>
      </c>
      <c r="AC270" s="13" t="str">
        <f t="shared" si="3"/>
        <v>M6-NyO-33b-E-1-BR</v>
      </c>
      <c r="AD270" s="8" t="s">
        <v>47</v>
      </c>
      <c r="AE270" s="13"/>
      <c r="AF270" s="8" t="s">
        <v>48</v>
      </c>
      <c r="AG270" s="8" t="s">
        <v>49</v>
      </c>
    </row>
    <row r="271" ht="112.5" customHeight="1">
      <c r="A271" s="6" t="s">
        <v>1579</v>
      </c>
      <c r="B271" s="6" t="s">
        <v>1580</v>
      </c>
      <c r="C271" s="6" t="s">
        <v>69</v>
      </c>
      <c r="D271" s="7" t="s">
        <v>36</v>
      </c>
      <c r="E271" s="6"/>
      <c r="F271" s="11" t="s">
        <v>1594</v>
      </c>
      <c r="G271" s="11" t="s">
        <v>1595</v>
      </c>
      <c r="H271" s="10" t="s">
        <v>1596</v>
      </c>
      <c r="I271" s="13"/>
      <c r="J271" s="6" t="s">
        <v>168</v>
      </c>
      <c r="K271" s="10" t="s">
        <v>1597</v>
      </c>
      <c r="L271" s="10" t="s">
        <v>1598</v>
      </c>
      <c r="M271" s="10" t="s">
        <v>43</v>
      </c>
      <c r="N271" s="11" t="s">
        <v>1599</v>
      </c>
      <c r="O271" s="11" t="s">
        <v>1600</v>
      </c>
      <c r="P271" s="12"/>
      <c r="Q271" s="13"/>
      <c r="R271" s="9"/>
      <c r="S271" s="9"/>
      <c r="T271" s="9"/>
      <c r="U271" s="12"/>
      <c r="V271" s="12"/>
      <c r="W271" s="9"/>
      <c r="X271" s="11"/>
      <c r="Y271" s="19" t="s">
        <v>45</v>
      </c>
      <c r="Z271" s="12" t="str">
        <f t="shared" si="1"/>
        <v>{"id":"M6-NyO-33b-A-1-BR","stimulus":"&lt;p&gt;Rafael e Nádia levaram algumas garrafas de água para a praia. Rafael bebeu &lt;span class=\"fr-math-v2 fr-draggable\" contenteditable=\"false\" data-original-math=\"\\(\\frac{{{Q1}}}{{{Q2}}}\\)\" draggable=\"true\"&gt;\\(\\frac{{{Q1}}}{{{Q2}}}\\)&lt;/span&gt; l de água, enquanto Nádia bebeu {{T2}} l. Qual número é maior? Escreva-o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v>
      </c>
      <c r="AA271" s="15" t="s">
        <v>1601</v>
      </c>
      <c r="AB271" s="13" t="str">
        <f t="shared" si="2"/>
        <v>M6-NyO-33b-A-1</v>
      </c>
      <c r="AC271" s="13" t="str">
        <f t="shared" si="3"/>
        <v>M6-NyO-33b-A-1-BR</v>
      </c>
      <c r="AD271" s="8" t="s">
        <v>47</v>
      </c>
      <c r="AE271" s="13"/>
      <c r="AF271" s="8" t="s">
        <v>48</v>
      </c>
      <c r="AG271" s="8" t="s">
        <v>49</v>
      </c>
    </row>
    <row r="272" ht="112.5" customHeight="1">
      <c r="A272" s="6" t="s">
        <v>1579</v>
      </c>
      <c r="B272" s="6" t="s">
        <v>1580</v>
      </c>
      <c r="C272" s="6" t="s">
        <v>69</v>
      </c>
      <c r="D272" s="8" t="s">
        <v>36</v>
      </c>
      <c r="E272" s="6"/>
      <c r="F272" s="11" t="s">
        <v>1602</v>
      </c>
      <c r="G272" s="11" t="s">
        <v>1603</v>
      </c>
      <c r="H272" s="10" t="s">
        <v>1604</v>
      </c>
      <c r="I272" s="13"/>
      <c r="J272" s="6" t="s">
        <v>168</v>
      </c>
      <c r="K272" s="10" t="s">
        <v>1605</v>
      </c>
      <c r="L272" s="10" t="s">
        <v>1606</v>
      </c>
      <c r="M272" s="6" t="s">
        <v>43</v>
      </c>
      <c r="N272" s="11" t="s">
        <v>1599</v>
      </c>
      <c r="O272" s="11" t="s">
        <v>1607</v>
      </c>
      <c r="P272" s="12"/>
      <c r="Q272" s="13"/>
      <c r="R272" s="9"/>
      <c r="S272" s="9"/>
      <c r="T272" s="9"/>
      <c r="U272" s="12"/>
      <c r="V272" s="12"/>
      <c r="W272" s="9"/>
      <c r="X272" s="14"/>
      <c r="Y272" s="19" t="s">
        <v>45</v>
      </c>
      <c r="Z272" s="12" t="str">
        <f t="shared" si="1"/>
        <v>{"id":"M6-NyO-33b-A-2-BR","stimulus":"&lt;p&gt;Suzana está em uma loja decidindo entre dois brinquedos para o cachorro dela. Um custa R$ &lt;span class=\"fr-math-v2 fr-draggable\" contenteditable=\"false\" data-original-math=\"\\(\\frac{{{Q1}}}{{{Q2}}}\\)\" draggable=\"true\"&gt;\\(\\frac{{{Q1}}}{{{Q2}}}\\)&lt;/span&gt; e o outro, R$ {{T2}}. Se no final ela escolher o mais barato, quanto ela vai pagar? Escreva o preço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menor número é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AA272" s="15" t="s">
        <v>1608</v>
      </c>
      <c r="AB272" s="13" t="str">
        <f t="shared" si="2"/>
        <v>M6-NyO-33b-A-2</v>
      </c>
      <c r="AC272" s="13" t="str">
        <f t="shared" si="3"/>
        <v>M6-NyO-33b-A-2-BR</v>
      </c>
      <c r="AD272" s="8" t="s">
        <v>47</v>
      </c>
      <c r="AE272" s="13"/>
      <c r="AF272" s="8" t="s">
        <v>48</v>
      </c>
      <c r="AG272" s="8" t="s">
        <v>49</v>
      </c>
    </row>
    <row r="273" ht="112.5" customHeight="1">
      <c r="A273" s="6" t="s">
        <v>1579</v>
      </c>
      <c r="B273" s="6" t="s">
        <v>1580</v>
      </c>
      <c r="C273" s="6" t="s">
        <v>69</v>
      </c>
      <c r="D273" s="8" t="s">
        <v>36</v>
      </c>
      <c r="E273" s="6"/>
      <c r="F273" s="11" t="s">
        <v>1609</v>
      </c>
      <c r="G273" s="11" t="s">
        <v>1610</v>
      </c>
      <c r="H273" s="10" t="s">
        <v>1611</v>
      </c>
      <c r="I273" s="13"/>
      <c r="J273" s="6" t="s">
        <v>168</v>
      </c>
      <c r="K273" s="10" t="s">
        <v>1605</v>
      </c>
      <c r="L273" s="11" t="s">
        <v>1598</v>
      </c>
      <c r="M273" s="6" t="s">
        <v>43</v>
      </c>
      <c r="N273" s="11" t="s">
        <v>1599</v>
      </c>
      <c r="O273" s="11" t="s">
        <v>1612</v>
      </c>
      <c r="P273" s="12"/>
      <c r="Q273" s="13"/>
      <c r="R273" s="12"/>
      <c r="S273" s="12"/>
      <c r="T273" s="12"/>
      <c r="U273" s="12"/>
      <c r="V273" s="12"/>
      <c r="W273" s="12"/>
      <c r="X273" s="13"/>
      <c r="Y273" s="19" t="s">
        <v>45</v>
      </c>
      <c r="Z273" s="12" t="str">
        <f t="shared" si="1"/>
        <v>{"id":"M6-NyO-33b-A-3-BR","stimulus":"Caio e Priscila estão comparando o grau de seus óculos. Caio tem &lt;span class=\"fr-math-v2 fr-draggable\" contenteditable=\"false\" data-original-math=\"\\(\\frac{{{Q1}}}{{{Q2}}}\\)\" draggable=\"true\"&gt;\\(\\frac{{{Q1}}}{{{Q2}}}\\)&lt;/span&gt; de miopia e Priscila, {{T2}}. Quem tem um grau maior? Escreva essa quantidade como uma fração irredutível e como um número decimal.","template":"&lt;p&gt;Como fração: {{response}}&lt;/p&gt;&lt;p&gt;Como número decimal: {{response}}&lt;/p&gt;","hint":"Para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AA273" s="15" t="s">
        <v>1613</v>
      </c>
      <c r="AB273" s="13" t="str">
        <f t="shared" si="2"/>
        <v>M6-NyO-33b-A-3</v>
      </c>
      <c r="AC273" s="13" t="str">
        <f t="shared" si="3"/>
        <v>M6-NyO-33b-A-3-BR</v>
      </c>
      <c r="AD273" s="8" t="s">
        <v>47</v>
      </c>
      <c r="AE273" s="13"/>
      <c r="AF273" s="8" t="s">
        <v>48</v>
      </c>
      <c r="AG273" s="8" t="s">
        <v>49</v>
      </c>
    </row>
    <row r="274" ht="112.5" customHeight="1">
      <c r="A274" s="6" t="s">
        <v>1614</v>
      </c>
      <c r="B274" s="6" t="s">
        <v>1615</v>
      </c>
      <c r="C274" s="6" t="s">
        <v>35</v>
      </c>
      <c r="D274" s="7" t="s">
        <v>36</v>
      </c>
      <c r="E274" s="6"/>
      <c r="F274" s="10" t="s">
        <v>1616</v>
      </c>
      <c r="G274" s="10"/>
      <c r="H274" s="10"/>
      <c r="I274" s="13"/>
      <c r="J274" s="6" t="s">
        <v>313</v>
      </c>
      <c r="K274" s="10" t="s">
        <v>1617</v>
      </c>
      <c r="L274" s="10" t="s">
        <v>1618</v>
      </c>
      <c r="M274" s="6" t="s">
        <v>43</v>
      </c>
      <c r="N274" s="10" t="s">
        <v>1619</v>
      </c>
      <c r="O274" s="11" t="s">
        <v>1620</v>
      </c>
      <c r="P274" s="12"/>
      <c r="Q274" s="13"/>
      <c r="R274" s="12"/>
      <c r="S274" s="12"/>
      <c r="T274" s="12"/>
      <c r="U274" s="12"/>
      <c r="V274" s="12"/>
      <c r="W274" s="12"/>
      <c r="X274" s="13"/>
      <c r="Y274" s="19" t="s">
        <v>45</v>
      </c>
      <c r="Z274" s="12" t="str">
        <f t="shared" si="1"/>
        <v>{"id":"M6-NyO-34a-I-1-BR","stimulus":"&lt;p&gt;Arraste a forma como o número é lido para o local apropiado.&lt;/p&gt;","hint":"&lt;p&gt;Dependendo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101,"max":999,"step":2},{"name":"Q2","label":null,"min":11,"max":99,"step":2},{"name":"Q3","label":null,"min":1,"max":9,"step":1}],"calculated":[{"name":"A1","label":"0.{{Q1}}","function":"Lemonlib.numToWords({{Q1}},'pt')[0].toUpperCase() + Lemonlib.numToWords({{Q1}},'pt').slice(1,) + ' milésimas'"},{"name":"A2","label":"0.{{Q2}}","function":"Lemonlib.numToWords({{Q2}},'pt')[0].toUpperCase() + Lemonlib.numToWords({{Q2}},'pt').slice(1,) + ' centésimas'"},{"name":"A1","label":"0.{{Q3}}","function":"Lemonlib.numToWords({{Q3}},'pt')[0].toUpperCase() + Lemonlib.numToWords({{Q3}},'pt').slice(1,) + ' décimas'"}],"uniques":true},"algorithm":{"name":"linkOperationResult","template":"Match list","params":{"invert":true}}}</v>
      </c>
      <c r="AA274" s="15" t="s">
        <v>1621</v>
      </c>
      <c r="AB274" s="13" t="str">
        <f t="shared" si="2"/>
        <v>M6-NyO-34a-I-1</v>
      </c>
      <c r="AC274" s="13" t="str">
        <f t="shared" si="3"/>
        <v>M6-NyO-34a-I-1-BR</v>
      </c>
      <c r="AD274" s="8" t="s">
        <v>47</v>
      </c>
      <c r="AE274" s="13"/>
      <c r="AF274" s="8" t="s">
        <v>48</v>
      </c>
      <c r="AG274" s="8" t="s">
        <v>49</v>
      </c>
    </row>
    <row r="275" ht="112.5" customHeight="1">
      <c r="A275" s="6" t="s">
        <v>1614</v>
      </c>
      <c r="B275" s="6" t="s">
        <v>1615</v>
      </c>
      <c r="C275" s="6" t="s">
        <v>50</v>
      </c>
      <c r="D275" s="7" t="s">
        <v>36</v>
      </c>
      <c r="E275" s="6"/>
      <c r="F275" s="10" t="s">
        <v>1622</v>
      </c>
      <c r="G275" s="10" t="s">
        <v>52</v>
      </c>
      <c r="H275" s="10"/>
      <c r="I275" s="8" t="s">
        <v>212</v>
      </c>
      <c r="J275" s="6" t="s">
        <v>54</v>
      </c>
      <c r="K275" s="10" t="s">
        <v>1623</v>
      </c>
      <c r="L275" s="10" t="s">
        <v>1624</v>
      </c>
      <c r="M275" s="6" t="s">
        <v>43</v>
      </c>
      <c r="N275" s="10" t="s">
        <v>1620</v>
      </c>
      <c r="O275" s="11" t="s">
        <v>1620</v>
      </c>
      <c r="P275" s="12"/>
      <c r="Q275" s="13"/>
      <c r="R275" s="12"/>
      <c r="S275" s="12"/>
      <c r="T275" s="12"/>
      <c r="U275" s="12"/>
      <c r="V275" s="12"/>
      <c r="W275" s="12"/>
      <c r="X275" s="13"/>
      <c r="Y275" s="19" t="s">
        <v>45</v>
      </c>
      <c r="Z275" s="12" t="str">
        <f t="shared" si="1"/>
        <v>{"id":"M6-NyO-34a-E-1-BR","stimulus":"&lt;p&gt;Como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calculated":[{"name":"T1","label":"{{function}}","function":"{{Q1}}/10","temp":true},{"name":"T2","label":"{{function}}","function":"Lemonlib.numToWords({{Q1}},'pt')","temp":true},{"name":"A1","label":"décimos","function":""}],"uniques":true},"algorithm":{"name":"calculateOperation","template":"Cloze with text"}}</v>
      </c>
      <c r="AA275" s="15" t="s">
        <v>1625</v>
      </c>
      <c r="AB275" s="13" t="str">
        <f t="shared" si="2"/>
        <v>M6-NyO-34a-E-1</v>
      </c>
      <c r="AC275" s="13" t="str">
        <f t="shared" si="3"/>
        <v>M6-NyO-34a-E-1-BR</v>
      </c>
      <c r="AD275" s="8" t="s">
        <v>47</v>
      </c>
      <c r="AE275" s="13"/>
      <c r="AF275" s="8" t="s">
        <v>48</v>
      </c>
      <c r="AG275" s="8" t="s">
        <v>49</v>
      </c>
    </row>
    <row r="276" ht="112.5" customHeight="1">
      <c r="A276" s="6" t="s">
        <v>1614</v>
      </c>
      <c r="B276" s="6" t="s">
        <v>1615</v>
      </c>
      <c r="C276" s="8" t="s">
        <v>50</v>
      </c>
      <c r="D276" s="7" t="s">
        <v>36</v>
      </c>
      <c r="E276" s="6"/>
      <c r="F276" s="10" t="s">
        <v>1626</v>
      </c>
      <c r="G276" s="10" t="s">
        <v>52</v>
      </c>
      <c r="H276" s="10"/>
      <c r="I276" s="8" t="s">
        <v>212</v>
      </c>
      <c r="J276" s="6" t="s">
        <v>54</v>
      </c>
      <c r="K276" s="10" t="s">
        <v>1627</v>
      </c>
      <c r="L276" s="10" t="s">
        <v>1628</v>
      </c>
      <c r="M276" s="6" t="s">
        <v>43</v>
      </c>
      <c r="N276" s="10" t="s">
        <v>1620</v>
      </c>
      <c r="O276" s="11" t="s">
        <v>1620</v>
      </c>
      <c r="P276" s="12"/>
      <c r="Q276" s="13"/>
      <c r="R276" s="12"/>
      <c r="S276" s="12"/>
      <c r="T276" s="12"/>
      <c r="U276" s="12"/>
      <c r="V276" s="12"/>
      <c r="W276" s="12"/>
      <c r="X276" s="13"/>
      <c r="Y276" s="19" t="s">
        <v>45</v>
      </c>
      <c r="Z276" s="12" t="str">
        <f t="shared" si="1"/>
        <v>{"id":"M6-NyO-34a-E-2-BR","stimulus":"&lt;p&gt;Como se escreve este número por extenso? Complete.&lt;/p&gt;","template":"&lt;p style=\"text-align:center;\"&gt;{{T2}}: {{T3}}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milésimos.&lt;/p&gt;","seed":{"parameters":[{"name":"Q1","label":null,"min":2,"max":99,"step":1}],"calculated":[{"name":"T1","label":"{{function}}","function":"{{Q1}}/100","temp":true},{"name":"T2","label":"{{function}}","function":"if ({{Q1}} % 10 == 0) {'{{T1}}'+'0'} else {{{T1}}}","temp":true},{"name":"T3","label":"{{function}}","function":"Lemonlib.numToWords({{Q1}},'pt','female')","temp":true},{"name":"A1","label":"centésimos","function":""}],"uniques":true},"algorithm":{"name":"calculateOperation","template":"Cloze with text"}}</v>
      </c>
      <c r="AA276" s="15" t="s">
        <v>1629</v>
      </c>
      <c r="AB276" s="13" t="str">
        <f t="shared" si="2"/>
        <v>M6-NyO-34a-E-2</v>
      </c>
      <c r="AC276" s="13" t="str">
        <f t="shared" si="3"/>
        <v>M6-NyO-34a-E-2-BR</v>
      </c>
      <c r="AD276" s="8" t="s">
        <v>47</v>
      </c>
      <c r="AE276" s="13"/>
      <c r="AF276" s="8" t="s">
        <v>48</v>
      </c>
      <c r="AG276" s="8" t="s">
        <v>49</v>
      </c>
    </row>
    <row r="277" ht="112.5" customHeight="1">
      <c r="A277" s="6" t="s">
        <v>1614</v>
      </c>
      <c r="B277" s="6" t="s">
        <v>1615</v>
      </c>
      <c r="C277" s="8" t="s">
        <v>50</v>
      </c>
      <c r="D277" s="7" t="s">
        <v>36</v>
      </c>
      <c r="E277" s="6"/>
      <c r="F277" s="10" t="s">
        <v>1630</v>
      </c>
      <c r="G277" s="10" t="s">
        <v>52</v>
      </c>
      <c r="H277" s="10"/>
      <c r="I277" s="8" t="s">
        <v>212</v>
      </c>
      <c r="J277" s="6" t="s">
        <v>54</v>
      </c>
      <c r="K277" s="11" t="s">
        <v>1631</v>
      </c>
      <c r="L277" s="10" t="s">
        <v>1632</v>
      </c>
      <c r="M277" s="6" t="s">
        <v>43</v>
      </c>
      <c r="N277" s="10" t="s">
        <v>1620</v>
      </c>
      <c r="O277" s="11" t="s">
        <v>1620</v>
      </c>
      <c r="P277" s="12"/>
      <c r="Q277" s="13"/>
      <c r="R277" s="12"/>
      <c r="S277" s="12"/>
      <c r="T277" s="12"/>
      <c r="U277" s="12"/>
      <c r="V277" s="12"/>
      <c r="W277" s="12"/>
      <c r="X277" s="13"/>
      <c r="Y277" s="19" t="s">
        <v>45</v>
      </c>
      <c r="Z277" s="12" t="str">
        <f t="shared" si="1"/>
        <v>{"id":"M6-NyO-34a-E-3-BR","stimulus":"&lt;p&gt;Como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3,"max":999,"step":2}],"calculated":[{"name":"T1","label":"{{function}}","function":"{{Q1}}/1000","temp":true},{"name":"T2","label":"{{function}}","function":"Lemonlib.numToWords({{Q1}},'pt')","temp":true},{"name":"A1","label":"milésimos","function":""}],"uniques":true},"algorithm":{"name":"calculateOperation","template":"Cloze with text"}}</v>
      </c>
      <c r="AA277" s="15" t="s">
        <v>1633</v>
      </c>
      <c r="AB277" s="13" t="str">
        <f t="shared" si="2"/>
        <v>M6-NyO-34a-E-3</v>
      </c>
      <c r="AC277" s="13" t="str">
        <f t="shared" si="3"/>
        <v>M6-NyO-34a-E-3-BR</v>
      </c>
      <c r="AD277" s="8" t="s">
        <v>47</v>
      </c>
      <c r="AE277" s="13"/>
      <c r="AF277" s="8" t="s">
        <v>48</v>
      </c>
      <c r="AG277" s="8" t="s">
        <v>49</v>
      </c>
    </row>
    <row r="278" ht="112.5" customHeight="1">
      <c r="A278" s="6" t="s">
        <v>1634</v>
      </c>
      <c r="B278" s="6" t="s">
        <v>1635</v>
      </c>
      <c r="C278" s="6" t="s">
        <v>35</v>
      </c>
      <c r="D278" s="7" t="s">
        <v>36</v>
      </c>
      <c r="E278" s="6"/>
      <c r="F278" s="10" t="s">
        <v>1636</v>
      </c>
      <c r="G278" s="11" t="s">
        <v>1637</v>
      </c>
      <c r="H278" s="10"/>
      <c r="I278" s="13"/>
      <c r="J278" s="6" t="s">
        <v>196</v>
      </c>
      <c r="K278" s="10" t="s">
        <v>1638</v>
      </c>
      <c r="L278" s="10" t="s">
        <v>1639</v>
      </c>
      <c r="M278" s="6" t="s">
        <v>43</v>
      </c>
      <c r="N278" s="10" t="s">
        <v>1619</v>
      </c>
      <c r="O278" s="11" t="s">
        <v>1620</v>
      </c>
      <c r="P278" s="12"/>
      <c r="Q278" s="13"/>
      <c r="R278" s="12"/>
      <c r="S278" s="12"/>
      <c r="T278" s="12"/>
      <c r="U278" s="12"/>
      <c r="V278" s="12"/>
      <c r="W278" s="12"/>
      <c r="X278" s="13"/>
      <c r="Y278" s="19" t="s">
        <v>45</v>
      </c>
      <c r="Z278" s="12" t="str">
        <f t="shared" si="1"/>
        <v>{"id":"M6-NyO-34b-I-1-BR","stimulus":"&lt;p&gt;Arraste os números para o lugar correspondente.&lt;/p&gt;","template":"&lt;p&gt;{{T1}} inteiros e {{T2}} décimos: {{response}}&lt;/p&gt;\n&lt;p&gt;{{T3}} inteiros e {{T4}} centésimos: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step":1},{"name":"Q3","label":null,"min":2,"max":9,"step":1},{"name":"Q4","label":null,"min":2,"max":99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 1)"},{"name":"A2","label":"{{function}}","function":"Lemonlib.round({{Q3}}+{{Q4}}/100, 2)"},{"name":"A3","label":"{{function}}","function":"Lemonlib.round({{Q5}}+{{Q6}}/1000, 3)"}],"uniques":true},"algorithm":{"name":"calculateOperation","template":"Cloze with drag &amp; drop","params":{"keyboard":"INTERMEDIATE"}}}</v>
      </c>
      <c r="AA278" s="17" t="s">
        <v>1640</v>
      </c>
      <c r="AB278" s="13" t="str">
        <f t="shared" si="2"/>
        <v>M6-NyO-34b-I-1</v>
      </c>
      <c r="AC278" s="13" t="str">
        <f t="shared" si="3"/>
        <v>M6-NyO-34b-I-1-BR</v>
      </c>
      <c r="AD278" s="8" t="s">
        <v>47</v>
      </c>
      <c r="AE278" s="13"/>
      <c r="AF278" s="8" t="s">
        <v>48</v>
      </c>
      <c r="AG278" s="8" t="s">
        <v>49</v>
      </c>
    </row>
    <row r="279" ht="112.5" customHeight="1">
      <c r="A279" s="6" t="s">
        <v>1634</v>
      </c>
      <c r="B279" s="6" t="s">
        <v>1635</v>
      </c>
      <c r="C279" s="6" t="s">
        <v>35</v>
      </c>
      <c r="D279" s="7" t="s">
        <v>36</v>
      </c>
      <c r="E279" s="6"/>
      <c r="F279" s="10" t="s">
        <v>1636</v>
      </c>
      <c r="G279" s="11" t="s">
        <v>1641</v>
      </c>
      <c r="H279" s="10"/>
      <c r="I279" s="13"/>
      <c r="J279" s="6" t="s">
        <v>196</v>
      </c>
      <c r="K279" s="10" t="s">
        <v>1642</v>
      </c>
      <c r="L279" s="10" t="s">
        <v>1643</v>
      </c>
      <c r="M279" s="6" t="s">
        <v>43</v>
      </c>
      <c r="N279" s="10" t="s">
        <v>1619</v>
      </c>
      <c r="O279" s="11" t="s">
        <v>1620</v>
      </c>
      <c r="P279" s="12"/>
      <c r="Q279" s="13"/>
      <c r="R279" s="12"/>
      <c r="S279" s="12"/>
      <c r="T279" s="12"/>
      <c r="U279" s="12"/>
      <c r="V279" s="12"/>
      <c r="W279" s="12"/>
      <c r="X279" s="13"/>
      <c r="Y279" s="19" t="s">
        <v>45</v>
      </c>
      <c r="Z279" s="12" t="str">
        <f t="shared" si="1"/>
        <v>{"id":"M6-NyO-34b-I-2-BR","stimulus":"&lt;p&gt;Arraste os números para o lugar correspondente.&lt;/p&gt;","template":"&lt;p&gt;{{T1}} inteiros e {{T2}} centésimos: {{response}}&lt;/p&gt;\n&lt;p&gt;{{T3}} inteiros e {{T4}} décimos: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99,"step":1},{"name":"Q3","label":null,"min":2,"max":9,"step":1},{"name":"Q4","label":null,"min":2,"max":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Lemonlib.numToWords({{Q5}},'pt').slice(1)","temp":true},{"name":"T6","label":"{{function}}","function":"Lemonlib.numToWords({{Q6}},'pt')","temp":true},{"name":"A1","label":"{{function}}","function":"Lemonlib.round({{Q1}}+{{Q2}}/100, 2)"},{"name":"A2","label":"{{function}}","function":"Lemonlib.round({{Q3}}+{{Q4}}/10, 1)"},{"name":"A3","label":"{{function}}","function":"Lemonlib.round({{Q5}}+{{Q6}}/1000, 3)"}],"uniques":true},"algorithm":{"name":"calculateOperation","template":"Cloze with drag &amp; drop","params":{"keyboard":"INTERMEDIATE"}}}</v>
      </c>
      <c r="AA279" s="17" t="s">
        <v>1644</v>
      </c>
      <c r="AB279" s="13" t="str">
        <f t="shared" si="2"/>
        <v>M6-NyO-34b-I-2</v>
      </c>
      <c r="AC279" s="13" t="str">
        <f t="shared" si="3"/>
        <v>M6-NyO-34b-I-2-BR</v>
      </c>
      <c r="AD279" s="8" t="s">
        <v>47</v>
      </c>
      <c r="AE279" s="13"/>
      <c r="AF279" s="8" t="s">
        <v>48</v>
      </c>
      <c r="AG279" s="8" t="s">
        <v>49</v>
      </c>
    </row>
    <row r="280" ht="112.5" customHeight="1">
      <c r="A280" s="6" t="s">
        <v>1634</v>
      </c>
      <c r="B280" s="6" t="s">
        <v>1635</v>
      </c>
      <c r="C280" s="6" t="s">
        <v>50</v>
      </c>
      <c r="D280" s="8" t="s">
        <v>36</v>
      </c>
      <c r="E280" s="6"/>
      <c r="F280" s="11" t="s">
        <v>1645</v>
      </c>
      <c r="G280" s="11" t="s">
        <v>1646</v>
      </c>
      <c r="H280" s="10"/>
      <c r="I280" s="13"/>
      <c r="J280" s="6" t="s">
        <v>168</v>
      </c>
      <c r="K280" s="11" t="s">
        <v>1647</v>
      </c>
      <c r="L280" s="11" t="s">
        <v>1648</v>
      </c>
      <c r="M280" s="6" t="s">
        <v>43</v>
      </c>
      <c r="N280" s="10" t="s">
        <v>1619</v>
      </c>
      <c r="O280" s="11" t="s">
        <v>1620</v>
      </c>
      <c r="P280" s="12"/>
      <c r="Q280" s="13"/>
      <c r="R280" s="12"/>
      <c r="S280" s="12"/>
      <c r="T280" s="12"/>
      <c r="U280" s="12"/>
      <c r="V280" s="12"/>
      <c r="W280" s="12"/>
      <c r="X280" s="13"/>
      <c r="Y280" s="19" t="s">
        <v>45</v>
      </c>
      <c r="Z280" s="12" t="str">
        <f t="shared" si="1"/>
        <v>{"id":"M6-NyO-34b-E-1-BR","stimulus":"&lt;p&gt;Expresse o número \"{{T1}} centésimos\".&lt;/p&gt;","template":"&lt;p&gt;O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milésimos.&lt;/p&gt;","seed":{"parameters":[{"name":"Q1","min":2,"max":99,"step":1}],"calculated":[{"name":"T1","function":"Lemonlib.numToWords({{Q1}},'pt','female')","temp":"true"},{"name":"A1","function":"Lemonlib.round({{Q1}}/100, 2)"}],"uniques":true},"algorithm":{"name":"calculateOperation","params":{"method":"equivSymbolic","keyboard":"INTERMEDIATE"}}}</v>
      </c>
      <c r="AA280" s="17" t="s">
        <v>1649</v>
      </c>
      <c r="AB280" s="13" t="str">
        <f t="shared" si="2"/>
        <v>M6-NyO-34b-E-1</v>
      </c>
      <c r="AC280" s="13" t="str">
        <f t="shared" si="3"/>
        <v>M6-NyO-34b-E-1-BR</v>
      </c>
      <c r="AD280" s="8" t="s">
        <v>47</v>
      </c>
      <c r="AE280" s="13"/>
      <c r="AF280" s="8" t="s">
        <v>48</v>
      </c>
      <c r="AG280" s="8" t="s">
        <v>49</v>
      </c>
    </row>
    <row r="281" ht="112.5" customHeight="1">
      <c r="A281" s="6" t="s">
        <v>1634</v>
      </c>
      <c r="B281" s="6" t="s">
        <v>1635</v>
      </c>
      <c r="C281" s="6" t="s">
        <v>50</v>
      </c>
      <c r="D281" s="8" t="s">
        <v>36</v>
      </c>
      <c r="E281" s="6"/>
      <c r="F281" s="11" t="s">
        <v>1650</v>
      </c>
      <c r="G281" s="11" t="s">
        <v>1646</v>
      </c>
      <c r="H281" s="10"/>
      <c r="I281" s="13"/>
      <c r="J281" s="6" t="s">
        <v>168</v>
      </c>
      <c r="K281" s="11" t="s">
        <v>1651</v>
      </c>
      <c r="L281" s="11" t="s">
        <v>1652</v>
      </c>
      <c r="M281" s="6" t="s">
        <v>43</v>
      </c>
      <c r="N281" s="10" t="s">
        <v>1619</v>
      </c>
      <c r="O281" s="11" t="s">
        <v>1620</v>
      </c>
      <c r="P281" s="12"/>
      <c r="Q281" s="13"/>
      <c r="R281" s="12"/>
      <c r="S281" s="12"/>
      <c r="T281" s="12"/>
      <c r="U281" s="12"/>
      <c r="V281" s="12"/>
      <c r="W281" s="12"/>
      <c r="X281" s="13"/>
      <c r="Y281" s="19" t="s">
        <v>45</v>
      </c>
      <c r="Z281" s="12" t="str">
        <f t="shared" si="1"/>
        <v>{"id":"M6-NyO-34b-E-2-BR","stimulus":"&lt;p&gt;Expresse o número \"{{T1}} décimos\".&lt;/p&gt;","template":"&lt;p&gt;O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milésimos.&lt;/p&gt;","seed":{"parameters":[{"name":"Q1","min":2,"max":9,"step":1}],"calculated":[{"name":"T1","function":"Lemonlib.numToWords({{Q1}},'pt')","temp":"true"},{"name":"A1","function":"Lemonlib.round({{Q1}}/10, 1)"}],"uniques":true},"algorithm":{"name":"calculateOperation","params":{"method":"equivSymbolic","keyboard":"INTERMEDIATE"}}}</v>
      </c>
      <c r="AA281" s="17" t="s">
        <v>1653</v>
      </c>
      <c r="AB281" s="13" t="str">
        <f t="shared" si="2"/>
        <v>M6-NyO-34b-E-2</v>
      </c>
      <c r="AC281" s="13" t="str">
        <f t="shared" si="3"/>
        <v>M6-NyO-34b-E-2-BR</v>
      </c>
      <c r="AD281" s="8" t="s">
        <v>47</v>
      </c>
      <c r="AE281" s="13"/>
      <c r="AF281" s="8" t="s">
        <v>48</v>
      </c>
      <c r="AG281" s="8" t="s">
        <v>49</v>
      </c>
    </row>
    <row r="282" ht="112.5" customHeight="1">
      <c r="A282" s="6" t="s">
        <v>1634</v>
      </c>
      <c r="B282" s="6" t="s">
        <v>1635</v>
      </c>
      <c r="C282" s="6" t="s">
        <v>50</v>
      </c>
      <c r="D282" s="8" t="s">
        <v>36</v>
      </c>
      <c r="E282" s="6"/>
      <c r="F282" s="11" t="s">
        <v>1654</v>
      </c>
      <c r="G282" s="11" t="s">
        <v>1646</v>
      </c>
      <c r="H282" s="10"/>
      <c r="I282" s="13"/>
      <c r="J282" s="6" t="s">
        <v>168</v>
      </c>
      <c r="K282" s="11" t="s">
        <v>1655</v>
      </c>
      <c r="L282" s="11" t="s">
        <v>1656</v>
      </c>
      <c r="M282" s="6" t="s">
        <v>43</v>
      </c>
      <c r="N282" s="10" t="s">
        <v>1619</v>
      </c>
      <c r="O282" s="11" t="s">
        <v>1620</v>
      </c>
      <c r="P282" s="12"/>
      <c r="Q282" s="13"/>
      <c r="R282" s="12"/>
      <c r="S282" s="12"/>
      <c r="T282" s="12"/>
      <c r="U282" s="12"/>
      <c r="V282" s="12"/>
      <c r="W282" s="12"/>
      <c r="X282" s="13"/>
      <c r="Y282" s="19" t="s">
        <v>45</v>
      </c>
      <c r="Z282" s="12" t="str">
        <f t="shared" si="1"/>
        <v>{"id":"M6-NyO-34b-E-3-BR","stimulus":"&lt;p&gt;Expresse o número \"{{T1}} milésimos\".&lt;/p&gt;","template":"&lt;p&gt;O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milésimos.&lt;/p&gt;","seed":{"parameters":[{"name":"Q1","min":3,"max":999,"step":2}],"calculated":[{"name":"T1","function":"Lemonlib.numToWords({{Q1}},'pt','female')","temp":"true"},{"name":"A1","function":"Lemonlib.round({{Q1}}/1000, 3)"}],"uniques":true},"algorithm":{"name":"calculateOperation","params":{"method":"equivSymbolic","keyboard":"INTERMEDIATE"}}}</v>
      </c>
      <c r="AA282" s="17" t="s">
        <v>1657</v>
      </c>
      <c r="AB282" s="13" t="str">
        <f t="shared" si="2"/>
        <v>M6-NyO-34b-E-3</v>
      </c>
      <c r="AC282" s="13" t="str">
        <f t="shared" si="3"/>
        <v>M6-NyO-34b-E-3-BR</v>
      </c>
      <c r="AD282" s="8" t="s">
        <v>47</v>
      </c>
      <c r="AE282" s="13"/>
      <c r="AF282" s="8" t="s">
        <v>48</v>
      </c>
      <c r="AG282" s="8" t="s">
        <v>49</v>
      </c>
    </row>
    <row r="283" ht="112.5" customHeight="1">
      <c r="A283" s="6" t="s">
        <v>1658</v>
      </c>
      <c r="B283" s="6" t="s">
        <v>1659</v>
      </c>
      <c r="C283" s="6" t="s">
        <v>35</v>
      </c>
      <c r="D283" s="7" t="s">
        <v>36</v>
      </c>
      <c r="E283" s="6"/>
      <c r="F283" s="11" t="s">
        <v>1660</v>
      </c>
      <c r="G283" s="11" t="s">
        <v>1661</v>
      </c>
      <c r="H283" s="10"/>
      <c r="I283" s="13" t="s">
        <v>212</v>
      </c>
      <c r="J283" s="6" t="s">
        <v>1662</v>
      </c>
      <c r="K283" s="10" t="s">
        <v>1663</v>
      </c>
      <c r="L283" s="10" t="s">
        <v>1664</v>
      </c>
      <c r="M283" s="6" t="s">
        <v>43</v>
      </c>
      <c r="N283" s="10" t="s">
        <v>1665</v>
      </c>
      <c r="O283" s="14" t="s">
        <v>1665</v>
      </c>
      <c r="P283" s="12"/>
      <c r="Q283" s="13"/>
      <c r="R283" s="12"/>
      <c r="S283" s="12"/>
      <c r="T283" s="12"/>
      <c r="U283" s="12"/>
      <c r="V283" s="12"/>
      <c r="W283" s="12"/>
      <c r="X283" s="13"/>
      <c r="Y283" s="19" t="s">
        <v>45</v>
      </c>
      <c r="Z283" s="12" t="str">
        <f t="shared" si="1"/>
        <v>{"id":"M6-NyO-35a-I-1-BR","stimulus":"&lt;p&gt;Escolha o número maior que {{T1}}.&lt;/p&gt;","template":"&lt;p style=\"text-align:center;\"&gt;{{T1}}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AA283" s="15" t="s">
        <v>1666</v>
      </c>
      <c r="AB283" s="13" t="str">
        <f t="shared" si="2"/>
        <v>M6-NyO-35a-I-1</v>
      </c>
      <c r="AC283" s="13" t="str">
        <f t="shared" si="3"/>
        <v>M6-NyO-35a-I-1-BR</v>
      </c>
      <c r="AD283" s="8" t="s">
        <v>47</v>
      </c>
      <c r="AE283" s="13"/>
      <c r="AF283" s="8" t="s">
        <v>48</v>
      </c>
      <c r="AG283" s="8" t="s">
        <v>49</v>
      </c>
    </row>
    <row r="284" ht="112.5" customHeight="1">
      <c r="A284" s="6" t="s">
        <v>1658</v>
      </c>
      <c r="B284" s="6" t="s">
        <v>1659</v>
      </c>
      <c r="C284" s="6" t="s">
        <v>35</v>
      </c>
      <c r="D284" s="7" t="s">
        <v>36</v>
      </c>
      <c r="E284" s="6"/>
      <c r="F284" s="11" t="s">
        <v>1667</v>
      </c>
      <c r="G284" s="11" t="s">
        <v>1668</v>
      </c>
      <c r="H284" s="10"/>
      <c r="I284" s="13"/>
      <c r="J284" s="6" t="s">
        <v>1662</v>
      </c>
      <c r="K284" s="10" t="s">
        <v>1663</v>
      </c>
      <c r="L284" s="10" t="s">
        <v>1669</v>
      </c>
      <c r="M284" s="6" t="s">
        <v>43</v>
      </c>
      <c r="N284" s="10" t="s">
        <v>1665</v>
      </c>
      <c r="O284" s="14" t="s">
        <v>1665</v>
      </c>
      <c r="P284" s="12"/>
      <c r="Q284" s="13"/>
      <c r="R284" s="12"/>
      <c r="S284" s="12"/>
      <c r="T284" s="12"/>
      <c r="U284" s="12"/>
      <c r="V284" s="12"/>
      <c r="W284" s="12"/>
      <c r="X284" s="13"/>
      <c r="Y284" s="19" t="s">
        <v>45</v>
      </c>
      <c r="Z284" s="12" t="str">
        <f t="shared" si="1"/>
        <v>{"id":"M6-NyO-35a-I-2-BR","stimulus":"&lt;p&gt;Escolha o número menor que {{T1}}.&lt;/p&gt;","template":"&lt;p style=\"text-align:center;\"&gt;{{T1}}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AA284" s="15" t="s">
        <v>1670</v>
      </c>
      <c r="AB284" s="13" t="str">
        <f t="shared" si="2"/>
        <v>M6-NyO-35a-I-2</v>
      </c>
      <c r="AC284" s="13" t="str">
        <f t="shared" si="3"/>
        <v>M6-NyO-35a-I-2-BR</v>
      </c>
      <c r="AD284" s="8" t="s">
        <v>47</v>
      </c>
      <c r="AE284" s="13"/>
      <c r="AF284" s="8" t="s">
        <v>48</v>
      </c>
      <c r="AG284" s="8" t="s">
        <v>49</v>
      </c>
    </row>
    <row r="285" ht="112.5" customHeight="1">
      <c r="A285" s="6" t="s">
        <v>1658</v>
      </c>
      <c r="B285" s="6" t="s">
        <v>1659</v>
      </c>
      <c r="C285" s="6" t="s">
        <v>50</v>
      </c>
      <c r="D285" s="7" t="s">
        <v>36</v>
      </c>
      <c r="E285" s="6"/>
      <c r="F285" s="10" t="s">
        <v>1588</v>
      </c>
      <c r="G285" s="10"/>
      <c r="H285" s="10" t="s">
        <v>1671</v>
      </c>
      <c r="I285" s="13" t="s">
        <v>212</v>
      </c>
      <c r="J285" s="6" t="s">
        <v>1344</v>
      </c>
      <c r="K285" s="11" t="s">
        <v>1672</v>
      </c>
      <c r="L285" s="11" t="s">
        <v>1673</v>
      </c>
      <c r="M285" s="6" t="s">
        <v>43</v>
      </c>
      <c r="N285" s="10" t="s">
        <v>1665</v>
      </c>
      <c r="O285" s="14" t="s">
        <v>1665</v>
      </c>
      <c r="P285" s="12"/>
      <c r="Q285" s="13"/>
      <c r="R285" s="12"/>
      <c r="S285" s="12"/>
      <c r="T285" s="12"/>
      <c r="U285" s="12"/>
      <c r="V285" s="12"/>
      <c r="W285" s="12"/>
      <c r="X285" s="13"/>
      <c r="Y285" s="19" t="s">
        <v>45</v>
      </c>
      <c r="Z285" s="12" t="str">
        <f t="shared" si="1"/>
        <v>{"id":"M6-NyO-35a-E-1-BR","stimulus":"&lt;p&gt;Arraste e ordene os seguintes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AA285" s="17" t="s">
        <v>1674</v>
      </c>
      <c r="AB285" s="13" t="str">
        <f t="shared" si="2"/>
        <v>M6-NyO-35a-E-1</v>
      </c>
      <c r="AC285" s="13" t="str">
        <f t="shared" si="3"/>
        <v>M6-NyO-35a-E-1-BR</v>
      </c>
      <c r="AD285" s="8" t="s">
        <v>47</v>
      </c>
      <c r="AE285" s="13"/>
      <c r="AF285" s="8" t="s">
        <v>48</v>
      </c>
      <c r="AG285" s="8" t="s">
        <v>49</v>
      </c>
    </row>
    <row r="286" ht="112.5" customHeight="1">
      <c r="A286" s="6" t="s">
        <v>1658</v>
      </c>
      <c r="B286" s="6" t="s">
        <v>1659</v>
      </c>
      <c r="C286" s="6" t="s">
        <v>50</v>
      </c>
      <c r="D286" s="7" t="s">
        <v>36</v>
      </c>
      <c r="E286" s="6"/>
      <c r="F286" s="10" t="s">
        <v>1675</v>
      </c>
      <c r="G286" s="10"/>
      <c r="H286" s="10"/>
      <c r="I286" s="13" t="s">
        <v>212</v>
      </c>
      <c r="J286" s="6" t="s">
        <v>1337</v>
      </c>
      <c r="K286" s="11" t="s">
        <v>1672</v>
      </c>
      <c r="L286" s="11" t="s">
        <v>1673</v>
      </c>
      <c r="M286" s="6" t="s">
        <v>43</v>
      </c>
      <c r="N286" s="10" t="s">
        <v>1665</v>
      </c>
      <c r="O286" s="14" t="s">
        <v>1665</v>
      </c>
      <c r="P286" s="12"/>
      <c r="Q286" s="13"/>
      <c r="R286" s="12"/>
      <c r="S286" s="12"/>
      <c r="T286" s="12"/>
      <c r="U286" s="12"/>
      <c r="V286" s="12"/>
      <c r="W286" s="12"/>
      <c r="X286" s="13"/>
      <c r="Y286" s="19" t="s">
        <v>45</v>
      </c>
      <c r="Z286" s="12" t="str">
        <f t="shared" si="1"/>
        <v>{"id":"M6-NyO-35a-E-2-BR","stimulus":"&lt;p&gt;Arraste e ordene os seguintes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AA286" s="17" t="s">
        <v>1676</v>
      </c>
      <c r="AB286" s="13" t="str">
        <f t="shared" si="2"/>
        <v>M6-NyO-35a-E-2</v>
      </c>
      <c r="AC286" s="13" t="str">
        <f t="shared" si="3"/>
        <v>M6-NyO-35a-E-2-BR</v>
      </c>
      <c r="AD286" s="8" t="s">
        <v>47</v>
      </c>
      <c r="AE286" s="13"/>
      <c r="AF286" s="8" t="s">
        <v>48</v>
      </c>
      <c r="AG286" s="8" t="s">
        <v>49</v>
      </c>
    </row>
    <row r="287" ht="112.5" customHeight="1">
      <c r="A287" s="6" t="s">
        <v>1658</v>
      </c>
      <c r="B287" s="6" t="s">
        <v>1659</v>
      </c>
      <c r="C287" s="6" t="s">
        <v>69</v>
      </c>
      <c r="D287" s="7" t="s">
        <v>36</v>
      </c>
      <c r="E287" s="6"/>
      <c r="F287" s="11" t="s">
        <v>1677</v>
      </c>
      <c r="G287" s="10" t="s">
        <v>167</v>
      </c>
      <c r="H287" s="10" t="s">
        <v>1678</v>
      </c>
      <c r="I287" s="13" t="s">
        <v>212</v>
      </c>
      <c r="J287" s="6" t="s">
        <v>196</v>
      </c>
      <c r="K287" s="10" t="s">
        <v>1679</v>
      </c>
      <c r="L287" s="10" t="s">
        <v>1680</v>
      </c>
      <c r="M287" s="6" t="s">
        <v>43</v>
      </c>
      <c r="N287" s="10" t="s">
        <v>1665</v>
      </c>
      <c r="O287" s="14" t="s">
        <v>1665</v>
      </c>
      <c r="P287" s="12"/>
      <c r="Q287" s="13"/>
      <c r="R287" s="12"/>
      <c r="S287" s="12"/>
      <c r="T287" s="12"/>
      <c r="U287" s="12"/>
      <c r="V287" s="12"/>
      <c r="W287" s="12"/>
      <c r="X287" s="13"/>
      <c r="Y287" s="19" t="s">
        <v>45</v>
      </c>
      <c r="Z287" s="12" t="str">
        <f t="shared" si="1"/>
        <v>{"id":"M6-NyO-35a-A-1-BR","stimulus":"&lt;p&gt;Os pais de Samuel foram ao supermercado comprar as seguintes quantidades, em quilogramas, de {{Q4}}, {{Q5}} e {{Q6}}.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300,"step":1},{"name":"Q2","label":null,"min":10,"max":50,"step":1},{"name":"Q3","label":null,"min":10,"max":50,"step":1},{"name":"Q4","label":null,"list":["maçãs","bananas","laranjas"]},{"name":"Q5","label":null,"list":["cebolas","cenouras","batatas"]},{"name":"Q6","label":null,"list":["tâmaras","castanhas","amendoim"]}],"calculated":[{"name":"A1","label":"{{function}}","function":"Lemonlib.round({{Q1}}/100, 2)"},{"name":"A2","label":"{{function}}","function":"Lemonlib.round(({{Q1}}+{{Q2}})/100, 1)"},{"name":"A3","label":"{{function}}","function":"Lemonlib.round(({{Q1}}+{{Q2}}+{{Q3}})/100, 2)"}],"uniques":true},"algorithm":{"name":"calculateOperation","template":"Cloze with drag &amp; drop","params":{"keyboard":"INTERMEDIATE"}}}</v>
      </c>
      <c r="AA287" s="15" t="s">
        <v>1681</v>
      </c>
      <c r="AB287" s="13" t="str">
        <f t="shared" si="2"/>
        <v>M6-NyO-35a-A-1</v>
      </c>
      <c r="AC287" s="13" t="str">
        <f t="shared" si="3"/>
        <v>M6-NyO-35a-A-1-BR</v>
      </c>
      <c r="AD287" s="8" t="s">
        <v>47</v>
      </c>
      <c r="AE287" s="13"/>
      <c r="AF287" s="8" t="s">
        <v>48</v>
      </c>
      <c r="AG287" s="8" t="s">
        <v>49</v>
      </c>
    </row>
    <row r="288" ht="112.5" customHeight="1">
      <c r="A288" s="6" t="s">
        <v>1658</v>
      </c>
      <c r="B288" s="6" t="s">
        <v>1659</v>
      </c>
      <c r="C288" s="6" t="s">
        <v>69</v>
      </c>
      <c r="D288" s="7" t="s">
        <v>36</v>
      </c>
      <c r="E288" s="6"/>
      <c r="F288" s="10" t="s">
        <v>1682</v>
      </c>
      <c r="G288" s="10" t="s">
        <v>1683</v>
      </c>
      <c r="H288" s="10"/>
      <c r="I288" s="13" t="s">
        <v>212</v>
      </c>
      <c r="J288" s="6" t="s">
        <v>196</v>
      </c>
      <c r="K288" s="10" t="s">
        <v>1684</v>
      </c>
      <c r="L288" s="10" t="s">
        <v>1685</v>
      </c>
      <c r="M288" s="6" t="s">
        <v>43</v>
      </c>
      <c r="N288" s="10" t="s">
        <v>1665</v>
      </c>
      <c r="O288" s="14" t="s">
        <v>1665</v>
      </c>
      <c r="P288" s="12"/>
      <c r="Q288" s="13"/>
      <c r="R288" s="12"/>
      <c r="S288" s="12"/>
      <c r="T288" s="12"/>
      <c r="U288" s="12"/>
      <c r="V288" s="12"/>
      <c r="W288" s="12"/>
      <c r="X288" s="13"/>
      <c r="Y288" s="19" t="s">
        <v>45</v>
      </c>
      <c r="Z288" s="12" t="str">
        <f t="shared" si="1"/>
        <v>{"id":"M6-NyO-35a-A-2-BR","stimulus":"&lt;p&gt;Os lápis de Daniela, de Fernando e de Marta possuem, em centímetros, as medidas a seguir. Ordene esses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v>
      </c>
      <c r="AA288" s="15" t="s">
        <v>1686</v>
      </c>
      <c r="AB288" s="13" t="str">
        <f t="shared" si="2"/>
        <v>M6-NyO-35a-A-2</v>
      </c>
      <c r="AC288" s="13" t="str">
        <f t="shared" si="3"/>
        <v>M6-NyO-35a-A-2-BR</v>
      </c>
      <c r="AD288" s="8" t="s">
        <v>47</v>
      </c>
      <c r="AE288" s="13"/>
      <c r="AF288" s="8" t="s">
        <v>48</v>
      </c>
      <c r="AG288" s="8" t="s">
        <v>49</v>
      </c>
    </row>
    <row r="289" ht="112.5" customHeight="1">
      <c r="A289" s="6" t="s">
        <v>1658</v>
      </c>
      <c r="B289" s="6" t="s">
        <v>1659</v>
      </c>
      <c r="C289" s="6" t="s">
        <v>69</v>
      </c>
      <c r="D289" s="7" t="s">
        <v>36</v>
      </c>
      <c r="E289" s="6"/>
      <c r="F289" s="10" t="s">
        <v>1687</v>
      </c>
      <c r="G289" s="10" t="s">
        <v>167</v>
      </c>
      <c r="H289" s="10"/>
      <c r="I289" s="13" t="s">
        <v>212</v>
      </c>
      <c r="J289" s="6" t="s">
        <v>196</v>
      </c>
      <c r="K289" s="10" t="s">
        <v>1688</v>
      </c>
      <c r="L289" s="10" t="s">
        <v>1689</v>
      </c>
      <c r="M289" s="6" t="s">
        <v>43</v>
      </c>
      <c r="N289" s="10" t="s">
        <v>1665</v>
      </c>
      <c r="O289" s="14" t="s">
        <v>1665</v>
      </c>
      <c r="P289" s="12"/>
      <c r="Q289" s="13"/>
      <c r="R289" s="12"/>
      <c r="S289" s="12"/>
      <c r="T289" s="12"/>
      <c r="U289" s="12"/>
      <c r="V289" s="12"/>
      <c r="W289" s="12"/>
      <c r="X289" s="13"/>
      <c r="Y289" s="19" t="s">
        <v>45</v>
      </c>
      <c r="Z289" s="12" t="str">
        <f t="shared" si="1"/>
        <v>{"id":"M6-NyO-35a-A-3-BR","stimulus":"&lt;p&gt;Aurora tem três jarras com as seguintes quantidades, em litros, de água.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AA289" s="15" t="s">
        <v>1690</v>
      </c>
      <c r="AB289" s="13" t="str">
        <f t="shared" si="2"/>
        <v>M6-NyO-35a-A-3</v>
      </c>
      <c r="AC289" s="13" t="str">
        <f t="shared" si="3"/>
        <v>M6-NyO-35a-A-3-BR</v>
      </c>
      <c r="AD289" s="8" t="s">
        <v>47</v>
      </c>
      <c r="AE289" s="13"/>
      <c r="AF289" s="8" t="s">
        <v>48</v>
      </c>
      <c r="AG289" s="8" t="s">
        <v>49</v>
      </c>
    </row>
    <row r="290" ht="112.5" customHeight="1">
      <c r="A290" s="6" t="s">
        <v>1691</v>
      </c>
      <c r="B290" s="6" t="s">
        <v>1692</v>
      </c>
      <c r="C290" s="6" t="s">
        <v>35</v>
      </c>
      <c r="D290" s="7" t="s">
        <v>36</v>
      </c>
      <c r="E290" s="6"/>
      <c r="F290" s="10" t="s">
        <v>1693</v>
      </c>
      <c r="G290" s="10"/>
      <c r="H290" s="10"/>
      <c r="I290" s="13"/>
      <c r="J290" s="6" t="s">
        <v>1299</v>
      </c>
      <c r="K290" s="10" t="s">
        <v>1694</v>
      </c>
      <c r="L290" s="10" t="s">
        <v>1695</v>
      </c>
      <c r="M290" s="6" t="s">
        <v>43</v>
      </c>
      <c r="N290" s="11" t="s">
        <v>1696</v>
      </c>
      <c r="O290" s="11" t="s">
        <v>1697</v>
      </c>
      <c r="P290" s="12"/>
      <c r="Q290" s="13"/>
      <c r="R290" s="12"/>
      <c r="S290" s="12"/>
      <c r="T290" s="12"/>
      <c r="U290" s="12"/>
      <c r="V290" s="12"/>
      <c r="W290" s="12"/>
      <c r="X290" s="13"/>
      <c r="Y290" s="19" t="s">
        <v>45</v>
      </c>
      <c r="Z290" s="12" t="str">
        <f t="shared" si="1"/>
        <v>{"id":"M6-NyO-36a-I-1-BR","stimulus":"&lt;p&gt;Selecione o número formado por {{T1}} unidades, {{T2}} décimos, {{T3}} centésimos e {{T4}} milésimos.&lt;/p&gt;","hint":"&lt;p&gt;Um número decimal pode ser decomposto na soma de seus decimais.&lt;/p&gt;","feedback":"&lt;p&gt;Um número decimal pode ser decomposto na soma de seus decimais.&lt;/p&gt;&lt;p style=\"text-align:center;\"&gt;{{Q1}} + {{T5}} + {{T6}} + {{T7}} = {{A1}}&lt;/p&gt;","seed":{"parameters":[{"name":"Q1","label":null,"min":2,"max":9,"step":1},{"name":"Q2","label":null,"min":2,"max":9,"step":1},{"name":"Q3","label":null,"min":2,"max":9,"step":1},{"name":"Q4","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AA290" s="15" t="s">
        <v>1698</v>
      </c>
      <c r="AB290" s="13" t="str">
        <f t="shared" si="2"/>
        <v>M6-NyO-36a-I-1</v>
      </c>
      <c r="AC290" s="13" t="str">
        <f t="shared" si="3"/>
        <v>M6-NyO-36a-I-1-BR</v>
      </c>
      <c r="AD290" s="8" t="s">
        <v>47</v>
      </c>
      <c r="AE290" s="13"/>
      <c r="AF290" s="8" t="s">
        <v>48</v>
      </c>
      <c r="AG290" s="8" t="s">
        <v>49</v>
      </c>
    </row>
    <row r="291" ht="112.5" customHeight="1">
      <c r="A291" s="6" t="s">
        <v>1691</v>
      </c>
      <c r="B291" s="6" t="s">
        <v>1692</v>
      </c>
      <c r="C291" s="6" t="s">
        <v>50</v>
      </c>
      <c r="D291" s="8" t="s">
        <v>36</v>
      </c>
      <c r="E291" s="6"/>
      <c r="F291" s="11" t="s">
        <v>1699</v>
      </c>
      <c r="G291" s="10" t="s">
        <v>1700</v>
      </c>
      <c r="H291" s="10"/>
      <c r="I291" s="13"/>
      <c r="J291" s="6" t="s">
        <v>168</v>
      </c>
      <c r="K291" s="11" t="s">
        <v>1701</v>
      </c>
      <c r="L291" s="11" t="s">
        <v>1702</v>
      </c>
      <c r="M291" s="6" t="s">
        <v>43</v>
      </c>
      <c r="N291" s="11" t="s">
        <v>1696</v>
      </c>
      <c r="O291" s="11" t="s">
        <v>1703</v>
      </c>
      <c r="P291" s="12"/>
      <c r="Q291" s="13"/>
      <c r="R291" s="12"/>
      <c r="S291" s="12"/>
      <c r="T291" s="12"/>
      <c r="U291" s="12"/>
      <c r="V291" s="12"/>
      <c r="W291" s="12"/>
      <c r="X291" s="13"/>
      <c r="Y291" s="19" t="s">
        <v>45</v>
      </c>
      <c r="Z291" s="12" t="str">
        <f t="shared" si="1"/>
        <v>{"id":"M6-NyO-36a-E-1-BR","stimulus":"&lt;p&gt;Decomponha o número decimal {{T1}}.&lt;/p&gt;","template":"&lt;p&gt;unidades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AA291" s="15" t="s">
        <v>1704</v>
      </c>
      <c r="AB291" s="13" t="str">
        <f t="shared" si="2"/>
        <v>M6-NyO-36a-E-1</v>
      </c>
      <c r="AC291" s="13" t="str">
        <f t="shared" si="3"/>
        <v>M6-NyO-36a-E-1-BR</v>
      </c>
      <c r="AD291" s="8" t="s">
        <v>47</v>
      </c>
      <c r="AE291" s="13"/>
      <c r="AF291" s="8" t="s">
        <v>48</v>
      </c>
      <c r="AG291" s="8" t="s">
        <v>49</v>
      </c>
    </row>
    <row r="292" ht="112.5" customHeight="1">
      <c r="A292" s="6" t="s">
        <v>1691</v>
      </c>
      <c r="B292" s="6" t="s">
        <v>1692</v>
      </c>
      <c r="C292" s="6" t="s">
        <v>69</v>
      </c>
      <c r="D292" s="8" t="s">
        <v>36</v>
      </c>
      <c r="E292" s="6"/>
      <c r="F292" s="10" t="s">
        <v>1705</v>
      </c>
      <c r="G292" s="10" t="s">
        <v>1700</v>
      </c>
      <c r="H292" s="10"/>
      <c r="I292" s="13"/>
      <c r="J292" s="6" t="s">
        <v>168</v>
      </c>
      <c r="K292" s="10" t="s">
        <v>1706</v>
      </c>
      <c r="L292" s="10" t="s">
        <v>1707</v>
      </c>
      <c r="M292" s="6" t="s">
        <v>43</v>
      </c>
      <c r="N292" s="11" t="s">
        <v>1696</v>
      </c>
      <c r="O292" s="11" t="s">
        <v>1703</v>
      </c>
      <c r="P292" s="12"/>
      <c r="Q292" s="13"/>
      <c r="R292" s="12"/>
      <c r="S292" s="12"/>
      <c r="T292" s="12"/>
      <c r="U292" s="12"/>
      <c r="V292" s="12"/>
      <c r="W292" s="12"/>
      <c r="X292" s="13"/>
      <c r="Y292" s="19" t="s">
        <v>45</v>
      </c>
      <c r="Z292" s="12" t="str">
        <f t="shared" si="1"/>
        <v>{"id":"M6-NyO-36a-A-1-BR","stimulus":"&lt;p&gt;Cristiano fez um bolo que pesa {{T1}} kg. Escreva a decomposição desse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AA292" s="15" t="s">
        <v>1708</v>
      </c>
      <c r="AB292" s="13" t="str">
        <f t="shared" si="2"/>
        <v>M6-NyO-36a-A-1</v>
      </c>
      <c r="AC292" s="13" t="str">
        <f t="shared" si="3"/>
        <v>M6-NyO-36a-A-1-BR</v>
      </c>
      <c r="AD292" s="8" t="s">
        <v>47</v>
      </c>
      <c r="AE292" s="13"/>
      <c r="AF292" s="8" t="s">
        <v>48</v>
      </c>
      <c r="AG292" s="8" t="s">
        <v>49</v>
      </c>
    </row>
    <row r="293" ht="112.5" customHeight="1">
      <c r="A293" s="6" t="s">
        <v>1691</v>
      </c>
      <c r="B293" s="6" t="s">
        <v>1692</v>
      </c>
      <c r="C293" s="6" t="s">
        <v>69</v>
      </c>
      <c r="D293" s="8" t="s">
        <v>36</v>
      </c>
      <c r="E293" s="6"/>
      <c r="F293" s="10" t="s">
        <v>1709</v>
      </c>
      <c r="G293" s="10" t="s">
        <v>1700</v>
      </c>
      <c r="H293" s="10"/>
      <c r="I293" s="13" t="s">
        <v>212</v>
      </c>
      <c r="J293" s="6" t="s">
        <v>168</v>
      </c>
      <c r="K293" s="10" t="s">
        <v>1710</v>
      </c>
      <c r="L293" s="10" t="s">
        <v>1702</v>
      </c>
      <c r="M293" s="6" t="s">
        <v>43</v>
      </c>
      <c r="N293" s="11" t="s">
        <v>1696</v>
      </c>
      <c r="O293" s="11" t="s">
        <v>1703</v>
      </c>
      <c r="P293" s="12"/>
      <c r="Q293" s="13"/>
      <c r="R293" s="12"/>
      <c r="S293" s="12"/>
      <c r="T293" s="12"/>
      <c r="U293" s="12"/>
      <c r="V293" s="12"/>
      <c r="W293" s="12"/>
      <c r="X293" s="13"/>
      <c r="Y293" s="19" t="s">
        <v>45</v>
      </c>
      <c r="Z293" s="12" t="str">
        <f t="shared" si="1"/>
        <v>{"id":"M6-NyO-36a-A-2-BR","stimulus":"&lt;p&gt;Um ônibus percorreu {{T1}} km entre duas paradas. Escreva os decimais que compõem este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AA293" s="15" t="s">
        <v>1711</v>
      </c>
      <c r="AB293" s="13" t="str">
        <f t="shared" si="2"/>
        <v>M6-NyO-36a-A-2</v>
      </c>
      <c r="AC293" s="13" t="str">
        <f t="shared" si="3"/>
        <v>M6-NyO-36a-A-2-BR</v>
      </c>
      <c r="AD293" s="8" t="s">
        <v>47</v>
      </c>
      <c r="AE293" s="13"/>
      <c r="AF293" s="8" t="s">
        <v>48</v>
      </c>
      <c r="AG293" s="8" t="s">
        <v>49</v>
      </c>
    </row>
    <row r="294" ht="112.5" customHeight="1">
      <c r="A294" s="6" t="s">
        <v>1691</v>
      </c>
      <c r="B294" s="6" t="s">
        <v>1692</v>
      </c>
      <c r="C294" s="6" t="s">
        <v>69</v>
      </c>
      <c r="D294" s="8" t="s">
        <v>36</v>
      </c>
      <c r="E294" s="6"/>
      <c r="F294" s="10" t="s">
        <v>1712</v>
      </c>
      <c r="G294" s="10" t="s">
        <v>1713</v>
      </c>
      <c r="H294" s="10"/>
      <c r="I294" s="13" t="s">
        <v>212</v>
      </c>
      <c r="J294" s="6" t="s">
        <v>168</v>
      </c>
      <c r="K294" s="10" t="s">
        <v>1714</v>
      </c>
      <c r="L294" s="10" t="s">
        <v>1715</v>
      </c>
      <c r="M294" s="6" t="s">
        <v>43</v>
      </c>
      <c r="N294" s="11" t="s">
        <v>1696</v>
      </c>
      <c r="O294" s="11" t="s">
        <v>1703</v>
      </c>
      <c r="P294" s="12"/>
      <c r="Q294" s="13"/>
      <c r="R294" s="12"/>
      <c r="S294" s="12"/>
      <c r="T294" s="12"/>
      <c r="U294" s="12"/>
      <c r="V294" s="12"/>
      <c r="W294" s="12"/>
      <c r="X294" s="13"/>
      <c r="Y294" s="19" t="s">
        <v>45</v>
      </c>
      <c r="Z294" s="12" t="str">
        <f t="shared" si="1"/>
        <v>{"id":"M6-NyO-36a-A-3-BR","stimulus":"&lt;p&gt;Mariana gastou R$ {{T1}} em uma farmácia. Escreva os decimais que compõem este número.&lt;/p&gt;","template":"&lt;p style=\"text-align:center;\"&gt;unidades + décimos + centésimos = {{T1}}&lt;/p&gt;&lt;p style=\"text-align:center;\"&gt;{{response}} + {{response}} + {{response}} = {{T1}}&lt;/p&gt;","hint":"&lt;p&gt;Um número decimal pode ser decomposto na soma de seus decimais.&lt;/p&gt;","feedback":"&lt;p&gt;Um número decimal pode ser decomposto na soma de seus decimais.&lt;/p&gt;","seed":{"parameters":[{"name":"Q1","min":1,"max":9,"step":1},{"name":"Q2","min":1,"max":9,"step":1},{"name":"Q3","min":1,"max":9,"step":1}],"calculated":[{"name":"T1","function":"Lemonlib.round({{Q1}}+{{Q2}}/10+{{Q3}}/100,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AA294" s="15" t="s">
        <v>1716</v>
      </c>
      <c r="AB294" s="13" t="str">
        <f t="shared" si="2"/>
        <v>M6-NyO-36a-A-3</v>
      </c>
      <c r="AC294" s="13" t="str">
        <f t="shared" si="3"/>
        <v>M6-NyO-36a-A-3-BR</v>
      </c>
      <c r="AD294" s="8" t="s">
        <v>47</v>
      </c>
      <c r="AE294" s="13"/>
      <c r="AF294" s="8" t="s">
        <v>48</v>
      </c>
      <c r="AG294" s="8" t="s">
        <v>49</v>
      </c>
    </row>
    <row r="295" ht="112.5" customHeight="1">
      <c r="A295" s="6" t="s">
        <v>1717</v>
      </c>
      <c r="B295" s="6" t="s">
        <v>1718</v>
      </c>
      <c r="C295" s="6" t="s">
        <v>35</v>
      </c>
      <c r="D295" s="7" t="s">
        <v>36</v>
      </c>
      <c r="E295" s="6"/>
      <c r="F295" s="10" t="s">
        <v>1719</v>
      </c>
      <c r="G295" s="10" t="s">
        <v>1720</v>
      </c>
      <c r="H295" s="10"/>
      <c r="I295" s="13"/>
      <c r="J295" s="19" t="s">
        <v>196</v>
      </c>
      <c r="K295" s="10" t="s">
        <v>1721</v>
      </c>
      <c r="L295" s="11" t="s">
        <v>1722</v>
      </c>
      <c r="M295" s="10" t="s">
        <v>43</v>
      </c>
      <c r="N295" s="11" t="s">
        <v>1723</v>
      </c>
      <c r="O295" s="11" t="s">
        <v>1724</v>
      </c>
      <c r="P295" s="12"/>
      <c r="Q295" s="13"/>
      <c r="R295" s="12"/>
      <c r="S295" s="12"/>
      <c r="T295" s="12"/>
      <c r="U295" s="12"/>
      <c r="V295" s="12"/>
      <c r="W295" s="12"/>
      <c r="X295" s="13"/>
      <c r="Y295" s="19" t="s">
        <v>45</v>
      </c>
      <c r="Z295" s="12" t="str">
        <f t="shared" si="1"/>
        <v>{"id":"M6-NyO-53a-I-1-BR","stimulus":"&lt;p&gt;Arraste os números corretos.&lt;/p&gt;","template":"&lt;p&gt;A aproximação de {{T1}} para unidades é {{response}}.&lt;/p&gt;&lt;p&gt;A aproximação de {{T1}} para centésimos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décimos de {{T2}} e a {{T5}} décimos de {{T3}}, a unidade mais próxima é {{function}}."},{"name":"A2","label":"{{function}}","function":"Lemonlib.round({{T1}},2)","feedback":"Como {{T1}} está a {{T8}} milésimos de {{T2}} e a {{T9}} milésimos de {{T3}}, o centésimo mais próximo é {{function}}."},{"name":"A3","label":"{{function}}","function":"Lemonlib.round({{T1}},1)","incorrect":true},{"name":"A4","label":"{{function}}","function":"{{T1}}","incorrect":true}],"uniques":true},"algorithm":{"name":"calculateOperation","template":"Cloze with drag &amp; drop","params":{"keyboard":"INTERMEDIATE"}}}</v>
      </c>
      <c r="AA295" s="17" t="s">
        <v>1725</v>
      </c>
      <c r="AB295" s="13" t="str">
        <f t="shared" si="2"/>
        <v>M6-NyO-53a-I-1</v>
      </c>
      <c r="AC295" s="13" t="str">
        <f t="shared" si="3"/>
        <v>M6-NyO-53a-I-1-BR</v>
      </c>
      <c r="AD295" s="8" t="s">
        <v>47</v>
      </c>
      <c r="AE295" s="13"/>
      <c r="AF295" s="8" t="s">
        <v>48</v>
      </c>
      <c r="AG295" s="8" t="s">
        <v>49</v>
      </c>
    </row>
    <row r="296" ht="112.5" customHeight="1">
      <c r="A296" s="6" t="s">
        <v>1717</v>
      </c>
      <c r="B296" s="6" t="s">
        <v>1718</v>
      </c>
      <c r="C296" s="6" t="s">
        <v>35</v>
      </c>
      <c r="D296" s="7" t="s">
        <v>36</v>
      </c>
      <c r="E296" s="6"/>
      <c r="F296" s="10" t="s">
        <v>1719</v>
      </c>
      <c r="G296" s="10" t="s">
        <v>1726</v>
      </c>
      <c r="H296" s="10"/>
      <c r="I296" s="13"/>
      <c r="J296" s="19" t="s">
        <v>196</v>
      </c>
      <c r="K296" s="10" t="s">
        <v>1721</v>
      </c>
      <c r="L296" s="11" t="s">
        <v>1727</v>
      </c>
      <c r="M296" s="10" t="s">
        <v>43</v>
      </c>
      <c r="N296" s="11" t="s">
        <v>1723</v>
      </c>
      <c r="O296" s="11" t="s">
        <v>1728</v>
      </c>
      <c r="P296" s="12"/>
      <c r="Q296" s="13"/>
      <c r="R296" s="12"/>
      <c r="S296" s="12"/>
      <c r="T296" s="12"/>
      <c r="U296" s="12"/>
      <c r="V296" s="12"/>
      <c r="W296" s="12"/>
      <c r="X296" s="13"/>
      <c r="Y296" s="19" t="s">
        <v>45</v>
      </c>
      <c r="Z296" s="12" t="str">
        <f t="shared" si="1"/>
        <v>{"id":"M6-NyO-53a-I-2-BR","stimulus":"&lt;p&gt;Arraste os números corretos.&lt;/p&gt;","template":"&lt;p&gt;A aproximação de {{T1}} para centésimos é {{response}}.&lt;/p&gt;&lt;p&gt;A aproximação de {{T1}} para décimos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milésimos de {{T2}} e a {{T5}} milésimos de {{T3}}, o centésimo mais próximo é {{function}}."},{"name":"A2","label":"{{function}}","function":"Lemonlib.round({{T1}},1)","feedback":"Como {{T1}} está a {{T8}} milésimos de {{T6}} e a {{T9}} milésimos de {{T7}}, o décimo mais próximo é {{function}}."},{"name":"A3","label":"{{function}}","function":"math.round({{T1}})","incorrect":true},{"name":"A4","label":"{{function}}","function":"{{T1}}","incorrect":true}],"uniques":true},"algorithm":{"name":"calculateOperation","template":"Cloze with drag &amp; drop","params":{"keyboard":"INTERMEDIATE"}}}</v>
      </c>
      <c r="AA296" s="17" t="s">
        <v>1729</v>
      </c>
      <c r="AB296" s="13" t="str">
        <f t="shared" si="2"/>
        <v>M6-NyO-53a-I-2</v>
      </c>
      <c r="AC296" s="13" t="str">
        <f t="shared" si="3"/>
        <v>M6-NyO-53a-I-2-BR</v>
      </c>
      <c r="AD296" s="8" t="s">
        <v>47</v>
      </c>
      <c r="AE296" s="13"/>
      <c r="AF296" s="8" t="s">
        <v>48</v>
      </c>
      <c r="AG296" s="8" t="s">
        <v>49</v>
      </c>
    </row>
    <row r="297" ht="112.5" customHeight="1">
      <c r="A297" s="6" t="s">
        <v>1717</v>
      </c>
      <c r="B297" s="6" t="s">
        <v>1718</v>
      </c>
      <c r="C297" s="6" t="s">
        <v>50</v>
      </c>
      <c r="D297" s="8" t="s">
        <v>36</v>
      </c>
      <c r="E297" s="6"/>
      <c r="F297" s="11" t="s">
        <v>1730</v>
      </c>
      <c r="G297" s="11" t="s">
        <v>1731</v>
      </c>
      <c r="H297" s="10"/>
      <c r="I297" s="13"/>
      <c r="J297" s="6" t="s">
        <v>168</v>
      </c>
      <c r="K297" s="10" t="s">
        <v>1721</v>
      </c>
      <c r="L297" s="11" t="s">
        <v>1732</v>
      </c>
      <c r="M297" s="10" t="s">
        <v>43</v>
      </c>
      <c r="N297" s="11" t="s">
        <v>1723</v>
      </c>
      <c r="O297" s="11" t="s">
        <v>1733</v>
      </c>
      <c r="P297" s="12"/>
      <c r="Q297" s="13"/>
      <c r="R297" s="12"/>
      <c r="S297" s="12"/>
      <c r="T297" s="12"/>
      <c r="U297" s="12"/>
      <c r="V297" s="12"/>
      <c r="W297" s="12"/>
      <c r="X297" s="13"/>
      <c r="Y297" s="19" t="s">
        <v>45</v>
      </c>
      <c r="Z297" s="12" t="str">
        <f t="shared" si="1"/>
        <v>{"id":"M6-NyO-53a-E-1-BR","stimulus":"&lt;p&gt;Arredonde para os centésimos.&lt;/p&gt;","template":"&lt;p style=\"text-align:center;\"&gt;{{T1}} → {{response}}&lt;/p&gt;","hint":"&lt;p&gt;Para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AA297" s="15" t="s">
        <v>1734</v>
      </c>
      <c r="AB297" s="13" t="str">
        <f t="shared" si="2"/>
        <v>M6-NyO-53a-E-1</v>
      </c>
      <c r="AC297" s="13" t="str">
        <f t="shared" si="3"/>
        <v>M6-NyO-53a-E-1-BR</v>
      </c>
      <c r="AD297" s="8" t="s">
        <v>47</v>
      </c>
      <c r="AE297" s="13"/>
      <c r="AF297" s="8" t="s">
        <v>48</v>
      </c>
      <c r="AG297" s="8" t="s">
        <v>49</v>
      </c>
    </row>
    <row r="298" ht="112.5" customHeight="1">
      <c r="A298" s="6" t="s">
        <v>1717</v>
      </c>
      <c r="B298" s="6" t="s">
        <v>1718</v>
      </c>
      <c r="C298" s="8" t="s">
        <v>50</v>
      </c>
      <c r="D298" s="8" t="s">
        <v>36</v>
      </c>
      <c r="E298" s="6"/>
      <c r="F298" s="11" t="s">
        <v>1735</v>
      </c>
      <c r="G298" s="11" t="s">
        <v>1731</v>
      </c>
      <c r="H298" s="10"/>
      <c r="I298" s="13"/>
      <c r="J298" s="6" t="s">
        <v>168</v>
      </c>
      <c r="K298" s="10" t="s">
        <v>1736</v>
      </c>
      <c r="L298" s="11" t="s">
        <v>1737</v>
      </c>
      <c r="M298" s="10" t="s">
        <v>43</v>
      </c>
      <c r="N298" s="11" t="s">
        <v>1723</v>
      </c>
      <c r="O298" s="11" t="s">
        <v>1738</v>
      </c>
      <c r="P298" s="12"/>
      <c r="Q298" s="13"/>
      <c r="R298" s="12"/>
      <c r="S298" s="12"/>
      <c r="T298" s="12"/>
      <c r="U298" s="12"/>
      <c r="V298" s="12"/>
      <c r="W298" s="12"/>
      <c r="X298" s="13"/>
      <c r="Y298" s="19" t="s">
        <v>45</v>
      </c>
      <c r="Z298" s="12" t="str">
        <f t="shared" si="1"/>
        <v>{"id":"M6-NyO-53a-E-2-BR","stimulus":"&lt;p&gt;Arredonde para os décimos.&lt;/p&gt;","template":"&lt;p style=\"text-align:center;\"&gt;{{T1}} → {{response}}&lt;/p&gt;","hint":"&lt;p&gt;Para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AA298" s="15" t="s">
        <v>1739</v>
      </c>
      <c r="AB298" s="13" t="str">
        <f t="shared" si="2"/>
        <v>M6-NyO-53a-E-2</v>
      </c>
      <c r="AC298" s="13" t="str">
        <f t="shared" si="3"/>
        <v>M6-NyO-53a-E-2-BR</v>
      </c>
      <c r="AD298" s="8" t="s">
        <v>47</v>
      </c>
      <c r="AE298" s="13"/>
      <c r="AF298" s="8" t="s">
        <v>48</v>
      </c>
      <c r="AG298" s="8" t="s">
        <v>49</v>
      </c>
    </row>
    <row r="299" ht="112.5" customHeight="1">
      <c r="A299" s="6" t="s">
        <v>1717</v>
      </c>
      <c r="B299" s="6" t="s">
        <v>1718</v>
      </c>
      <c r="C299" s="8" t="s">
        <v>50</v>
      </c>
      <c r="D299" s="8" t="s">
        <v>36</v>
      </c>
      <c r="E299" s="6"/>
      <c r="F299" s="11" t="s">
        <v>1740</v>
      </c>
      <c r="G299" s="11" t="s">
        <v>1731</v>
      </c>
      <c r="H299" s="10"/>
      <c r="I299" s="13"/>
      <c r="J299" s="6" t="s">
        <v>168</v>
      </c>
      <c r="K299" s="10" t="s">
        <v>1741</v>
      </c>
      <c r="L299" s="11" t="s">
        <v>1742</v>
      </c>
      <c r="M299" s="10" t="s">
        <v>43</v>
      </c>
      <c r="N299" s="11" t="s">
        <v>1723</v>
      </c>
      <c r="O299" s="11" t="s">
        <v>1743</v>
      </c>
      <c r="P299" s="12"/>
      <c r="Q299" s="13"/>
      <c r="R299" s="12"/>
      <c r="S299" s="12"/>
      <c r="T299" s="12"/>
      <c r="U299" s="12"/>
      <c r="V299" s="12"/>
      <c r="W299" s="12"/>
      <c r="X299" s="13"/>
      <c r="Y299" s="19" t="s">
        <v>45</v>
      </c>
      <c r="Z299" s="12" t="str">
        <f t="shared" si="1"/>
        <v>{"id":"M6-NyO-53a-E-3-BR","stimulus":"&lt;p&gt;Arredonde para as unidades.&lt;/p&gt;","template":"&lt;p style=\"text-align:center;\"&gt;{{T1}} → {{response}}&lt;/p&gt;","hint":"&lt;p&gt;Para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AA299" s="15" t="s">
        <v>1744</v>
      </c>
      <c r="AB299" s="13" t="str">
        <f t="shared" si="2"/>
        <v>M6-NyO-53a-E-3</v>
      </c>
      <c r="AC299" s="13" t="str">
        <f t="shared" si="3"/>
        <v>M6-NyO-53a-E-3-BR</v>
      </c>
      <c r="AD299" s="8" t="s">
        <v>47</v>
      </c>
      <c r="AE299" s="13"/>
      <c r="AF299" s="8" t="s">
        <v>48</v>
      </c>
      <c r="AG299" s="8" t="s">
        <v>49</v>
      </c>
    </row>
    <row r="300" ht="112.5" customHeight="1">
      <c r="A300" s="6" t="s">
        <v>1717</v>
      </c>
      <c r="B300" s="6" t="s">
        <v>1718</v>
      </c>
      <c r="C300" s="8" t="s">
        <v>69</v>
      </c>
      <c r="D300" s="8" t="s">
        <v>36</v>
      </c>
      <c r="E300" s="6"/>
      <c r="F300" s="11" t="s">
        <v>1745</v>
      </c>
      <c r="G300" s="10" t="s">
        <v>1746</v>
      </c>
      <c r="H300" s="10"/>
      <c r="I300" s="13"/>
      <c r="J300" s="6" t="s">
        <v>168</v>
      </c>
      <c r="K300" s="10" t="s">
        <v>1747</v>
      </c>
      <c r="L300" s="11" t="s">
        <v>1748</v>
      </c>
      <c r="M300" s="10" t="s">
        <v>43</v>
      </c>
      <c r="N300" s="11" t="s">
        <v>1749</v>
      </c>
      <c r="O300" s="11" t="s">
        <v>1743</v>
      </c>
      <c r="P300" s="12"/>
      <c r="Q300" s="13"/>
      <c r="R300" s="12"/>
      <c r="S300" s="12"/>
      <c r="T300" s="12"/>
      <c r="U300" s="12"/>
      <c r="V300" s="12"/>
      <c r="W300" s="12"/>
      <c r="X300" s="13"/>
      <c r="Y300" s="19" t="s">
        <v>45</v>
      </c>
      <c r="Z300" s="12" t="str">
        <f t="shared" si="1"/>
        <v>{"id":"M6-NyO-53a-A-1-BR","stimulus":"&lt;p&gt;Em uma fábrica alimentícia, um dos sacos de farinha produzidos pesa {{T1}} kg. Arredonde esta medida para as unidades.&lt;/p&gt;","template":"&lt;p style=\"text-align:center;\"&gt;{{T1}} kg → {{response}} kg&lt;/p&gt;","hint":"&lt;p&gt;Para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AA300" s="15" t="s">
        <v>1750</v>
      </c>
      <c r="AB300" s="13" t="str">
        <f t="shared" si="2"/>
        <v>M6-NyO-53a-A-1</v>
      </c>
      <c r="AC300" s="13" t="str">
        <f t="shared" si="3"/>
        <v>M6-NyO-53a-A-1-BR</v>
      </c>
      <c r="AD300" s="8" t="s">
        <v>47</v>
      </c>
      <c r="AE300" s="13"/>
      <c r="AF300" s="8" t="s">
        <v>48</v>
      </c>
      <c r="AG300" s="8" t="s">
        <v>49</v>
      </c>
    </row>
    <row r="301" ht="112.5" customHeight="1">
      <c r="A301" s="6" t="s">
        <v>1717</v>
      </c>
      <c r="B301" s="6" t="s">
        <v>1718</v>
      </c>
      <c r="C301" s="8" t="s">
        <v>69</v>
      </c>
      <c r="D301" s="8" t="s">
        <v>36</v>
      </c>
      <c r="E301" s="6"/>
      <c r="F301" s="11" t="s">
        <v>1751</v>
      </c>
      <c r="G301" s="10" t="s">
        <v>1752</v>
      </c>
      <c r="H301" s="10"/>
      <c r="I301" s="13"/>
      <c r="J301" s="6" t="s">
        <v>168</v>
      </c>
      <c r="K301" s="10" t="s">
        <v>1753</v>
      </c>
      <c r="L301" s="11" t="s">
        <v>1754</v>
      </c>
      <c r="M301" s="10" t="s">
        <v>43</v>
      </c>
      <c r="N301" s="11" t="s">
        <v>1749</v>
      </c>
      <c r="O301" s="11" t="s">
        <v>1733</v>
      </c>
      <c r="P301" s="12"/>
      <c r="Q301" s="13"/>
      <c r="R301" s="12"/>
      <c r="S301" s="12"/>
      <c r="T301" s="12"/>
      <c r="U301" s="12"/>
      <c r="V301" s="12"/>
      <c r="W301" s="12"/>
      <c r="X301" s="13"/>
      <c r="Y301" s="19" t="s">
        <v>45</v>
      </c>
      <c r="Z301" s="12" t="str">
        <f t="shared" si="1"/>
        <v>{"id":"M6-NyO-53a-A-2-BR","stimulus":"&lt;p&gt;Um atleta fez um salto em distância de {{T1}} m. Arredonde esta distância para os centésimos.&lt;/p&gt;","template":"&lt;p style=\"text-align:center;\"&gt;{{T1}} m → {{response}} m&lt;/p&gt;","hint":"&lt;p&gt;Para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AA301" s="15" t="s">
        <v>1755</v>
      </c>
      <c r="AB301" s="13" t="str">
        <f t="shared" si="2"/>
        <v>M6-NyO-53a-A-2</v>
      </c>
      <c r="AC301" s="13" t="str">
        <f t="shared" si="3"/>
        <v>M6-NyO-53a-A-2-BR</v>
      </c>
      <c r="AD301" s="8" t="s">
        <v>47</v>
      </c>
      <c r="AE301" s="13"/>
      <c r="AF301" s="8" t="s">
        <v>48</v>
      </c>
      <c r="AG301" s="8" t="s">
        <v>49</v>
      </c>
    </row>
    <row r="302" ht="112.5" customHeight="1">
      <c r="A302" s="6" t="s">
        <v>1717</v>
      </c>
      <c r="B302" s="6" t="s">
        <v>1718</v>
      </c>
      <c r="C302" s="8" t="s">
        <v>69</v>
      </c>
      <c r="D302" s="7" t="s">
        <v>36</v>
      </c>
      <c r="E302" s="6"/>
      <c r="F302" s="11" t="s">
        <v>1756</v>
      </c>
      <c r="G302" s="11" t="s">
        <v>1757</v>
      </c>
      <c r="H302" s="10"/>
      <c r="I302" s="13"/>
      <c r="J302" s="6" t="s">
        <v>168</v>
      </c>
      <c r="K302" s="11" t="s">
        <v>1758</v>
      </c>
      <c r="L302" s="10" t="s">
        <v>1759</v>
      </c>
      <c r="M302" s="10" t="s">
        <v>43</v>
      </c>
      <c r="N302" s="11" t="s">
        <v>1749</v>
      </c>
      <c r="O302" s="11" t="s">
        <v>1760</v>
      </c>
      <c r="P302" s="12"/>
      <c r="Q302" s="13"/>
      <c r="R302" s="12"/>
      <c r="S302" s="12"/>
      <c r="T302" s="12"/>
      <c r="U302" s="12"/>
      <c r="V302" s="12"/>
      <c r="W302" s="12"/>
      <c r="X302" s="13"/>
      <c r="Y302" s="19" t="s">
        <v>45</v>
      </c>
      <c r="Z302" s="12" t="str">
        <f t="shared" si="1"/>
        <v>{"id":"M6-NyO-53a-A-3-BR","stimulus":"&lt;p&gt;Um professor deu uma nota de {{T1}} pontos em uma prova que ele avaliou. Arredonde este valor para décimos.&lt;/p&gt;","template":"&lt;p&gt;{{response}} pontos&lt;/p&gt;","hint":"&lt;p&gt;Para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AA302" s="15" t="s">
        <v>1761</v>
      </c>
      <c r="AB302" s="13" t="str">
        <f t="shared" si="2"/>
        <v>M6-NyO-53a-A-3</v>
      </c>
      <c r="AC302" s="13" t="str">
        <f t="shared" si="3"/>
        <v>M6-NyO-53a-A-3-BR</v>
      </c>
      <c r="AD302" s="8" t="s">
        <v>47</v>
      </c>
      <c r="AE302" s="8" t="s">
        <v>572</v>
      </c>
      <c r="AF302" s="8" t="s">
        <v>48</v>
      </c>
      <c r="AG302" s="8" t="s">
        <v>49</v>
      </c>
    </row>
    <row r="303" ht="112.5" customHeight="1">
      <c r="A303" s="6" t="s">
        <v>1762</v>
      </c>
      <c r="B303" s="6" t="s">
        <v>1763</v>
      </c>
      <c r="C303" s="6" t="s">
        <v>35</v>
      </c>
      <c r="D303" s="7" t="s">
        <v>36</v>
      </c>
      <c r="E303" s="6"/>
      <c r="F303" s="9" t="s">
        <v>1764</v>
      </c>
      <c r="G303" s="27"/>
      <c r="H303" s="10"/>
      <c r="I303" s="13" t="s">
        <v>212</v>
      </c>
      <c r="J303" s="23" t="s">
        <v>262</v>
      </c>
      <c r="K303" s="10" t="s">
        <v>1765</v>
      </c>
      <c r="L303" s="10" t="s">
        <v>1766</v>
      </c>
      <c r="M303" s="6" t="s">
        <v>43</v>
      </c>
      <c r="N303" s="11" t="s">
        <v>1767</v>
      </c>
      <c r="O303" s="11" t="s">
        <v>1768</v>
      </c>
      <c r="P303" s="10"/>
      <c r="Q303" s="13"/>
      <c r="R303" s="12"/>
      <c r="S303" s="12"/>
      <c r="T303" s="12"/>
      <c r="U303" s="12"/>
      <c r="V303" s="12"/>
      <c r="W303" s="12"/>
      <c r="X303" s="13"/>
      <c r="Y303" s="19" t="s">
        <v>45</v>
      </c>
      <c r="Z303" s="12" t="str">
        <f t="shared" si="1"/>
        <v>{"id":"M6-NyO-37a-I-1-BR","stimulus":"&lt;p&gt;Escolha o resultado da seguinte adição.&lt;/p&gt;&lt;p style=\"text-align:center;\"&gt;{{T1}}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AA303" s="15" t="s">
        <v>1769</v>
      </c>
      <c r="AB303" s="13" t="str">
        <f t="shared" si="2"/>
        <v>M6-NyO-37a-I-1</v>
      </c>
      <c r="AC303" s="13" t="str">
        <f t="shared" si="3"/>
        <v>M6-NyO-37a-I-1-BR</v>
      </c>
      <c r="AD303" s="8" t="s">
        <v>47</v>
      </c>
      <c r="AE303" s="13"/>
      <c r="AF303" s="8" t="s">
        <v>48</v>
      </c>
      <c r="AG303" s="8" t="s">
        <v>49</v>
      </c>
    </row>
    <row r="304" ht="112.5" customHeight="1">
      <c r="A304" s="6" t="s">
        <v>1762</v>
      </c>
      <c r="B304" s="6" t="s">
        <v>1763</v>
      </c>
      <c r="C304" s="6" t="s">
        <v>50</v>
      </c>
      <c r="D304" s="7" t="s">
        <v>36</v>
      </c>
      <c r="E304" s="6"/>
      <c r="F304" s="18" t="s">
        <v>1770</v>
      </c>
      <c r="G304" s="11" t="s">
        <v>1771</v>
      </c>
      <c r="H304" s="10"/>
      <c r="I304" s="13" t="s">
        <v>212</v>
      </c>
      <c r="J304" s="6" t="s">
        <v>168</v>
      </c>
      <c r="K304" s="10" t="s">
        <v>1772</v>
      </c>
      <c r="L304" s="11" t="s">
        <v>1773</v>
      </c>
      <c r="M304" s="6" t="s">
        <v>43</v>
      </c>
      <c r="N304" s="11" t="s">
        <v>1767</v>
      </c>
      <c r="O304" s="11" t="s">
        <v>1768</v>
      </c>
      <c r="P304" s="10"/>
      <c r="Q304" s="13"/>
      <c r="R304" s="12"/>
      <c r="S304" s="12"/>
      <c r="T304" s="12"/>
      <c r="U304" s="12"/>
      <c r="V304" s="12"/>
      <c r="W304" s="12"/>
      <c r="X304" s="13"/>
      <c r="Y304" s="19" t="s">
        <v>45</v>
      </c>
      <c r="Z304" s="12" t="str">
        <f t="shared" si="1"/>
        <v>{"id":"M6-NyO-37a-E-1-BR","stimulus":"&lt;p&gt;Calcule esta soma.&lt;/p&gt;","template":"&lt;p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desta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AA304" s="15" t="s">
        <v>1774</v>
      </c>
      <c r="AB304" s="13" t="str">
        <f t="shared" si="2"/>
        <v>M6-NyO-37a-E-1</v>
      </c>
      <c r="AC304" s="13" t="str">
        <f t="shared" si="3"/>
        <v>M6-NyO-37a-E-1-BR</v>
      </c>
      <c r="AD304" s="8" t="s">
        <v>47</v>
      </c>
      <c r="AE304" s="13"/>
      <c r="AF304" s="8" t="s">
        <v>48</v>
      </c>
      <c r="AG304" s="8" t="s">
        <v>49</v>
      </c>
    </row>
    <row r="305" ht="112.5" customHeight="1">
      <c r="A305" s="6" t="s">
        <v>1762</v>
      </c>
      <c r="B305" s="6" t="s">
        <v>1763</v>
      </c>
      <c r="C305" s="6" t="s">
        <v>69</v>
      </c>
      <c r="D305" s="7" t="s">
        <v>36</v>
      </c>
      <c r="E305" s="6"/>
      <c r="F305" s="9" t="s">
        <v>1775</v>
      </c>
      <c r="G305" s="11" t="s">
        <v>1776</v>
      </c>
      <c r="H305" s="10"/>
      <c r="I305" s="13" t="s">
        <v>212</v>
      </c>
      <c r="J305" s="6" t="s">
        <v>168</v>
      </c>
      <c r="K305" s="11" t="s">
        <v>1777</v>
      </c>
      <c r="L305" s="11" t="s">
        <v>1778</v>
      </c>
      <c r="M305" s="6" t="s">
        <v>43</v>
      </c>
      <c r="N305" s="11" t="s">
        <v>1779</v>
      </c>
      <c r="O305" s="11" t="s">
        <v>1780</v>
      </c>
      <c r="P305" s="11"/>
      <c r="Q305" s="13"/>
      <c r="R305" s="12"/>
      <c r="S305" s="12"/>
      <c r="T305" s="12"/>
      <c r="U305" s="12"/>
      <c r="V305" s="12"/>
      <c r="W305" s="12"/>
      <c r="X305" s="13"/>
      <c r="Y305" s="19" t="s">
        <v>45</v>
      </c>
      <c r="Z305" s="12" t="str">
        <f t="shared" si="1"/>
        <v>{"id":"M6-NyO-37a-A-1-BR","stimulus":"&lt;p&gt;Ao parar em um posto de gasolina, Samuel notou que havia percorrido &lt;span class=\"no-break\"&gt;{{T2}} km&lt;/span&gt; da viagem dele. Após abastecer o carro, ele percorreu mais &lt;span class=\"no-break\"&gt;{{T3}} km &lt;/span&gt; para chegar ao seu destino final. Quanto Samuel percorreu no total?&lt;/p&gt;","template":"&lt;p&gt;Ele percorreu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35%;\"&gt;{{T3}}&lt;/span&gt;\n\t\t\t&lt;span class=\"lemo-graphie-label\" style=\"position: absolute; right: 15%; top: 8%;\"&gt;{{T2}}&lt;/span&gt;\n\t\t&lt;/div&gt;\n\t&lt;/div&gt;\n&lt;/div&gt;&lt;/div&gt;","feedback":"&lt;p&gt;O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A1","function":"Lemonlib.round({{T2}}+{{T3}}, 2)"},{"name":"T4","function":"Lemonlib.round({{T2}}+{{T3}}-math.floor(({{T2}}+{{T3}})/10)*10,2)","temp":"true"}],"uniques":true},"algorithm":{"name":"calculateOperation","params":{"method":"equivSymbolic","keyboard":"INTERMEDIATE"}}}</v>
      </c>
      <c r="AA305" s="15" t="s">
        <v>1781</v>
      </c>
      <c r="AB305" s="13" t="str">
        <f t="shared" si="2"/>
        <v>M6-NyO-37a-A-1</v>
      </c>
      <c r="AC305" s="13" t="str">
        <f t="shared" si="3"/>
        <v>M6-NyO-37a-A-1-BR</v>
      </c>
      <c r="AD305" s="8" t="s">
        <v>47</v>
      </c>
      <c r="AE305" s="13"/>
      <c r="AF305" s="8" t="s">
        <v>48</v>
      </c>
      <c r="AG305" s="8" t="s">
        <v>49</v>
      </c>
    </row>
    <row r="306" ht="112.5" customHeight="1">
      <c r="A306" s="6" t="s">
        <v>1762</v>
      </c>
      <c r="B306" s="6" t="s">
        <v>1763</v>
      </c>
      <c r="C306" s="6" t="s">
        <v>69</v>
      </c>
      <c r="D306" s="7" t="s">
        <v>36</v>
      </c>
      <c r="E306" s="6"/>
      <c r="F306" s="9" t="s">
        <v>1782</v>
      </c>
      <c r="G306" s="11" t="s">
        <v>1783</v>
      </c>
      <c r="H306" s="10"/>
      <c r="I306" s="6" t="s">
        <v>212</v>
      </c>
      <c r="J306" s="6" t="s">
        <v>168</v>
      </c>
      <c r="K306" s="26" t="s">
        <v>1784</v>
      </c>
      <c r="L306" s="11" t="s">
        <v>1785</v>
      </c>
      <c r="M306" s="6" t="s">
        <v>43</v>
      </c>
      <c r="N306" s="11" t="s">
        <v>1786</v>
      </c>
      <c r="O306" s="11" t="s">
        <v>1787</v>
      </c>
      <c r="P306" s="11"/>
      <c r="Q306" s="13"/>
      <c r="R306" s="12"/>
      <c r="S306" s="12"/>
      <c r="T306" s="12"/>
      <c r="U306" s="12"/>
      <c r="V306" s="12"/>
      <c r="W306" s="12"/>
      <c r="X306" s="13"/>
      <c r="Y306" s="19" t="s">
        <v>45</v>
      </c>
      <c r="Z306" s="12" t="str">
        <f t="shared" si="1"/>
        <v>{"id":"M6-NyO-37a-A-2-BR","stimulus":"&lt;p&gt;Em uma loja, o preço de um jogo de {{Q4}} é &lt;span class=\"no-break\"&gt;R$ {{T1}}&lt;/span&gt; e um de {{Q5}} é &lt;span class =\"no-break\"&gt;R$ {{T2}}.&lt;/span&gt; Se um cliente comprar um item de cada tipo, quanto ele terá que pagar?&lt;/p&gt;","template":"&lt;p&gt;Ele vai pagar R$ {{response}}.&lt;/p&gt;","hint":"&lt;div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égia","ação","RPG"]},{"name":"Q5","list":["puzzle","esporte","corrida"]}],"calculated":[{"name":"T1","function":"{{Q1}}/100","temp":"true"},{"name":"T2","function":"{{Q2}}/100","temp":"true"},{"name":"A1","function":"Lemonlib.round({{T1}}+{{T2}},2)"},{"name":"T4","function":"Lemonlib.round({{T1}}+{{T2}}-math.floor(({{T1}}+{{T2}})/10)*10,2)","temp":"true"}],"uniques":true},"algorithm":{"name":"calculateOperation","params":{"method":"equivLiteral","keyboard":"INTERMEDIATE"}}}</v>
      </c>
      <c r="AA306" s="15" t="s">
        <v>1788</v>
      </c>
      <c r="AB306" s="13" t="str">
        <f t="shared" si="2"/>
        <v>M6-NyO-37a-A-2</v>
      </c>
      <c r="AC306" s="13" t="str">
        <f t="shared" si="3"/>
        <v>M6-NyO-37a-A-2-BR</v>
      </c>
      <c r="AD306" s="8" t="s">
        <v>47</v>
      </c>
      <c r="AE306" s="13"/>
      <c r="AF306" s="8" t="s">
        <v>48</v>
      </c>
      <c r="AG306" s="8" t="s">
        <v>49</v>
      </c>
    </row>
    <row r="307" ht="112.5" customHeight="1">
      <c r="A307" s="6" t="s">
        <v>1762</v>
      </c>
      <c r="B307" s="6" t="s">
        <v>1763</v>
      </c>
      <c r="C307" s="6" t="s">
        <v>69</v>
      </c>
      <c r="D307" s="7" t="s">
        <v>36</v>
      </c>
      <c r="E307" s="6"/>
      <c r="F307" s="9" t="s">
        <v>1789</v>
      </c>
      <c r="G307" s="11" t="s">
        <v>1790</v>
      </c>
      <c r="H307" s="10"/>
      <c r="I307" s="6" t="s">
        <v>212</v>
      </c>
      <c r="J307" s="6" t="s">
        <v>168</v>
      </c>
      <c r="K307" s="11" t="s">
        <v>1791</v>
      </c>
      <c r="L307" s="11" t="s">
        <v>1792</v>
      </c>
      <c r="M307" s="6" t="s">
        <v>43</v>
      </c>
      <c r="N307" s="11" t="s">
        <v>1786</v>
      </c>
      <c r="O307" s="11" t="s">
        <v>1787</v>
      </c>
      <c r="P307" s="14"/>
      <c r="Q307" s="13"/>
      <c r="R307" s="12"/>
      <c r="S307" s="12"/>
      <c r="T307" s="12"/>
      <c r="U307" s="12"/>
      <c r="V307" s="12"/>
      <c r="W307" s="12"/>
      <c r="X307" s="13"/>
      <c r="Y307" s="19" t="s">
        <v>45</v>
      </c>
      <c r="Z307" s="12" t="str">
        <f t="shared" si="1"/>
        <v>{"id":"M6-NyO-37a-A-3-BR","stimulus":"&lt;p&gt;O pai da Ana foi a um sacolão e comprou &lt;span class=\"no-break\"&gt;{{T1}} kg&lt;/span&gt; de {{Q4}} e &lt;span class=\"no-break\"&gt; {{T2}} kg&lt;/span&gt; de {{Q5}}. Quantos quilogramas de fruta ele comprou?&lt;/p&gt;","template":"&lt;p&gt;Ele comprou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çã","banana","laranja"]},{"name":"Q5","list":["morango","manga","mamão"]}],"calculated":[{"name":"T1","function":"{{Q1}}/100","temp":"true"},{"name":"T2","function":"{{Q2}}/100","temp":"true"},{"name":"A1","function":"Lemonlib.round({{T1}}+{{T2}}, 2)"},{"name":"T4","function":"Lemonlib.round(({{T1}}+{{T2}}-math.floor(({{T1}}+{{T2}})*10)/10)*100,1)","temp":"true"}],"uniques":true},"algorithm":{"name":"calculateOperation","params":{"method":"equivLiteral","keyboard":"INTERMEDIATE"}}}</v>
      </c>
      <c r="AA307" s="15" t="s">
        <v>1793</v>
      </c>
      <c r="AB307" s="13" t="str">
        <f t="shared" si="2"/>
        <v>M6-NyO-37a-A-3</v>
      </c>
      <c r="AC307" s="13" t="str">
        <f t="shared" si="3"/>
        <v>M6-NyO-37a-A-3-BR</v>
      </c>
      <c r="AD307" s="8" t="s">
        <v>47</v>
      </c>
      <c r="AE307" s="13"/>
      <c r="AF307" s="8" t="s">
        <v>48</v>
      </c>
      <c r="AG307" s="8" t="s">
        <v>49</v>
      </c>
    </row>
    <row r="308" ht="112.5" customHeight="1">
      <c r="A308" s="6" t="s">
        <v>1794</v>
      </c>
      <c r="B308" s="6" t="s">
        <v>1795</v>
      </c>
      <c r="C308" s="6" t="s">
        <v>35</v>
      </c>
      <c r="D308" s="7" t="s">
        <v>36</v>
      </c>
      <c r="E308" s="6"/>
      <c r="F308" s="9" t="s">
        <v>1796</v>
      </c>
      <c r="G308" s="27"/>
      <c r="H308" s="10"/>
      <c r="I308" s="6" t="s">
        <v>212</v>
      </c>
      <c r="J308" s="23" t="s">
        <v>262</v>
      </c>
      <c r="K308" s="11" t="s">
        <v>1797</v>
      </c>
      <c r="L308" s="11" t="s">
        <v>1798</v>
      </c>
      <c r="M308" s="6" t="s">
        <v>43</v>
      </c>
      <c r="N308" s="11" t="s">
        <v>1799</v>
      </c>
      <c r="O308" s="11" t="s">
        <v>1800</v>
      </c>
      <c r="P308" s="14"/>
      <c r="Q308" s="13"/>
      <c r="R308" s="12"/>
      <c r="S308" s="12"/>
      <c r="T308" s="12"/>
      <c r="U308" s="12"/>
      <c r="V308" s="12"/>
      <c r="W308" s="12"/>
      <c r="X308" s="13"/>
      <c r="Y308" s="19" t="s">
        <v>45</v>
      </c>
      <c r="Z308" s="12" t="str">
        <f t="shared" si="1"/>
        <v>{"id":"M6-NyO-38a-I-1-BR","stimulus":"&lt;p&gt;Marque o resultado da seguinte subtração.&lt;/p&gt;&lt;p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v>
      </c>
      <c r="AA308" s="15" t="s">
        <v>1801</v>
      </c>
      <c r="AB308" s="13" t="str">
        <f t="shared" si="2"/>
        <v>M6-NyO-38a-I-1</v>
      </c>
      <c r="AC308" s="13" t="str">
        <f t="shared" si="3"/>
        <v>M6-NyO-38a-I-1-BR</v>
      </c>
      <c r="AD308" s="8" t="s">
        <v>47</v>
      </c>
      <c r="AE308" s="13"/>
      <c r="AF308" s="8" t="s">
        <v>48</v>
      </c>
      <c r="AG308" s="8" t="s">
        <v>49</v>
      </c>
    </row>
    <row r="309" ht="112.5" customHeight="1">
      <c r="A309" s="6" t="s">
        <v>1794</v>
      </c>
      <c r="B309" s="6" t="s">
        <v>1795</v>
      </c>
      <c r="C309" s="6" t="s">
        <v>50</v>
      </c>
      <c r="D309" s="7" t="s">
        <v>36</v>
      </c>
      <c r="E309" s="6"/>
      <c r="F309" s="18" t="s">
        <v>1802</v>
      </c>
      <c r="G309" s="11" t="s">
        <v>1803</v>
      </c>
      <c r="H309" s="10"/>
      <c r="I309" s="6" t="s">
        <v>212</v>
      </c>
      <c r="J309" s="6" t="s">
        <v>168</v>
      </c>
      <c r="K309" s="11" t="s">
        <v>1804</v>
      </c>
      <c r="L309" s="11" t="s">
        <v>1805</v>
      </c>
      <c r="M309" s="6" t="s">
        <v>43</v>
      </c>
      <c r="N309" s="11" t="s">
        <v>1806</v>
      </c>
      <c r="O309" s="11" t="s">
        <v>1807</v>
      </c>
      <c r="P309" s="14"/>
      <c r="Q309" s="13"/>
      <c r="R309" s="12"/>
      <c r="S309" s="12"/>
      <c r="T309" s="12"/>
      <c r="U309" s="12"/>
      <c r="V309" s="12"/>
      <c r="W309" s="12"/>
      <c r="X309" s="13"/>
      <c r="Y309" s="19" t="s">
        <v>45</v>
      </c>
      <c r="Z309" s="12" t="str">
        <f t="shared" si="1"/>
        <v>{"id":"M6-NyO-38a-E-1-BR","stimulus":"&lt;p&gt;Calcule esta subtração.&lt;/p&gt;","template":"&lt;p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AA309" s="15" t="s">
        <v>1808</v>
      </c>
      <c r="AB309" s="13" t="str">
        <f t="shared" si="2"/>
        <v>M6-NyO-38a-E-1</v>
      </c>
      <c r="AC309" s="13" t="str">
        <f t="shared" si="3"/>
        <v>M6-NyO-38a-E-1-BR</v>
      </c>
      <c r="AD309" s="8" t="s">
        <v>47</v>
      </c>
      <c r="AE309" s="13"/>
      <c r="AF309" s="8" t="s">
        <v>48</v>
      </c>
      <c r="AG309" s="8" t="s">
        <v>49</v>
      </c>
    </row>
    <row r="310" ht="112.5" customHeight="1">
      <c r="A310" s="6" t="s">
        <v>1794</v>
      </c>
      <c r="B310" s="6" t="s">
        <v>1795</v>
      </c>
      <c r="C310" s="6" t="s">
        <v>69</v>
      </c>
      <c r="D310" s="7" t="s">
        <v>36</v>
      </c>
      <c r="E310" s="6"/>
      <c r="F310" s="9" t="s">
        <v>1809</v>
      </c>
      <c r="G310" s="26" t="s">
        <v>1810</v>
      </c>
      <c r="H310" s="27"/>
      <c r="I310" s="34" t="s">
        <v>212</v>
      </c>
      <c r="J310" s="19" t="s">
        <v>168</v>
      </c>
      <c r="K310" s="11" t="s">
        <v>1811</v>
      </c>
      <c r="L310" s="11" t="s">
        <v>1812</v>
      </c>
      <c r="M310" s="6" t="s">
        <v>43</v>
      </c>
      <c r="N310" s="11" t="s">
        <v>1813</v>
      </c>
      <c r="O310" s="11" t="s">
        <v>1814</v>
      </c>
      <c r="P310" s="14"/>
      <c r="Q310" s="13"/>
      <c r="R310" s="12"/>
      <c r="S310" s="12"/>
      <c r="T310" s="12"/>
      <c r="U310" s="12"/>
      <c r="V310" s="12"/>
      <c r="W310" s="12"/>
      <c r="X310" s="13"/>
      <c r="Y310" s="19" t="s">
        <v>45</v>
      </c>
      <c r="Z310" s="12" t="str">
        <f t="shared" si="1"/>
        <v>{"id":"M6-NyO-38a-A-1-BR","stimulus":"&lt;p&gt;Lina tinha R$ {{T1}} na conta bancária, mas na última quinta-feira ela retirou R$ {{T2}}. Quanto dinheiro resta na conta dela?&lt;/p&gt;","template":"&lt;p&gt;Restam R$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AA310" s="15" t="s">
        <v>1815</v>
      </c>
      <c r="AB310" s="13" t="str">
        <f t="shared" si="2"/>
        <v>M6-NyO-38a-A-1</v>
      </c>
      <c r="AC310" s="13" t="str">
        <f t="shared" si="3"/>
        <v>M6-NyO-38a-A-1-BR</v>
      </c>
      <c r="AD310" s="8" t="s">
        <v>47</v>
      </c>
      <c r="AE310" s="13"/>
      <c r="AF310" s="8" t="s">
        <v>48</v>
      </c>
      <c r="AG310" s="8" t="s">
        <v>49</v>
      </c>
    </row>
    <row r="311" ht="112.5" customHeight="1">
      <c r="A311" s="6" t="s">
        <v>1794</v>
      </c>
      <c r="B311" s="6" t="s">
        <v>1795</v>
      </c>
      <c r="C311" s="6" t="s">
        <v>69</v>
      </c>
      <c r="D311" s="7" t="s">
        <v>36</v>
      </c>
      <c r="E311" s="6"/>
      <c r="F311" s="9" t="s">
        <v>1816</v>
      </c>
      <c r="G311" s="11" t="s">
        <v>1817</v>
      </c>
      <c r="H311" s="10"/>
      <c r="I311" s="6" t="s">
        <v>212</v>
      </c>
      <c r="J311" s="6" t="s">
        <v>168</v>
      </c>
      <c r="K311" s="11" t="s">
        <v>1818</v>
      </c>
      <c r="L311" s="11" t="s">
        <v>1819</v>
      </c>
      <c r="M311" s="6" t="s">
        <v>43</v>
      </c>
      <c r="N311" s="11" t="s">
        <v>1820</v>
      </c>
      <c r="O311" s="11" t="s">
        <v>1821</v>
      </c>
      <c r="P311" s="14"/>
      <c r="Q311" s="13"/>
      <c r="R311" s="12"/>
      <c r="S311" s="12"/>
      <c r="T311" s="12"/>
      <c r="U311" s="12"/>
      <c r="V311" s="12"/>
      <c r="W311" s="12"/>
      <c r="X311" s="13"/>
      <c r="Y311" s="19" t="s">
        <v>45</v>
      </c>
      <c r="Z311" s="12" t="str">
        <f t="shared" si="1"/>
        <v>{"id":"M6-NyO-38a-A-2-BR","stimulus":"&lt;p&gt;Em um zoológico, os tratadores deixaram no recinto do {{Q3}} &lt;span class=\"no-break\"&gt;{{T1}} kg&lt;/span&gt; de carne. Se o {{Q3}} comeu apenas &lt;span class=\"no-break\"&gt;{{T2}} kg,&lt;/span&gt; quantos quilogramas de carne sobraram?&lt;/p&gt;","template":"&lt;p&gt;Sobraram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ão"]},{"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AA311" s="15" t="s">
        <v>1822</v>
      </c>
      <c r="AB311" s="13" t="str">
        <f t="shared" si="2"/>
        <v>M6-NyO-38a-A-2</v>
      </c>
      <c r="AC311" s="13" t="str">
        <f t="shared" si="3"/>
        <v>M6-NyO-38a-A-2-BR</v>
      </c>
      <c r="AD311" s="8" t="s">
        <v>47</v>
      </c>
      <c r="AE311" s="13"/>
      <c r="AF311" s="8" t="s">
        <v>48</v>
      </c>
      <c r="AG311" s="8" t="s">
        <v>49</v>
      </c>
    </row>
    <row r="312" ht="112.5" customHeight="1">
      <c r="A312" s="6" t="s">
        <v>1794</v>
      </c>
      <c r="B312" s="6" t="s">
        <v>1795</v>
      </c>
      <c r="C312" s="6" t="s">
        <v>69</v>
      </c>
      <c r="D312" s="7" t="s">
        <v>36</v>
      </c>
      <c r="E312" s="6"/>
      <c r="F312" s="9" t="s">
        <v>1823</v>
      </c>
      <c r="G312" s="11" t="s">
        <v>1824</v>
      </c>
      <c r="H312" s="10"/>
      <c r="I312" s="6" t="s">
        <v>212</v>
      </c>
      <c r="J312" s="6" t="s">
        <v>168</v>
      </c>
      <c r="K312" s="11" t="s">
        <v>1825</v>
      </c>
      <c r="L312" s="11" t="s">
        <v>1826</v>
      </c>
      <c r="M312" s="6" t="s">
        <v>43</v>
      </c>
      <c r="N312" s="11" t="s">
        <v>1806</v>
      </c>
      <c r="O312" s="11" t="s">
        <v>1800</v>
      </c>
      <c r="P312" s="14"/>
      <c r="Q312" s="13"/>
      <c r="R312" s="12"/>
      <c r="S312" s="12"/>
      <c r="T312" s="12"/>
      <c r="U312" s="12"/>
      <c r="V312" s="12"/>
      <c r="W312" s="12"/>
      <c r="X312" s="13"/>
      <c r="Y312" s="19" t="s">
        <v>45</v>
      </c>
      <c r="Z312" s="12" t="str">
        <f t="shared" si="1"/>
        <v>{"id":"M6-NyO-38a-A-3-BR","stimulus":"&lt;p&gt;Natália quer doar R$ {{T1}} a uma ONG, mas no momento ela tem disponível apenas R$ {{T2}} sobrando. Quanto dinheiro falta para ela ter a quantia que deseja doar?&lt;/p&gt;","template":"&lt;p&gt;Faltam R$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AA312" s="15" t="s">
        <v>1827</v>
      </c>
      <c r="AB312" s="13" t="str">
        <f t="shared" si="2"/>
        <v>M6-NyO-38a-A-3</v>
      </c>
      <c r="AC312" s="13" t="str">
        <f t="shared" si="3"/>
        <v>M6-NyO-38a-A-3-BR</v>
      </c>
      <c r="AD312" s="8" t="s">
        <v>47</v>
      </c>
      <c r="AE312" s="13"/>
      <c r="AF312" s="8" t="s">
        <v>48</v>
      </c>
      <c r="AG312" s="8" t="s">
        <v>49</v>
      </c>
    </row>
    <row r="313" ht="112.5" customHeight="1">
      <c r="A313" s="6" t="s">
        <v>1828</v>
      </c>
      <c r="B313" s="6" t="s">
        <v>1829</v>
      </c>
      <c r="C313" s="6" t="s">
        <v>35</v>
      </c>
      <c r="D313" s="7" t="s">
        <v>36</v>
      </c>
      <c r="E313" s="6"/>
      <c r="F313" s="10" t="s">
        <v>1830</v>
      </c>
      <c r="G313" s="10" t="s">
        <v>1831</v>
      </c>
      <c r="H313" s="10"/>
      <c r="I313" s="6" t="s">
        <v>212</v>
      </c>
      <c r="J313" s="6" t="s">
        <v>196</v>
      </c>
      <c r="K313" s="10" t="s">
        <v>1832</v>
      </c>
      <c r="L313" s="10" t="s">
        <v>1833</v>
      </c>
      <c r="M313" s="6" t="s">
        <v>43</v>
      </c>
      <c r="N313" s="10" t="s">
        <v>1834</v>
      </c>
      <c r="O313" s="11" t="s">
        <v>1835</v>
      </c>
      <c r="P313" s="14"/>
      <c r="Q313" s="13"/>
      <c r="R313" s="12"/>
      <c r="S313" s="12"/>
      <c r="T313" s="12"/>
      <c r="U313" s="12"/>
      <c r="V313" s="12"/>
      <c r="W313" s="12"/>
      <c r="X313" s="13"/>
      <c r="Y313" s="19" t="s">
        <v>45</v>
      </c>
      <c r="Z313" s="12" t="str">
        <f t="shared" si="1"/>
        <v>{"id":"M6-NyO-39a-I-1-BR","stimulus":"&lt;p&gt;Arraste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são 3:&lt;/p&gt;&lt;p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AA313" s="15" t="s">
        <v>1836</v>
      </c>
      <c r="AB313" s="13" t="str">
        <f t="shared" si="2"/>
        <v>M6-NyO-39a-I-1</v>
      </c>
      <c r="AC313" s="13" t="str">
        <f t="shared" si="3"/>
        <v>M6-NyO-39a-I-1-BR</v>
      </c>
      <c r="AD313" s="8" t="s">
        <v>47</v>
      </c>
      <c r="AE313" s="13"/>
      <c r="AF313" s="8" t="s">
        <v>48</v>
      </c>
      <c r="AG313" s="8" t="s">
        <v>49</v>
      </c>
    </row>
    <row r="314" ht="112.5" customHeight="1">
      <c r="A314" s="6" t="s">
        <v>1828</v>
      </c>
      <c r="B314" s="6" t="s">
        <v>1829</v>
      </c>
      <c r="C314" s="6" t="s">
        <v>35</v>
      </c>
      <c r="D314" s="7" t="s">
        <v>36</v>
      </c>
      <c r="E314" s="6"/>
      <c r="F314" s="10" t="s">
        <v>1830</v>
      </c>
      <c r="G314" s="10" t="s">
        <v>1831</v>
      </c>
      <c r="H314" s="10"/>
      <c r="I314" s="6"/>
      <c r="J314" s="6" t="s">
        <v>196</v>
      </c>
      <c r="K314" s="10" t="s">
        <v>1837</v>
      </c>
      <c r="L314" s="10" t="s">
        <v>1838</v>
      </c>
      <c r="M314" s="8" t="s">
        <v>43</v>
      </c>
      <c r="N314" s="10" t="s">
        <v>1834</v>
      </c>
      <c r="O314" s="11" t="s">
        <v>1839</v>
      </c>
      <c r="P314" s="14"/>
      <c r="Q314" s="13"/>
      <c r="R314" s="12"/>
      <c r="S314" s="12"/>
      <c r="T314" s="12"/>
      <c r="U314" s="12"/>
      <c r="V314" s="12"/>
      <c r="W314" s="12"/>
      <c r="X314" s="13"/>
      <c r="Y314" s="19" t="s">
        <v>45</v>
      </c>
      <c r="Z314" s="12" t="str">
        <f t="shared" si="1"/>
        <v>{"id":"M6-NyO-39a-I-2-BR","stimulus":"&lt;p&gt;Arraste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AA314" s="15" t="s">
        <v>1840</v>
      </c>
      <c r="AB314" s="13" t="str">
        <f t="shared" si="2"/>
        <v>M6-NyO-39a-I-2</v>
      </c>
      <c r="AC314" s="13" t="str">
        <f t="shared" si="3"/>
        <v>M6-NyO-39a-I-2-BR</v>
      </c>
      <c r="AD314" s="8" t="s">
        <v>47</v>
      </c>
      <c r="AE314" s="13"/>
      <c r="AF314" s="8" t="s">
        <v>48</v>
      </c>
      <c r="AG314" s="8" t="s">
        <v>49</v>
      </c>
    </row>
    <row r="315" ht="112.5" customHeight="1">
      <c r="A315" s="6" t="s">
        <v>1828</v>
      </c>
      <c r="B315" s="6" t="s">
        <v>1829</v>
      </c>
      <c r="C315" s="6" t="s">
        <v>50</v>
      </c>
      <c r="D315" s="8" t="s">
        <v>36</v>
      </c>
      <c r="E315" s="6"/>
      <c r="F315" s="10" t="s">
        <v>1841</v>
      </c>
      <c r="G315" s="10" t="s">
        <v>1831</v>
      </c>
      <c r="H315" s="10"/>
      <c r="I315" s="6" t="s">
        <v>212</v>
      </c>
      <c r="J315" s="6" t="s">
        <v>103</v>
      </c>
      <c r="K315" s="10" t="s">
        <v>1832</v>
      </c>
      <c r="L315" s="10" t="s">
        <v>1842</v>
      </c>
      <c r="M315" s="6" t="s">
        <v>43</v>
      </c>
      <c r="N315" s="10" t="s">
        <v>1834</v>
      </c>
      <c r="O315" s="11" t="s">
        <v>1835</v>
      </c>
      <c r="P315" s="14"/>
      <c r="Q315" s="13"/>
      <c r="R315" s="12"/>
      <c r="S315" s="12"/>
      <c r="T315" s="12"/>
      <c r="U315" s="12"/>
      <c r="V315" s="12"/>
      <c r="W315" s="12"/>
      <c r="X315" s="13"/>
      <c r="Y315" s="19" t="s">
        <v>45</v>
      </c>
      <c r="Z315" s="12" t="str">
        <f t="shared" si="1"/>
        <v>{"id":"M6-NyO-39a-E-1-BR","stimulus":"&lt;p&gt;Escreva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AA315" s="15" t="s">
        <v>1843</v>
      </c>
      <c r="AB315" s="13" t="str">
        <f t="shared" si="2"/>
        <v>M6-NyO-39a-E-1</v>
      </c>
      <c r="AC315" s="13" t="str">
        <f t="shared" si="3"/>
        <v>M6-NyO-39a-E-1-BR</v>
      </c>
      <c r="AD315" s="8" t="s">
        <v>47</v>
      </c>
      <c r="AE315" s="13"/>
      <c r="AF315" s="8" t="s">
        <v>48</v>
      </c>
      <c r="AG315" s="8" t="s">
        <v>49</v>
      </c>
    </row>
    <row r="316" ht="112.5" customHeight="1">
      <c r="A316" s="6" t="s">
        <v>1828</v>
      </c>
      <c r="B316" s="6" t="s">
        <v>1829</v>
      </c>
      <c r="C316" s="6" t="s">
        <v>50</v>
      </c>
      <c r="D316" s="8" t="s">
        <v>36</v>
      </c>
      <c r="E316" s="6"/>
      <c r="F316" s="10" t="s">
        <v>1841</v>
      </c>
      <c r="G316" s="10" t="s">
        <v>1831</v>
      </c>
      <c r="H316" s="10"/>
      <c r="I316" s="6" t="s">
        <v>212</v>
      </c>
      <c r="J316" s="6" t="s">
        <v>103</v>
      </c>
      <c r="K316" s="10" t="s">
        <v>1837</v>
      </c>
      <c r="L316" s="10" t="s">
        <v>1844</v>
      </c>
      <c r="M316" s="6" t="s">
        <v>43</v>
      </c>
      <c r="N316" s="10" t="s">
        <v>1834</v>
      </c>
      <c r="O316" s="11" t="s">
        <v>1845</v>
      </c>
      <c r="P316" s="14"/>
      <c r="Q316" s="13"/>
      <c r="R316" s="12"/>
      <c r="S316" s="12"/>
      <c r="T316" s="12"/>
      <c r="U316" s="12"/>
      <c r="V316" s="12"/>
      <c r="W316" s="12"/>
      <c r="X316" s="13"/>
      <c r="Y316" s="19" t="s">
        <v>45</v>
      </c>
      <c r="Z316" s="12" t="str">
        <f t="shared" si="1"/>
        <v>{"id":"M6-NyO-39a-E-2-BR","stimulus":"&lt;p&gt;Escreva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AA316" s="15" t="s">
        <v>1846</v>
      </c>
      <c r="AB316" s="13" t="str">
        <f t="shared" si="2"/>
        <v>M6-NyO-39a-E-2</v>
      </c>
      <c r="AC316" s="13" t="str">
        <f t="shared" si="3"/>
        <v>M6-NyO-39a-E-2-BR</v>
      </c>
      <c r="AD316" s="8" t="s">
        <v>47</v>
      </c>
      <c r="AE316" s="13"/>
      <c r="AF316" s="8" t="s">
        <v>48</v>
      </c>
      <c r="AG316" s="8" t="s">
        <v>49</v>
      </c>
    </row>
    <row r="317" ht="112.5" customHeight="1">
      <c r="A317" s="6" t="s">
        <v>1828</v>
      </c>
      <c r="B317" s="6" t="s">
        <v>1829</v>
      </c>
      <c r="C317" s="6" t="s">
        <v>69</v>
      </c>
      <c r="D317" s="8" t="s">
        <v>36</v>
      </c>
      <c r="E317" s="6"/>
      <c r="F317" s="11" t="s">
        <v>1847</v>
      </c>
      <c r="G317" s="10" t="s">
        <v>1848</v>
      </c>
      <c r="H317" s="10"/>
      <c r="I317" s="6"/>
      <c r="J317" s="6" t="s">
        <v>103</v>
      </c>
      <c r="K317" s="10" t="s">
        <v>1849</v>
      </c>
      <c r="L317" s="10" t="s">
        <v>1850</v>
      </c>
      <c r="M317" s="10" t="s">
        <v>43</v>
      </c>
      <c r="N317" s="10" t="s">
        <v>1834</v>
      </c>
      <c r="O317" s="11" t="s">
        <v>1845</v>
      </c>
      <c r="P317" s="14"/>
      <c r="Q317" s="13"/>
      <c r="R317" s="12"/>
      <c r="S317" s="12"/>
      <c r="T317" s="12"/>
      <c r="U317" s="12"/>
      <c r="V317" s="12"/>
      <c r="W317" s="12"/>
      <c r="X317" s="13"/>
      <c r="Y317" s="19" t="s">
        <v>45</v>
      </c>
      <c r="Z317" s="12" t="str">
        <f t="shared" si="1"/>
        <v>{"id":"M6-NyO-39a-A-1-BR","stimulus":"&lt;p&gt;Martina corre {{T1}} km por dia. Quantos quilômetros ela correrá em {{Q2}} dias?&lt;/p&gt;","template":"&lt;p&gt;Ela correrá {{response}} km.&lt;/p&gt;","hint":"&lt;p&gt;O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201,"max":899,"step":2},{"name":"Q2","min":3,"max":30,"step":1}],"calculated":[{"name":"A1","function":"{{Q1}}*{{Q2}}/100"},{"name":"T1","function":"{{Q1}}/100","temp":"true"},{"name":"T3","function":"{{Q1}}*{{Q2}}","temp":"true"}],"uniques":true},"algorithm":{"name":"calculateOperation","params":{"method":"equivLiteral","keyboard":"INTERMEDIATE"}}}</v>
      </c>
      <c r="AA317" s="15" t="s">
        <v>1851</v>
      </c>
      <c r="AB317" s="13" t="str">
        <f t="shared" si="2"/>
        <v>M6-NyO-39a-A-1</v>
      </c>
      <c r="AC317" s="13" t="str">
        <f t="shared" si="3"/>
        <v>M6-NyO-39a-A-1-BR</v>
      </c>
      <c r="AD317" s="8" t="s">
        <v>47</v>
      </c>
      <c r="AE317" s="13"/>
      <c r="AF317" s="8" t="s">
        <v>48</v>
      </c>
      <c r="AG317" s="8" t="s">
        <v>49</v>
      </c>
    </row>
    <row r="318" ht="112.5" customHeight="1">
      <c r="A318" s="6" t="s">
        <v>1828</v>
      </c>
      <c r="B318" s="6" t="s">
        <v>1829</v>
      </c>
      <c r="C318" s="6" t="s">
        <v>69</v>
      </c>
      <c r="D318" s="8" t="s">
        <v>36</v>
      </c>
      <c r="E318" s="6"/>
      <c r="F318" s="10" t="s">
        <v>1852</v>
      </c>
      <c r="G318" s="10" t="s">
        <v>1853</v>
      </c>
      <c r="H318" s="10"/>
      <c r="I318" s="6"/>
      <c r="J318" s="6" t="s">
        <v>103</v>
      </c>
      <c r="K318" s="10" t="s">
        <v>1854</v>
      </c>
      <c r="L318" s="10" t="s">
        <v>1855</v>
      </c>
      <c r="M318" s="10" t="s">
        <v>43</v>
      </c>
      <c r="N318" s="10" t="s">
        <v>1834</v>
      </c>
      <c r="O318" s="11" t="s">
        <v>1835</v>
      </c>
      <c r="P318" s="14"/>
      <c r="Q318" s="13"/>
      <c r="R318" s="12"/>
      <c r="S318" s="12"/>
      <c r="T318" s="12"/>
      <c r="U318" s="12"/>
      <c r="V318" s="12"/>
      <c r="W318" s="12"/>
      <c r="X318" s="13"/>
      <c r="Y318" s="19" t="s">
        <v>45</v>
      </c>
      <c r="Z318" s="12" t="str">
        <f t="shared" si="1"/>
        <v>{"id":"M6-NyO-39a-A-2-BR","stimulus":"&lt;p&gt;A tábua na mesa da Camilo tem {{T1}} cm de comprimento e {{T2}} cm de largura. Calcule a área dessa tábua.&lt;/p&gt;","template":"&lt;p&gt;A tábua mede {{response}} cm&lt;sup&gt;2&lt;/sup&gt;.&lt;/p&gt;","hint":"&lt;p&gt;O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AA318" s="15" t="s">
        <v>1856</v>
      </c>
      <c r="AB318" s="13" t="str">
        <f t="shared" si="2"/>
        <v>M6-NyO-39a-A-2</v>
      </c>
      <c r="AC318" s="13" t="str">
        <f t="shared" si="3"/>
        <v>M6-NyO-39a-A-2-BR</v>
      </c>
      <c r="AD318" s="8" t="s">
        <v>47</v>
      </c>
      <c r="AE318" s="13"/>
      <c r="AF318" s="8" t="s">
        <v>48</v>
      </c>
      <c r="AG318" s="8" t="s">
        <v>49</v>
      </c>
    </row>
    <row r="319" ht="112.5" customHeight="1">
      <c r="A319" s="6" t="s">
        <v>1828</v>
      </c>
      <c r="B319" s="6" t="s">
        <v>1829</v>
      </c>
      <c r="C319" s="6" t="s">
        <v>69</v>
      </c>
      <c r="D319" s="8" t="s">
        <v>36</v>
      </c>
      <c r="E319" s="6"/>
      <c r="F319" s="10" t="s">
        <v>1857</v>
      </c>
      <c r="G319" s="11" t="s">
        <v>1858</v>
      </c>
      <c r="H319" s="10"/>
      <c r="I319" s="6"/>
      <c r="J319" s="6" t="s">
        <v>103</v>
      </c>
      <c r="K319" s="10" t="s">
        <v>1859</v>
      </c>
      <c r="L319" s="27" t="s">
        <v>1850</v>
      </c>
      <c r="M319" s="10" t="s">
        <v>43</v>
      </c>
      <c r="N319" s="10" t="s">
        <v>1834</v>
      </c>
      <c r="O319" s="11" t="s">
        <v>1845</v>
      </c>
      <c r="P319" s="14"/>
      <c r="Q319" s="13"/>
      <c r="R319" s="12"/>
      <c r="S319" s="12"/>
      <c r="T319" s="12"/>
      <c r="U319" s="12"/>
      <c r="V319" s="12"/>
      <c r="W319" s="12"/>
      <c r="X319" s="13"/>
      <c r="Y319" s="19" t="s">
        <v>45</v>
      </c>
      <c r="Z319" s="12" t="str">
        <f t="shared" si="1"/>
        <v>{"id":"M6-NyO-39a-A-3-BR","stimulus":"&lt;p&gt;Um litro de um suco custa R$ {{T1}}. Quanto custa {{Q2}} litros desse suco?&lt;/p&gt;","template":"&lt;p&gt;Custa R$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55,"max":255,"step":2},{"name":"Q2","min":3,"max":8,"step":1}],"calculated":[{"name":"A1","function":"{{Q1}}*{{Q2}}/100"},{"name":"T1","function":"{{Q1}}/100","temp":"true"},{"name":"T3","function":"{{Q1}}*{{Q2}}","temp":"true"}],"uniques":true},"algorithm":{"name":"calculateOperation","params":{"method":"equivLiteral","keyboard":"INTERMEDIATE"}}}</v>
      </c>
      <c r="AA319" s="15" t="s">
        <v>1860</v>
      </c>
      <c r="AB319" s="13" t="str">
        <f t="shared" si="2"/>
        <v>M6-NyO-39a-A-3</v>
      </c>
      <c r="AC319" s="13" t="str">
        <f t="shared" si="3"/>
        <v>M6-NyO-39a-A-3-BR</v>
      </c>
      <c r="AD319" s="8" t="s">
        <v>47</v>
      </c>
      <c r="AE319" s="13"/>
      <c r="AF319" s="8" t="s">
        <v>48</v>
      </c>
      <c r="AG319" s="8" t="s">
        <v>49</v>
      </c>
    </row>
    <row r="320" ht="112.5" customHeight="1">
      <c r="A320" s="6" t="s">
        <v>1861</v>
      </c>
      <c r="B320" s="6" t="s">
        <v>1862</v>
      </c>
      <c r="C320" s="6" t="s">
        <v>35</v>
      </c>
      <c r="D320" s="7" t="s">
        <v>36</v>
      </c>
      <c r="E320" s="6"/>
      <c r="F320" s="10" t="s">
        <v>1863</v>
      </c>
      <c r="G320" s="10" t="s">
        <v>1864</v>
      </c>
      <c r="H320" s="10"/>
      <c r="I320" s="6" t="s">
        <v>212</v>
      </c>
      <c r="J320" s="6" t="s">
        <v>196</v>
      </c>
      <c r="K320" s="10" t="s">
        <v>1865</v>
      </c>
      <c r="L320" s="10" t="s">
        <v>1866</v>
      </c>
      <c r="M320" s="6" t="s">
        <v>43</v>
      </c>
      <c r="N320" s="11" t="s">
        <v>1867</v>
      </c>
      <c r="O320" s="11" t="s">
        <v>1868</v>
      </c>
      <c r="P320" s="14"/>
      <c r="Q320" s="13"/>
      <c r="R320" s="9"/>
      <c r="S320" s="9"/>
      <c r="T320" s="12"/>
      <c r="U320" s="12"/>
      <c r="V320" s="9"/>
      <c r="W320" s="9"/>
      <c r="X320" s="13"/>
      <c r="Y320" s="19" t="s">
        <v>45</v>
      </c>
      <c r="Z320" s="12" t="str">
        <f t="shared" si="1"/>
        <v>{"id":"M6-NyO-40a-I-1-BR","stimulus":"&lt;p&gt;Arraste o resultado correto desta divisão.&lt;/p&gt;","template":"&lt;p style=\"text-align:center;\"&gt;{{T11}}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AA320" s="15" t="s">
        <v>1869</v>
      </c>
      <c r="AB320" s="13" t="str">
        <f t="shared" si="2"/>
        <v>M6-NyO-40a-I-1</v>
      </c>
      <c r="AC320" s="13" t="str">
        <f t="shared" si="3"/>
        <v>M6-NyO-40a-I-1-BR</v>
      </c>
      <c r="AD320" s="8" t="s">
        <v>47</v>
      </c>
      <c r="AE320" s="13"/>
      <c r="AF320" s="8" t="s">
        <v>48</v>
      </c>
      <c r="AG320" s="8" t="s">
        <v>49</v>
      </c>
    </row>
    <row r="321" ht="112.5" customHeight="1">
      <c r="A321" s="6" t="s">
        <v>1861</v>
      </c>
      <c r="B321" s="6" t="s">
        <v>1862</v>
      </c>
      <c r="C321" s="6" t="s">
        <v>35</v>
      </c>
      <c r="D321" s="7" t="s">
        <v>36</v>
      </c>
      <c r="E321" s="6"/>
      <c r="F321" s="10" t="s">
        <v>1870</v>
      </c>
      <c r="G321" s="10" t="s">
        <v>1871</v>
      </c>
      <c r="H321" s="10"/>
      <c r="I321" s="6" t="s">
        <v>212</v>
      </c>
      <c r="J321" s="6" t="s">
        <v>196</v>
      </c>
      <c r="K321" s="10" t="s">
        <v>1872</v>
      </c>
      <c r="L321" s="10" t="s">
        <v>1873</v>
      </c>
      <c r="M321" s="6" t="s">
        <v>43</v>
      </c>
      <c r="N321" s="11" t="s">
        <v>1874</v>
      </c>
      <c r="O321" s="11" t="s">
        <v>1875</v>
      </c>
      <c r="P321" s="14"/>
      <c r="Q321" s="13"/>
      <c r="R321" s="9"/>
      <c r="S321" s="9"/>
      <c r="T321" s="9"/>
      <c r="U321" s="9"/>
      <c r="V321" s="9"/>
      <c r="W321" s="12"/>
      <c r="X321" s="13"/>
      <c r="Y321" s="19" t="s">
        <v>45</v>
      </c>
      <c r="Z321" s="12" t="str">
        <f t="shared" si="1"/>
        <v>{
    "id": "M6-NyO-40a-I-2-BR",
    "stimulus": "&lt;p&gt;Arraste o resultado correto desta divisão.&lt;/p&gt;",
    "template": "&lt;p style=\"text-align:center;\"&gt;{{T1}} : {{T2}} = {{response}}&lt;/p&gt;",
    "hint": "&lt;p&gt;Se houver decimais no divisor, uma divisão equivalente sem decimais deve ser escrita.&lt;/p&gt;",
    "feedback": "&lt;p&gt;Se houver decimais no divisor, uma divisão equivalente sem decimais deve ser escrita.&lt;/p&gt;&lt;p&gt;Neste caso:&lt;/p&gt;&lt;p&gt;{{T3}} : {{Q1}}&lt;/p&gt;&lt;p&gt;O resultado desta divisão é o mesmo que o da divisão inicial.&lt;/p&gt;",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v>
      </c>
      <c r="AA321" s="15" t="s">
        <v>1876</v>
      </c>
      <c r="AB321" s="13" t="str">
        <f t="shared" si="2"/>
        <v>M6-NyO-40a-I-2</v>
      </c>
      <c r="AC321" s="13" t="str">
        <f t="shared" si="3"/>
        <v>M6-NyO-40a-I-2-BR</v>
      </c>
      <c r="AD321" s="8" t="s">
        <v>47</v>
      </c>
      <c r="AE321" s="13"/>
      <c r="AF321" s="8" t="s">
        <v>48</v>
      </c>
      <c r="AG321" s="8" t="s">
        <v>49</v>
      </c>
    </row>
    <row r="322" ht="112.5" customHeight="1">
      <c r="A322" s="6" t="s">
        <v>1861</v>
      </c>
      <c r="B322" s="6" t="s">
        <v>1862</v>
      </c>
      <c r="C322" s="6" t="s">
        <v>50</v>
      </c>
      <c r="D322" s="8" t="s">
        <v>36</v>
      </c>
      <c r="E322" s="6"/>
      <c r="F322" s="36" t="s">
        <v>1877</v>
      </c>
      <c r="G322" s="11" t="s">
        <v>1878</v>
      </c>
      <c r="H322" s="10"/>
      <c r="I322" s="6" t="s">
        <v>212</v>
      </c>
      <c r="J322" s="6" t="s">
        <v>103</v>
      </c>
      <c r="K322" s="10" t="s">
        <v>1879</v>
      </c>
      <c r="L322" s="11" t="s">
        <v>1880</v>
      </c>
      <c r="M322" s="6" t="s">
        <v>43</v>
      </c>
      <c r="N322" s="11" t="s">
        <v>1867</v>
      </c>
      <c r="O322" s="11" t="s">
        <v>1868</v>
      </c>
      <c r="P322" s="14"/>
      <c r="Q322" s="13"/>
      <c r="R322" s="9"/>
      <c r="S322" s="9"/>
      <c r="T322" s="9"/>
      <c r="U322" s="9"/>
      <c r="V322" s="9"/>
      <c r="W322" s="9"/>
      <c r="X322" s="13"/>
      <c r="Y322" s="19" t="s">
        <v>45</v>
      </c>
      <c r="Z322" s="12" t="str">
        <f t="shared" si="1"/>
        <v>{"id":"M6-NyO-40a-E-1-BR","stimulus":"&lt;p&gt;Calcule o resultado da seguinte divisão. Aproxime o resultado para os centésimos.&lt;/p&gt;","template":"&lt;p style=\"text-align:center;\"&gt;{{T1}}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divisão.&lt;/p&gt;","seed":{"parameters":[{"name":"Q1","min":9,"max":100,"step":1},{"name":"Q2","min":3,"max":15,"step":1},{"name":"Q3","min":1,"max":9,"step":1}],"calculated":[{"name":"T1","function":"Lemonlib.round(({{Q1}}/10+{{Q3}}/100)*{{Q2}}, 2)","temp":"true"},{"name":"A1","function":"Lemonlib.round({{Q1}}/10+{{Q3}}/100, 2)"}],"uniques":true},"algorithm":{"name":"calculateOperation","params":{"method":"equivLiteral","keyboard":"INTERMEDIATE"}}}</v>
      </c>
      <c r="AA322" s="15" t="s">
        <v>1881</v>
      </c>
      <c r="AB322" s="13" t="str">
        <f t="shared" si="2"/>
        <v>M6-NyO-40a-E-1</v>
      </c>
      <c r="AC322" s="13" t="str">
        <f t="shared" si="3"/>
        <v>M6-NyO-40a-E-1-BR</v>
      </c>
      <c r="AD322" s="8" t="s">
        <v>47</v>
      </c>
      <c r="AE322" s="13"/>
      <c r="AF322" s="8" t="s">
        <v>48</v>
      </c>
      <c r="AG322" s="8" t="s">
        <v>49</v>
      </c>
    </row>
    <row r="323" ht="112.5" customHeight="1">
      <c r="A323" s="6" t="s">
        <v>1861</v>
      </c>
      <c r="B323" s="6" t="s">
        <v>1862</v>
      </c>
      <c r="C323" s="6" t="s">
        <v>50</v>
      </c>
      <c r="D323" s="8" t="s">
        <v>36</v>
      </c>
      <c r="E323" s="6"/>
      <c r="F323" s="36" t="s">
        <v>1877</v>
      </c>
      <c r="G323" s="10" t="s">
        <v>1871</v>
      </c>
      <c r="H323" s="10"/>
      <c r="I323" s="6" t="s">
        <v>212</v>
      </c>
      <c r="J323" s="6" t="s">
        <v>103</v>
      </c>
      <c r="K323" s="10" t="s">
        <v>1882</v>
      </c>
      <c r="L323" s="11" t="s">
        <v>1883</v>
      </c>
      <c r="M323" s="6" t="s">
        <v>43</v>
      </c>
      <c r="N323" s="11" t="s">
        <v>1874</v>
      </c>
      <c r="O323" s="11" t="s">
        <v>1884</v>
      </c>
      <c r="P323" s="14"/>
      <c r="Q323" s="13"/>
      <c r="R323" s="9"/>
      <c r="S323" s="9"/>
      <c r="T323" s="9"/>
      <c r="U323" s="9"/>
      <c r="V323" s="9"/>
      <c r="W323" s="9"/>
      <c r="X323" s="13"/>
      <c r="Y323" s="19" t="s">
        <v>45</v>
      </c>
      <c r="Z323" s="12" t="str">
        <f t="shared" si="1"/>
        <v>{"id":"M6-NyO-40a-E-2-BR","stimulus":"&lt;p&gt;Calcule o resultado da seguinte divisão. Aproxime o resultado para os centésimos.&lt;/p&gt;","template":"&lt;p style=\"text-align:center;\"&gt;{{T1}} : {{T2}} = {{response}}&lt;/p&gt;","hint":"&lt;p&gt;Ao terminar de dividir a parte inteira do dividendo, acrescenta-se uma vírgula ao quociente para continuar a divisão.&lt;/p&gt;","feedback":"&lt;p&gt;Se houver decimais no divisor, uma divisão equivalente sem decimais deve ser escrita.&lt;/p&gt;&lt;p&gt;Neste caso:&lt;/p&gt;&lt;p&gt;{{T3}} : {{Q1}}&lt;/p&gt;&lt;p&gt;O resultado desta divisão é o mesmo que o da divisão inicial.&lt;/p&gt;","seed":{"parameters":[{"name":"Q1","min":9,"max":100,"step":1},{"name":"Q2","min":3,"max":15,"step":1},{"name":"Q3","min":1,"max":9,"step":1}],"calculated":[{"name":"T1","function":"Lemonlib.round(({{Q2}}/10+{{Q3}}/1000)*{{Q1}},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AA323" s="15" t="s">
        <v>1885</v>
      </c>
      <c r="AB323" s="13" t="str">
        <f t="shared" si="2"/>
        <v>M6-NyO-40a-E-2</v>
      </c>
      <c r="AC323" s="13" t="str">
        <f t="shared" si="3"/>
        <v>M6-NyO-40a-E-2-BR</v>
      </c>
      <c r="AD323" s="8" t="s">
        <v>47</v>
      </c>
      <c r="AE323" s="13"/>
      <c r="AF323" s="8" t="s">
        <v>48</v>
      </c>
      <c r="AG323" s="8" t="s">
        <v>49</v>
      </c>
    </row>
    <row r="324" ht="112.5" customHeight="1">
      <c r="A324" s="6" t="s">
        <v>1861</v>
      </c>
      <c r="B324" s="6" t="s">
        <v>1862</v>
      </c>
      <c r="C324" s="6" t="s">
        <v>69</v>
      </c>
      <c r="D324" s="8" t="s">
        <v>36</v>
      </c>
      <c r="E324" s="6"/>
      <c r="F324" s="11" t="s">
        <v>1886</v>
      </c>
      <c r="G324" s="11" t="s">
        <v>1887</v>
      </c>
      <c r="H324" s="10" t="s">
        <v>1888</v>
      </c>
      <c r="I324" s="6" t="s">
        <v>212</v>
      </c>
      <c r="J324" s="6" t="s">
        <v>103</v>
      </c>
      <c r="K324" s="10" t="s">
        <v>1889</v>
      </c>
      <c r="L324" s="10" t="s">
        <v>1890</v>
      </c>
      <c r="M324" s="6" t="s">
        <v>43</v>
      </c>
      <c r="N324" s="11" t="s">
        <v>1867</v>
      </c>
      <c r="O324" s="11" t="s">
        <v>1868</v>
      </c>
      <c r="P324" s="14"/>
      <c r="Q324" s="13"/>
      <c r="R324" s="9"/>
      <c r="S324" s="9"/>
      <c r="T324" s="18"/>
      <c r="U324" s="9"/>
      <c r="V324" s="9"/>
      <c r="W324" s="9"/>
      <c r="X324" s="13"/>
      <c r="Y324" s="19" t="s">
        <v>45</v>
      </c>
      <c r="Z324" s="12" t="str">
        <f t="shared" si="1"/>
        <v>{"id":"M6-NyO-40a-A-1-BR","stimulus":"&lt;p&gt;Sofia pedalou {{T1}} km em {{Q3}} dias. Se ela percorreu a mesma distância todos os dias, quantos quilômetros ela pedalou por dia?&lt;/p&gt;","template":"&lt;p&gt;Cada dia ela percorreu {{response}} km.&lt;/p&gt;","hint":"&lt;p&gt;Ao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divisão.&lt;/p&gt;","seed":{"parameters":[{"name":"Q1","min":5,"max":9,"step":1},{"name":"Q2","min":1,"max":99,"step":1},{"name":"Q3","min":2,"max":10,"step":1}],"calculated":[{"name":"T1","function":"Lemonlib.round(({{Q1}}+{{Q2}}/100)*{{Q3}}, 2)","temp":"true"},{"name":"A1","function":"Lemonlib.round({{Q1}}+{{Q2}}/100, 2)"}],"uniques":true},"algorithm":{"name":"calculateOperation","params":{"method":"equivLiteral","keyboard":"INTERMEDIATE"}}}</v>
      </c>
      <c r="AA324" s="17" t="s">
        <v>1891</v>
      </c>
      <c r="AB324" s="13" t="str">
        <f t="shared" si="2"/>
        <v>M6-NyO-40a-A-1</v>
      </c>
      <c r="AC324" s="13" t="str">
        <f t="shared" si="3"/>
        <v>M6-NyO-40a-A-1-BR</v>
      </c>
      <c r="AD324" s="8" t="s">
        <v>47</v>
      </c>
      <c r="AE324" s="13"/>
      <c r="AF324" s="8" t="s">
        <v>48</v>
      </c>
      <c r="AG324" s="8" t="s">
        <v>49</v>
      </c>
    </row>
    <row r="325" ht="112.5" customHeight="1">
      <c r="A325" s="6" t="s">
        <v>1861</v>
      </c>
      <c r="B325" s="6" t="s">
        <v>1862</v>
      </c>
      <c r="C325" s="6" t="s">
        <v>69</v>
      </c>
      <c r="D325" s="8" t="s">
        <v>36</v>
      </c>
      <c r="E325" s="6"/>
      <c r="F325" s="11" t="s">
        <v>1892</v>
      </c>
      <c r="G325" s="10" t="s">
        <v>1893</v>
      </c>
      <c r="H325" s="10" t="s">
        <v>1894</v>
      </c>
      <c r="I325" s="6" t="s">
        <v>212</v>
      </c>
      <c r="J325" s="6" t="s">
        <v>103</v>
      </c>
      <c r="K325" s="10" t="s">
        <v>1895</v>
      </c>
      <c r="L325" s="10" t="s">
        <v>1896</v>
      </c>
      <c r="M325" s="6" t="s">
        <v>43</v>
      </c>
      <c r="N325" s="11" t="s">
        <v>1867</v>
      </c>
      <c r="O325" s="11" t="s">
        <v>1868</v>
      </c>
      <c r="P325" s="12"/>
      <c r="Q325" s="13"/>
      <c r="R325" s="12"/>
      <c r="S325" s="12"/>
      <c r="T325" s="12"/>
      <c r="U325" s="12"/>
      <c r="V325" s="12"/>
      <c r="W325" s="12"/>
      <c r="X325" s="13"/>
      <c r="Y325" s="19" t="s">
        <v>45</v>
      </c>
      <c r="Z325" s="12" t="str">
        <f t="shared" si="1"/>
        <v>{"id":"M6-NyO-40a-A-2-BR","stimulus":"&lt;p&gt;Henrique paga R$ {{T1}} por ano para ter acesso a uma plataforma de filmes. Quanto ele tem que pagar por mês? Arredonde o resultado para os centésimos mais próximos.&lt;/p&gt;","template":"&lt;p&gt;O custo mensal sai por R$ {{response}}.&lt;/p&gt;","hint":"&lt;p&gt;Ao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divisão.&lt;/p&gt;","seed":{"parameters":[{"name":"Q1","min":80,"max":95,"step":1},{"name":"Q2","min":1,"max":95,"step":5}],"calculated":[{"name":"T1","function":"{{Q1}}+{{Q2}}/100","temp":"true"},{"name":"A1","function":"Lemonlib.round({{T1}}/12, 2)"}],"uniques":true},"algorithm":{"name":"calculateOperation","params":{"method":"equivLiteral","keyboard":"INTERMEDIATE"}}}</v>
      </c>
      <c r="AA325" s="17" t="s">
        <v>1897</v>
      </c>
      <c r="AB325" s="13" t="str">
        <f t="shared" si="2"/>
        <v>M6-NyO-40a-A-2</v>
      </c>
      <c r="AC325" s="13" t="str">
        <f t="shared" si="3"/>
        <v>M6-NyO-40a-A-2-BR</v>
      </c>
      <c r="AD325" s="8" t="s">
        <v>47</v>
      </c>
      <c r="AE325" s="13"/>
      <c r="AF325" s="8" t="s">
        <v>48</v>
      </c>
      <c r="AG325" s="8" t="s">
        <v>49</v>
      </c>
    </row>
    <row r="326" ht="112.5" customHeight="1">
      <c r="A326" s="6" t="s">
        <v>1861</v>
      </c>
      <c r="B326" s="6" t="s">
        <v>1862</v>
      </c>
      <c r="C326" s="6" t="s">
        <v>69</v>
      </c>
      <c r="D326" s="8" t="s">
        <v>36</v>
      </c>
      <c r="E326" s="6"/>
      <c r="F326" s="11" t="s">
        <v>1898</v>
      </c>
      <c r="G326" s="11" t="s">
        <v>1899</v>
      </c>
      <c r="H326" s="10" t="s">
        <v>1900</v>
      </c>
      <c r="I326" s="6" t="s">
        <v>212</v>
      </c>
      <c r="J326" s="6" t="s">
        <v>103</v>
      </c>
      <c r="K326" s="10" t="s">
        <v>1901</v>
      </c>
      <c r="L326" s="10" t="s">
        <v>1890</v>
      </c>
      <c r="M326" s="6" t="s">
        <v>43</v>
      </c>
      <c r="N326" s="11" t="s">
        <v>1867</v>
      </c>
      <c r="O326" s="11" t="s">
        <v>1868</v>
      </c>
      <c r="P326" s="12"/>
      <c r="Q326" s="13"/>
      <c r="R326" s="12"/>
      <c r="S326" s="12"/>
      <c r="T326" s="12"/>
      <c r="U326" s="12"/>
      <c r="V326" s="12"/>
      <c r="W326" s="12"/>
      <c r="X326" s="13"/>
      <c r="Y326" s="19" t="s">
        <v>45</v>
      </c>
      <c r="Z326" s="12" t="str">
        <f t="shared" si="1"/>
        <v>{"id":"M6-NyO-40a-A-3-BR","stimulus":"&lt;p&gt;Rubens quer dividir {{T1}} l de água em {{Q3}} recipientes. Quanta água ele terá que colocar em cada recipiente?&lt;/p&gt;","template":"&lt;p&gt;Cada recipiente deve conter {{response}} l.&lt;/p&gt;","hint":"&lt;p&gt;Ao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divisão.&lt;/p&gt;","seed":{"parameters":[{"name":"Q1","min":1,"max":9,"step":1},{"name":"Q2","min":1,"max":99,"step":1},{"name":"Q3","min":2,"max":10,"step":1}],"calculated":[{"name":"T1","function":"Lemonlib.round(({{Q1}}+{{Q2}}/100)*{{Q3}}, 2)","temp":"true"},{"name":"A1","function":"Lemonlib.round({{Q1}}+{{Q2}}/100, 2)"}],"uniques":true},"algorithm":{"name":"calculateOperation","params":{"method":"equivLiteral","keyboard":"INTERMEDIATE"}}}</v>
      </c>
      <c r="AA326" s="17" t="s">
        <v>1902</v>
      </c>
      <c r="AB326" s="13" t="str">
        <f t="shared" si="2"/>
        <v>M6-NyO-40a-A-3</v>
      </c>
      <c r="AC326" s="13" t="str">
        <f t="shared" si="3"/>
        <v>M6-NyO-40a-A-3-BR</v>
      </c>
      <c r="AD326" s="8" t="s">
        <v>47</v>
      </c>
      <c r="AE326" s="13"/>
      <c r="AF326" s="8" t="s">
        <v>48</v>
      </c>
      <c r="AG326" s="8" t="s">
        <v>49</v>
      </c>
    </row>
    <row r="327" ht="112.5" customHeight="1">
      <c r="A327" s="6" t="s">
        <v>1903</v>
      </c>
      <c r="B327" s="6" t="s">
        <v>1904</v>
      </c>
      <c r="C327" s="6" t="s">
        <v>35</v>
      </c>
      <c r="D327" s="7" t="s">
        <v>36</v>
      </c>
      <c r="E327" s="6"/>
      <c r="F327" s="10" t="s">
        <v>1905</v>
      </c>
      <c r="G327" s="10" t="s">
        <v>1906</v>
      </c>
      <c r="H327" s="10" t="s">
        <v>1907</v>
      </c>
      <c r="I327" s="6" t="s">
        <v>212</v>
      </c>
      <c r="J327" s="8" t="s">
        <v>196</v>
      </c>
      <c r="K327" s="10" t="s">
        <v>1908</v>
      </c>
      <c r="L327" s="10" t="s">
        <v>1909</v>
      </c>
      <c r="M327" s="6" t="s">
        <v>43</v>
      </c>
      <c r="N327" s="11" t="s">
        <v>1910</v>
      </c>
      <c r="O327" s="11" t="s">
        <v>1911</v>
      </c>
      <c r="P327" s="12"/>
      <c r="Q327" s="13"/>
      <c r="R327" s="12"/>
      <c r="S327" s="12"/>
      <c r="T327" s="12"/>
      <c r="U327" s="12"/>
      <c r="V327" s="12"/>
      <c r="W327" s="12"/>
      <c r="X327" s="13"/>
      <c r="Y327" s="19" t="s">
        <v>45</v>
      </c>
      <c r="Z327" s="12" t="str">
        <f t="shared" si="1"/>
        <v>{"id":"M6-NyO-41a-I-1-BR","stimulus":"&lt;p&gt;Arraste o resultado dessas potências.&lt;/p&gt;","template":"&lt;p style=\"text-align:center;\"&gt;{{T1}}&lt;sup&gt;2&lt;/sup&gt; = {{response}}&lt;/p&gt;&lt;p style=\"text-align:center;\"&gt;{{T2}}&lt;sup&gt;2&lt;/sup&gt; = {{response}}&lt;/p&gt;","hint":"&lt;p&gt;Para calcular o quadrado de um número, é preciso multiplicá-lo por si mesmo.&lt;/p&gt;","feedback":"&lt;p&gt;Para calcular o quadrado de um número, é preciso multiplicá-lo por si me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v>
      </c>
      <c r="AA327" s="15" t="s">
        <v>1912</v>
      </c>
      <c r="AB327" s="13" t="str">
        <f t="shared" si="2"/>
        <v>M6-NyO-41a-I-1</v>
      </c>
      <c r="AC327" s="13" t="str">
        <f t="shared" si="3"/>
        <v>M6-NyO-41a-I-1-BR</v>
      </c>
      <c r="AD327" s="13"/>
      <c r="AE327" s="13"/>
      <c r="AF327" s="8" t="s">
        <v>48</v>
      </c>
      <c r="AG327" s="8" t="s">
        <v>49</v>
      </c>
    </row>
    <row r="328" ht="112.5" customHeight="1">
      <c r="A328" s="6" t="s">
        <v>1903</v>
      </c>
      <c r="B328" s="6" t="s">
        <v>1904</v>
      </c>
      <c r="C328" s="6" t="s">
        <v>35</v>
      </c>
      <c r="D328" s="7" t="s">
        <v>36</v>
      </c>
      <c r="E328" s="6"/>
      <c r="F328" s="10" t="s">
        <v>1905</v>
      </c>
      <c r="G328" s="11" t="s">
        <v>1913</v>
      </c>
      <c r="H328" s="10" t="s">
        <v>1914</v>
      </c>
      <c r="I328" s="6" t="s">
        <v>212</v>
      </c>
      <c r="J328" s="8" t="s">
        <v>196</v>
      </c>
      <c r="K328" s="10" t="s">
        <v>1908</v>
      </c>
      <c r="L328" s="10" t="s">
        <v>1915</v>
      </c>
      <c r="M328" s="6" t="s">
        <v>43</v>
      </c>
      <c r="N328" s="11" t="s">
        <v>1916</v>
      </c>
      <c r="O328" s="11" t="s">
        <v>1917</v>
      </c>
      <c r="P328" s="12"/>
      <c r="Q328" s="13"/>
      <c r="R328" s="12"/>
      <c r="S328" s="12"/>
      <c r="T328" s="12"/>
      <c r="U328" s="12"/>
      <c r="V328" s="12"/>
      <c r="W328" s="12"/>
      <c r="X328" s="13"/>
      <c r="Y328" s="19" t="s">
        <v>45</v>
      </c>
      <c r="Z328" s="12" t="str">
        <f t="shared" si="1"/>
        <v>{
    "id": "M6-NyO-41a-I-2-BR",
    "stimulus": "&lt;p&gt;Arraste o resultado dessas potências.&lt;/p&gt;",
    "template": "&lt;p style=\"text-align:center;\"&gt;{{T1}}&lt;sup&gt;3&lt;/sup&gt; = {{response}}&lt;/p&gt;&lt;p style=\"text-align:center;\"&gt;{{T2}}&lt;sup&gt;3&lt;/sup&gt; = {{response}}&lt;/p&gt;",
    "hint": "&lt;p&gt;Para calcular o cubo de um número, multiplique-o 2 vezes por si mesmo.&lt;/p&gt;",
    "feedback": "&lt;p&gt;Para calcular o cubo de um número, multiplique-o 2 vezes por si mesmo.&lt;/p&gt;",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v>
      </c>
      <c r="AA328" s="15" t="s">
        <v>1918</v>
      </c>
      <c r="AB328" s="13" t="str">
        <f t="shared" si="2"/>
        <v>M6-NyO-41a-I-2</v>
      </c>
      <c r="AC328" s="13" t="str">
        <f t="shared" si="3"/>
        <v>M6-NyO-41a-I-2-BR</v>
      </c>
      <c r="AD328" s="13"/>
      <c r="AE328" s="13"/>
      <c r="AF328" s="8" t="s">
        <v>48</v>
      </c>
      <c r="AG328" s="8" t="s">
        <v>49</v>
      </c>
    </row>
    <row r="329" ht="112.5" customHeight="1">
      <c r="A329" s="6" t="s">
        <v>1903</v>
      </c>
      <c r="B329" s="6" t="s">
        <v>1904</v>
      </c>
      <c r="C329" s="6" t="s">
        <v>50</v>
      </c>
      <c r="D329" s="7" t="s">
        <v>36</v>
      </c>
      <c r="E329" s="6"/>
      <c r="F329" s="11" t="s">
        <v>1919</v>
      </c>
      <c r="G329" s="10" t="s">
        <v>1920</v>
      </c>
      <c r="H329" s="10" t="s">
        <v>1921</v>
      </c>
      <c r="I329" s="6" t="s">
        <v>212</v>
      </c>
      <c r="J329" s="6" t="s">
        <v>168</v>
      </c>
      <c r="K329" s="10" t="s">
        <v>1922</v>
      </c>
      <c r="L329" s="10" t="s">
        <v>1923</v>
      </c>
      <c r="M329" s="8" t="s">
        <v>43</v>
      </c>
      <c r="N329" s="11" t="s">
        <v>1910</v>
      </c>
      <c r="O329" s="11" t="s">
        <v>1924</v>
      </c>
      <c r="P329" s="12"/>
      <c r="Q329" s="13"/>
      <c r="R329" s="12"/>
      <c r="S329" s="12"/>
      <c r="T329" s="12"/>
      <c r="U329" s="12"/>
      <c r="V329" s="12"/>
      <c r="W329" s="12"/>
      <c r="X329" s="13"/>
      <c r="Y329" s="19" t="s">
        <v>45</v>
      </c>
      <c r="Z329" s="12" t="str">
        <f t="shared" si="1"/>
        <v>{"id":"M6-NyO-41a-E-1-BR","stimulus":"&lt;p&gt;Qual é o resultado desta potência?&lt;/p&gt;","template":"&lt;p style=\"text-align:center;\"&gt;{{T1}}&lt;sup&gt;2&lt;/sup&gt; = {{response}}&lt;/p&gt;","hint":"&lt;p&gt;Para calcular o quadrado de um número, é preciso multiplicá-lo por si mesmo.&lt;/p&gt;","feedback":"&lt;p&gt;Para calcular o quadrado de um número, é preciso multiplicá-lo por si mesmo.&lt;/p&gt;&lt;p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v>
      </c>
      <c r="AA329" s="15" t="s">
        <v>1925</v>
      </c>
      <c r="AB329" s="13" t="str">
        <f t="shared" si="2"/>
        <v>M6-NyO-41a-E-1</v>
      </c>
      <c r="AC329" s="13" t="str">
        <f t="shared" si="3"/>
        <v>M6-NyO-41a-E-1-BR</v>
      </c>
      <c r="AD329" s="13"/>
      <c r="AE329" s="13"/>
      <c r="AF329" s="8" t="s">
        <v>48</v>
      </c>
      <c r="AG329" s="8" t="s">
        <v>49</v>
      </c>
    </row>
    <row r="330" ht="112.5" customHeight="1">
      <c r="A330" s="6" t="s">
        <v>1903</v>
      </c>
      <c r="B330" s="6" t="s">
        <v>1904</v>
      </c>
      <c r="C330" s="6" t="s">
        <v>50</v>
      </c>
      <c r="D330" s="7" t="s">
        <v>36</v>
      </c>
      <c r="E330" s="6"/>
      <c r="F330" s="11" t="s">
        <v>1919</v>
      </c>
      <c r="G330" s="10" t="s">
        <v>1926</v>
      </c>
      <c r="H330" s="10" t="s">
        <v>1927</v>
      </c>
      <c r="I330" s="6" t="s">
        <v>212</v>
      </c>
      <c r="J330" s="6" t="s">
        <v>168</v>
      </c>
      <c r="K330" s="10" t="s">
        <v>1922</v>
      </c>
      <c r="L330" s="10" t="s">
        <v>1928</v>
      </c>
      <c r="M330" s="8" t="s">
        <v>43</v>
      </c>
      <c r="N330" s="11" t="s">
        <v>1916</v>
      </c>
      <c r="O330" s="9" t="s">
        <v>1929</v>
      </c>
      <c r="P330" s="12"/>
      <c r="Q330" s="13"/>
      <c r="R330" s="12"/>
      <c r="S330" s="12"/>
      <c r="T330" s="12"/>
      <c r="U330" s="12"/>
      <c r="V330" s="12"/>
      <c r="W330" s="12"/>
      <c r="X330" s="13"/>
      <c r="Y330" s="19" t="s">
        <v>45</v>
      </c>
      <c r="Z330" s="12" t="str">
        <f t="shared" si="1"/>
        <v>{"id":"M6-NyO-41a-E-2-BR","stimulus":"&lt;p&gt;Qual é o resultado desta potência?&lt;/p&gt;","template":"&lt;p style=\"text-align:center;\"&gt;{{T1}}&lt;sup&gt;3&lt;/sup&gt; = {{response}}&lt;/p&gt;","hint":"&lt;p&gt;Para calcular o cubo de um número, multiplique-o 2 vezes por si mesmo.&lt;/p&gt;","feedback":"&lt;p&gt;Para calcular o cubo de um número, multiplique-o 2 vezes por si mesmo.&lt;/p&gt;&lt;p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v>
      </c>
      <c r="AA330" s="15" t="s">
        <v>1930</v>
      </c>
      <c r="AB330" s="13" t="str">
        <f t="shared" si="2"/>
        <v>M6-NyO-41a-E-2</v>
      </c>
      <c r="AC330" s="13" t="str">
        <f t="shared" si="3"/>
        <v>M6-NyO-41a-E-2-BR</v>
      </c>
      <c r="AD330" s="13"/>
      <c r="AE330" s="13"/>
      <c r="AF330" s="8" t="s">
        <v>48</v>
      </c>
      <c r="AG330" s="8" t="s">
        <v>49</v>
      </c>
    </row>
    <row r="331" ht="112.5" customHeight="1">
      <c r="A331" s="6" t="s">
        <v>1903</v>
      </c>
      <c r="B331" s="6" t="s">
        <v>1904</v>
      </c>
      <c r="C331" s="6" t="s">
        <v>69</v>
      </c>
      <c r="D331" s="8" t="s">
        <v>36</v>
      </c>
      <c r="E331" s="6"/>
      <c r="F331" s="11" t="s">
        <v>1931</v>
      </c>
      <c r="G331" s="11" t="s">
        <v>1932</v>
      </c>
      <c r="H331" s="10" t="s">
        <v>1933</v>
      </c>
      <c r="I331" s="6" t="s">
        <v>212</v>
      </c>
      <c r="J331" s="6" t="s">
        <v>168</v>
      </c>
      <c r="K331" s="10" t="s">
        <v>1934</v>
      </c>
      <c r="L331" s="10" t="s">
        <v>1935</v>
      </c>
      <c r="M331" s="6" t="s">
        <v>43</v>
      </c>
      <c r="N331" s="11" t="s">
        <v>1910</v>
      </c>
      <c r="O331" s="11" t="s">
        <v>1924</v>
      </c>
      <c r="P331" s="12"/>
      <c r="Q331" s="13"/>
      <c r="R331" s="12"/>
      <c r="S331" s="12"/>
      <c r="T331" s="12"/>
      <c r="U331" s="12"/>
      <c r="V331" s="12"/>
      <c r="W331" s="12"/>
      <c r="X331" s="13"/>
      <c r="Y331" s="19" t="s">
        <v>45</v>
      </c>
      <c r="Z331" s="12" t="str">
        <f t="shared" si="1"/>
        <v>{"id":"M6-NyO-41a-A-1-BR","stimulus":"&lt;p&gt;Isabel confeccionou uma toalha de mesa quadrada cujos lados medem {{T1}} m. Qual é a área da superfície da toalha de mesa?&lt;/p&gt;","template":"&lt;p&gt;A área da superfície da toalha de mesa é de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v>
      </c>
      <c r="AA331" s="15" t="s">
        <v>1936</v>
      </c>
      <c r="AB331" s="13" t="str">
        <f t="shared" si="2"/>
        <v>M6-NyO-41a-A-1</v>
      </c>
      <c r="AC331" s="13" t="str">
        <f t="shared" si="3"/>
        <v>M6-NyO-41a-A-1-BR</v>
      </c>
      <c r="AD331" s="13"/>
      <c r="AE331" s="13"/>
      <c r="AF331" s="8" t="s">
        <v>48</v>
      </c>
      <c r="AG331" s="8" t="s">
        <v>49</v>
      </c>
    </row>
    <row r="332" ht="112.5" customHeight="1">
      <c r="A332" s="6" t="s">
        <v>1903</v>
      </c>
      <c r="B332" s="6" t="s">
        <v>1904</v>
      </c>
      <c r="C332" s="6" t="s">
        <v>69</v>
      </c>
      <c r="D332" s="8" t="s">
        <v>36</v>
      </c>
      <c r="E332" s="6"/>
      <c r="F332" s="11" t="s">
        <v>1937</v>
      </c>
      <c r="G332" s="11" t="s">
        <v>1938</v>
      </c>
      <c r="H332" s="10" t="s">
        <v>1939</v>
      </c>
      <c r="I332" s="6" t="s">
        <v>212</v>
      </c>
      <c r="J332" s="6" t="s">
        <v>168</v>
      </c>
      <c r="K332" s="10" t="s">
        <v>1940</v>
      </c>
      <c r="L332" s="10" t="s">
        <v>1923</v>
      </c>
      <c r="M332" s="6" t="s">
        <v>43</v>
      </c>
      <c r="N332" s="11" t="s">
        <v>1910</v>
      </c>
      <c r="O332" s="11" t="s">
        <v>1924</v>
      </c>
      <c r="P332" s="12"/>
      <c r="Q332" s="13"/>
      <c r="R332" s="9"/>
      <c r="S332" s="9"/>
      <c r="T332" s="9"/>
      <c r="U332" s="9"/>
      <c r="V332" s="9"/>
      <c r="W332" s="9"/>
      <c r="X332" s="13"/>
      <c r="Y332" s="19" t="s">
        <v>45</v>
      </c>
      <c r="Z332" s="12" t="str">
        <f t="shared" si="1"/>
        <v>{"id":"M6-NyO-41a-A-2-BR","stimulus":"&lt;p&gt;Um pedreiro vai colocar azulejos no piso de uma sala quadrada. Se os lados da sala medem {{T1}} m cada um, quanto mede área dela?&lt;/p&gt;","template":"&lt;p&gt;A área da sala é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{{A1}}&lt;/p&gt;","seed":{"parameters":[{"name":"Q1","min":3,"max":10,"step":1},{"name":"Q2","min":1,"max":9,"step":1}],"calculated":[{"name":"T1","function":"{{Q1}}+{{Q2}}/10","temp":"true"},{"name":"A1","function":"Lemonlib.round({{T1}}*{{T1}}, 2)"}],"uniques":true},"algorithm":{"name":"calculateOperation","params":{"method":"equivLiteral","keyboard":"INTERMEDIATE"}}}</v>
      </c>
      <c r="AA332" s="15" t="s">
        <v>1941</v>
      </c>
      <c r="AB332" s="13" t="str">
        <f t="shared" si="2"/>
        <v>M6-NyO-41a-A-2</v>
      </c>
      <c r="AC332" s="13" t="str">
        <f t="shared" si="3"/>
        <v>M6-NyO-41a-A-2-BR</v>
      </c>
      <c r="AD332" s="13"/>
      <c r="AE332" s="13"/>
      <c r="AF332" s="8" t="s">
        <v>48</v>
      </c>
      <c r="AG332" s="8" t="s">
        <v>49</v>
      </c>
    </row>
    <row r="333" ht="112.5" customHeight="1">
      <c r="A333" s="6" t="s">
        <v>1903</v>
      </c>
      <c r="B333" s="6" t="s">
        <v>1904</v>
      </c>
      <c r="C333" s="6" t="s">
        <v>69</v>
      </c>
      <c r="D333" s="8" t="s">
        <v>36</v>
      </c>
      <c r="E333" s="6"/>
      <c r="F333" s="11" t="s">
        <v>1942</v>
      </c>
      <c r="G333" s="11" t="s">
        <v>1943</v>
      </c>
      <c r="H333" s="10" t="s">
        <v>1944</v>
      </c>
      <c r="I333" s="6" t="s">
        <v>212</v>
      </c>
      <c r="J333" s="6" t="s">
        <v>168</v>
      </c>
      <c r="K333" s="10" t="s">
        <v>1945</v>
      </c>
      <c r="L333" s="10" t="s">
        <v>1928</v>
      </c>
      <c r="M333" s="6" t="s">
        <v>43</v>
      </c>
      <c r="N333" s="11" t="s">
        <v>1916</v>
      </c>
      <c r="O333" s="9" t="s">
        <v>1929</v>
      </c>
      <c r="P333" s="12"/>
      <c r="Q333" s="13"/>
      <c r="R333" s="9"/>
      <c r="S333" s="9"/>
      <c r="T333" s="9"/>
      <c r="U333" s="9"/>
      <c r="V333" s="9"/>
      <c r="W333" s="9"/>
      <c r="X333" s="13"/>
      <c r="Y333" s="19" t="s">
        <v>45</v>
      </c>
      <c r="Z333" s="12" t="str">
        <f t="shared" si="1"/>
        <v>{"id":"M6-NyO-41a-A-3-BR","stimulus":"&lt;p&gt;Simone economizou {{T1}} reais e Mariana economizou a mesma quantia ao cubo. Quanto dinheiro Mariana conseguiu economizar?&lt;/p&gt;","template":"&lt;p&gt;Ela economizou {{response}} reais.&lt;/p&gt;","hint":"&lt;p&gt;Para calcular o cubo de um número, multiplique-o 2 vezes por si mesmo.&lt;/p&gt;","feedback":"&lt;p&gt;Para calcular o cubo de um número, multiplique-o 2 vezes por si mesmo.&lt;/p&gt;&lt;p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v>
      </c>
      <c r="AA333" s="15" t="s">
        <v>1946</v>
      </c>
      <c r="AB333" s="13" t="str">
        <f t="shared" si="2"/>
        <v>M6-NyO-41a-A-3</v>
      </c>
      <c r="AC333" s="13" t="str">
        <f t="shared" si="3"/>
        <v>M6-NyO-41a-A-3-BR</v>
      </c>
      <c r="AD333" s="13"/>
      <c r="AE333" s="13"/>
      <c r="AF333" s="8" t="s">
        <v>48</v>
      </c>
      <c r="AG333" s="8" t="s">
        <v>49</v>
      </c>
    </row>
    <row r="334" ht="112.5" customHeight="1">
      <c r="A334" s="6" t="s">
        <v>1947</v>
      </c>
      <c r="B334" s="6" t="s">
        <v>1948</v>
      </c>
      <c r="C334" s="6" t="s">
        <v>35</v>
      </c>
      <c r="D334" s="7" t="s">
        <v>36</v>
      </c>
      <c r="E334" s="6"/>
      <c r="F334" s="11" t="s">
        <v>1949</v>
      </c>
      <c r="G334" s="10"/>
      <c r="H334" s="10" t="s">
        <v>1950</v>
      </c>
      <c r="I334" s="6"/>
      <c r="J334" s="8" t="s">
        <v>1951</v>
      </c>
      <c r="K334" s="11" t="s">
        <v>1952</v>
      </c>
      <c r="L334" s="11" t="s">
        <v>1953</v>
      </c>
      <c r="M334" s="6" t="s">
        <v>43</v>
      </c>
      <c r="N334" s="11" t="s">
        <v>1954</v>
      </c>
      <c r="O334" s="11" t="s">
        <v>1955</v>
      </c>
      <c r="P334" s="12"/>
      <c r="Q334" s="13"/>
      <c r="R334" s="9"/>
      <c r="S334" s="9"/>
      <c r="T334" s="9"/>
      <c r="U334" s="9"/>
      <c r="V334" s="9"/>
      <c r="W334" s="9"/>
      <c r="X334" s="13"/>
      <c r="Y334" s="19" t="s">
        <v>45</v>
      </c>
      <c r="Z334" s="12" t="str">
        <f t="shared" si="1"/>
        <v>{"id":"M6-NyO-42a-I-1-BR","stimulus":"&lt;p&gt;Determine se as seguintes porcentagens estão calculadas corretamente, indicando se são verdadeiras ou falsas.&lt;/p&gt;","hint":"&lt;p&gt;Multiplique a o valor da porcentagem pelo valor do número e divida o resultado por 100.&lt;/p&gt;","feedback":"&lt;p&gt;Para saber se um cálculo de porcentagem está correto, multiplique o valor da porcentagem pelo valor do número e divida o resultado por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é o resultado dessa porcentagem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é o resultado dessa porcentagem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não é o resultado dessa porcentagem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não é o resultado dessa porcentagem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inline","params":{"countCorrect":1,"countIncorrect":2,"showCheckIcon":false,"options":["Verdadeiro","Falso"]}}}</v>
      </c>
      <c r="AA334" s="15" t="s">
        <v>1956</v>
      </c>
      <c r="AB334" s="13" t="str">
        <f t="shared" si="2"/>
        <v>M6-NyO-42a-I-1</v>
      </c>
      <c r="AC334" s="13" t="str">
        <f t="shared" si="3"/>
        <v>M6-NyO-42a-I-1-BR</v>
      </c>
      <c r="AD334" s="8" t="s">
        <v>47</v>
      </c>
      <c r="AE334" s="8" t="s">
        <v>572</v>
      </c>
      <c r="AF334" s="8" t="s">
        <v>48</v>
      </c>
      <c r="AG334" s="8" t="s">
        <v>49</v>
      </c>
    </row>
    <row r="335" ht="112.5" customHeight="1">
      <c r="A335" s="6" t="s">
        <v>1947</v>
      </c>
      <c r="B335" s="6" t="s">
        <v>1948</v>
      </c>
      <c r="C335" s="6" t="s">
        <v>50</v>
      </c>
      <c r="D335" s="7" t="s">
        <v>36</v>
      </c>
      <c r="E335" s="6"/>
      <c r="F335" s="11" t="s">
        <v>1957</v>
      </c>
      <c r="G335" s="10"/>
      <c r="H335" s="10" t="s">
        <v>1958</v>
      </c>
      <c r="I335" s="6" t="s">
        <v>39</v>
      </c>
      <c r="J335" s="8" t="s">
        <v>1959</v>
      </c>
      <c r="K335" s="10" t="s">
        <v>1960</v>
      </c>
      <c r="L335" s="10" t="s">
        <v>1961</v>
      </c>
      <c r="M335" s="6" t="s">
        <v>43</v>
      </c>
      <c r="N335" s="11" t="s">
        <v>1954</v>
      </c>
      <c r="O335" s="11" t="s">
        <v>1962</v>
      </c>
      <c r="P335" s="12"/>
      <c r="Q335" s="13"/>
      <c r="R335" s="9"/>
      <c r="S335" s="9"/>
      <c r="T335" s="9"/>
      <c r="U335" s="9"/>
      <c r="V335" s="9"/>
      <c r="W335" s="9"/>
      <c r="X335" s="13"/>
      <c r="Y335" s="19" t="s">
        <v>45</v>
      </c>
      <c r="Z335" s="12" t="str">
        <f t="shared" si="1"/>
        <v>{"id":"M6-NyO-42a-E-1-BR","stimulus":"&lt;p&gt;Arraste as seguintes operações para ordená-las de menor a mayor conforme o resultado. Coloque-as de cima para baixo.&lt;/p&gt;","hint":"&lt;p&gt;Multiplique a porcentagem pela quantidade e divida o resultado por 100.&lt;/p&gt;","feedback":"&lt;p&gt;Para ordenar essas operações do menor para o maior, encontre o resultado das porcentagens multiplicando a quantidade pela porcentagem e dividindo por 100.&lt;/p&gt;","seed":{"parameters":[{"name":"Q1","label":null,"min":1,"max":99,"step":1},{"name":"Q2","label":null,"min":100,"max":500,"step":10},{"name":"Q3","label":null,"min":1,"max":99,"step":1},{"name":"Q4","label":null,"min":100,"max":500,"step":10},{"name":"Q5","label":null,"min":1,"max":99,"step":1},{"name":"Q6","label":null,"min":100,"max":500,"step":10}],"calculated":[{"name":"A1","label":"{{Q1}} % de {{Q2}}","function":"{{Q1}}*{{Q2}}/100"},{"name":"A2","label":"{{Q3}} % de {{Q4}}","function":"{{Q3}}*{{Q4}}/100"},{"name":"A3","label":"{{Q5}} % de {{Q6}}","function":"{{Q5}}*{{Q6}}/100"},{"name":"T1","label":"{{function}}","function":"{{Q1}}*{{Q2}}/100","temp":true},{"name":"T2","label":"{{function}}","function":"{{Q3}}*{{Q4}}/100","temp":true},{"name":"T3","label":"{{function}}","function":"{{Q5}}*{{Q6}}/100","temp":true}],"uniques":true},"algorithm":{"name":"orderNumbers","params":{"order":"asc"}}}</v>
      </c>
      <c r="AA335" s="17" t="s">
        <v>1963</v>
      </c>
      <c r="AB335" s="13" t="str">
        <f t="shared" si="2"/>
        <v>M6-NyO-42a-E-1</v>
      </c>
      <c r="AC335" s="13" t="str">
        <f t="shared" si="3"/>
        <v>M6-NyO-42a-E-1-BR</v>
      </c>
      <c r="AD335" s="8" t="s">
        <v>47</v>
      </c>
      <c r="AE335" s="8" t="s">
        <v>572</v>
      </c>
      <c r="AF335" s="8" t="s">
        <v>48</v>
      </c>
      <c r="AG335" s="8" t="s">
        <v>49</v>
      </c>
    </row>
    <row r="336" ht="112.5" customHeight="1">
      <c r="A336" s="6" t="s">
        <v>1947</v>
      </c>
      <c r="B336" s="6" t="s">
        <v>1948</v>
      </c>
      <c r="C336" s="6" t="s">
        <v>69</v>
      </c>
      <c r="D336" s="7" t="s">
        <v>36</v>
      </c>
      <c r="E336" s="6"/>
      <c r="F336" s="10" t="s">
        <v>1964</v>
      </c>
      <c r="G336" s="10" t="s">
        <v>1965</v>
      </c>
      <c r="H336" s="10" t="s">
        <v>1966</v>
      </c>
      <c r="I336" s="6"/>
      <c r="J336" s="6" t="s">
        <v>103</v>
      </c>
      <c r="K336" s="10" t="s">
        <v>1967</v>
      </c>
      <c r="L336" s="10" t="s">
        <v>1968</v>
      </c>
      <c r="M336" s="6" t="s">
        <v>43</v>
      </c>
      <c r="N336" s="10" t="s">
        <v>1969</v>
      </c>
      <c r="O336" s="10" t="s">
        <v>1970</v>
      </c>
      <c r="P336" s="12"/>
      <c r="Q336" s="13"/>
      <c r="R336" s="9"/>
      <c r="S336" s="9"/>
      <c r="T336" s="9"/>
      <c r="U336" s="9"/>
      <c r="V336" s="9"/>
      <c r="W336" s="9"/>
      <c r="X336" s="13"/>
      <c r="Y336" s="19" t="s">
        <v>45</v>
      </c>
      <c r="Z336" s="12" t="str">
        <f t="shared" si="1"/>
        <v>{"id":"M6-NyO-42a-A-1-BR","stimulus":"&lt;p&gt;Num grupo de {{Q1}} pessoas, {{Q2}} % dizem que gostariam de aprender música e {{Q3}} % dizem que gostariam de aprender desenho. Quantas pessoas são em cada caso?&lt;/p&gt;","template":"&lt;p&gt;{{response}} pessoas querem aprender música.&lt;/p&gt;&lt;p&gt;{{response}} pessoas querem aprender desenho.&lt;/p&gt;","hint":"&lt;p&gt;Multiplique a porcentagem pelo valor e divida o resultado por 100.&lt;/p&gt;","feedback":"&lt;p&gt;Para calcular o número de pessoas, multiplique {{Q1}} pela porcentagem e divida por 100.&lt;/p&gt;","seed":{"parameters":[{"name":"Q1","label":null,"min":100,"max":500,"step":25},{"name":"Q2","label":null,"min":4,"max":96,"step":4},{"name":"Q3","label":null,"min":4,"max":96,"step":4}],"calculated":[{"name":"A1","label":"{{função}}","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pessoas querem aprender música."},{"name":"A2","label":"{{função}}","function":"{{Q1}}*{{Q3}}/100","feedback":"{{Q3}}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pessoas querem aprender a desenhar."}],"uniques":true},"algorithm":{"name":"calculateOperation","params":{"method":"equivSymbolic","keyboard":"NUMERICAL"}}}</v>
      </c>
      <c r="AA336" s="15" t="s">
        <v>1971</v>
      </c>
      <c r="AB336" s="13" t="str">
        <f t="shared" si="2"/>
        <v>M6-NyO-42a-A-1</v>
      </c>
      <c r="AC336" s="13" t="str">
        <f t="shared" si="3"/>
        <v>M6-NyO-42a-A-1-BR</v>
      </c>
      <c r="AD336" s="8" t="s">
        <v>47</v>
      </c>
      <c r="AE336" s="8" t="s">
        <v>572</v>
      </c>
      <c r="AF336" s="8" t="s">
        <v>48</v>
      </c>
      <c r="AG336" s="8" t="s">
        <v>49</v>
      </c>
    </row>
    <row r="337" ht="112.5" customHeight="1">
      <c r="A337" s="6" t="s">
        <v>1947</v>
      </c>
      <c r="B337" s="6" t="s">
        <v>1948</v>
      </c>
      <c r="C337" s="6" t="s">
        <v>69</v>
      </c>
      <c r="D337" s="7" t="s">
        <v>36</v>
      </c>
      <c r="E337" s="6"/>
      <c r="F337" s="10" t="s">
        <v>1972</v>
      </c>
      <c r="G337" s="10" t="s">
        <v>1973</v>
      </c>
      <c r="H337" s="10" t="s">
        <v>1974</v>
      </c>
      <c r="I337" s="6"/>
      <c r="J337" s="6" t="s">
        <v>103</v>
      </c>
      <c r="K337" s="10" t="s">
        <v>1967</v>
      </c>
      <c r="L337" s="10" t="s">
        <v>1975</v>
      </c>
      <c r="M337" s="6" t="s">
        <v>43</v>
      </c>
      <c r="N337" s="10" t="s">
        <v>1969</v>
      </c>
      <c r="O337" s="10" t="s">
        <v>1976</v>
      </c>
      <c r="P337" s="12"/>
      <c r="Q337" s="13"/>
      <c r="R337" s="9"/>
      <c r="S337" s="9"/>
      <c r="T337" s="9"/>
      <c r="U337" s="9"/>
      <c r="V337" s="9"/>
      <c r="W337" s="9"/>
      <c r="X337" s="13"/>
      <c r="Y337" s="19" t="s">
        <v>45</v>
      </c>
      <c r="Z337" s="12" t="str">
        <f t="shared" si="1"/>
        <v>{"id":"M6-NyO-42a-A-2-BR","stimulus":"&lt;p&gt;Um grupo de {{Q1}} alunos de um colégio está indo para o Rio de Janeiro em sua viagem de fim de ano. {{Q2}}% dos alunos dizem que querem andar no Bondinho Pão de Açúcar e {{Q3}}% querem visitar o Museu do Amanhã. Quantos alunos são em cada caso?&lt;/p&gt;","template":"&lt;p&gt;{{response}} alunos querem ir no Bondinho Pão de Açúcar.&lt;/p&gt;&lt;p&gt;{{response}} alunos querem visitar o Museu do Amanhã.&lt;/p&gt;","hint":"&lt;p&gt;Multiplique a porcentagem pelo valor e divida o resultado por 100.&lt;/p&gt;","feedback":"&lt;p&gt;Para calcular o número de alunos,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alunos querem ir no Bondinho Pão de Açúcar ."},{"name":"A2","label":"{{function}}","function":"{{Q1}}*{{Q3}}/100","feedback":"{{Q3}}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alunos querem visitar o Museu do Amanhã."}],"uniques":true},"algorithm":{"name":"calculateOperation","params":{"method":"equivSymbolic","keyboard":"NUMERICAL"}}}</v>
      </c>
      <c r="AA337" s="15" t="s">
        <v>1977</v>
      </c>
      <c r="AB337" s="13" t="str">
        <f t="shared" si="2"/>
        <v>M6-NyO-42a-A-2</v>
      </c>
      <c r="AC337" s="13" t="str">
        <f t="shared" si="3"/>
        <v>M6-NyO-42a-A-2-BR</v>
      </c>
      <c r="AD337" s="8" t="s">
        <v>47</v>
      </c>
      <c r="AE337" s="8" t="s">
        <v>572</v>
      </c>
      <c r="AF337" s="8" t="s">
        <v>48</v>
      </c>
      <c r="AG337" s="8" t="s">
        <v>49</v>
      </c>
    </row>
    <row r="338" ht="112.5" customHeight="1">
      <c r="A338" s="6" t="s">
        <v>1947</v>
      </c>
      <c r="B338" s="6" t="s">
        <v>1948</v>
      </c>
      <c r="C338" s="6" t="s">
        <v>69</v>
      </c>
      <c r="D338" s="7" t="s">
        <v>36</v>
      </c>
      <c r="E338" s="6"/>
      <c r="F338" s="11" t="s">
        <v>1978</v>
      </c>
      <c r="G338" s="27" t="s">
        <v>1979</v>
      </c>
      <c r="H338" s="27" t="s">
        <v>1980</v>
      </c>
      <c r="I338" s="19"/>
      <c r="J338" s="6" t="s">
        <v>103</v>
      </c>
      <c r="K338" s="10" t="s">
        <v>1967</v>
      </c>
      <c r="L338" s="10" t="s">
        <v>1981</v>
      </c>
      <c r="M338" s="6" t="s">
        <v>43</v>
      </c>
      <c r="N338" s="14" t="s">
        <v>1969</v>
      </c>
      <c r="O338" s="14" t="s">
        <v>1982</v>
      </c>
      <c r="P338" s="12"/>
      <c r="Q338" s="13"/>
      <c r="R338" s="18"/>
      <c r="S338" s="18"/>
      <c r="T338" s="18"/>
      <c r="U338" s="18"/>
      <c r="V338" s="18"/>
      <c r="W338" s="18"/>
      <c r="X338" s="14"/>
      <c r="Y338" s="19" t="s">
        <v>45</v>
      </c>
      <c r="Z338" s="12" t="str">
        <f t="shared" si="1"/>
        <v>{"id":"M6-NyO-42a-A-3-BR","stimulus":"&lt;p&gt;Valéria já tem {{Q1}} bonecos de ação em sua coleção. Entre eles, {{Q2}}% são bonecos de ação femininos e {{Q3}}% são masculinos. Quantas bonecos Valéria tem de cada tipo?&lt;/p&gt;","template":"&lt;p&gt;{{response}} são bonecos de ação femininos.&lt;/p&gt;&lt;p&gt;{{response}} são bonecos masculinos.&lt;/p&gt;","hint":"&lt;p&gt;Multiplique a porcentagem pelo valor e divida o resultado por 100.&lt;/p&gt;","feedback":"&lt;p&gt;Para calcular o número de figuras de ação de cada tipo,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bonecos de ação femininos."},{"name":"A2","label":"{{function}}","function":"{{Q1}}*{{Q3}}/100","feedback":"{{Q3}}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bonecos de ação masculinos."}],"uniques":true},"algorithm":{"name":"calculateOperation","params":{"method":"equivSymbolic","keyboard":"NUMERICAL"}}}</v>
      </c>
      <c r="AA338" s="15" t="s">
        <v>1983</v>
      </c>
      <c r="AB338" s="13" t="str">
        <f t="shared" si="2"/>
        <v>M6-NyO-42a-A-3</v>
      </c>
      <c r="AC338" s="13" t="str">
        <f t="shared" si="3"/>
        <v>M6-NyO-42a-A-3-BR</v>
      </c>
      <c r="AD338" s="8" t="s">
        <v>47</v>
      </c>
      <c r="AE338" s="8" t="s">
        <v>572</v>
      </c>
      <c r="AF338" s="8" t="s">
        <v>48</v>
      </c>
      <c r="AG338" s="8" t="s">
        <v>49</v>
      </c>
    </row>
    <row r="339" ht="112.5" customHeight="1">
      <c r="A339" s="6" t="s">
        <v>1984</v>
      </c>
      <c r="B339" s="8" t="s">
        <v>1985</v>
      </c>
      <c r="C339" s="6" t="s">
        <v>35</v>
      </c>
      <c r="D339" s="7" t="s">
        <v>36</v>
      </c>
      <c r="E339" s="6"/>
      <c r="F339" s="11" t="s">
        <v>1986</v>
      </c>
      <c r="G339" s="26" t="s">
        <v>1987</v>
      </c>
      <c r="H339" s="27" t="s">
        <v>1988</v>
      </c>
      <c r="I339" s="37" t="s">
        <v>1989</v>
      </c>
      <c r="J339" s="6" t="s">
        <v>196</v>
      </c>
      <c r="K339" s="10" t="s">
        <v>1990</v>
      </c>
      <c r="L339" s="11" t="s">
        <v>1991</v>
      </c>
      <c r="M339" s="6" t="s">
        <v>43</v>
      </c>
      <c r="N339" s="11" t="s">
        <v>1992</v>
      </c>
      <c r="O339" s="11" t="s">
        <v>1993</v>
      </c>
      <c r="P339" s="12"/>
      <c r="Q339" s="13"/>
      <c r="R339" s="12"/>
      <c r="S339" s="12"/>
      <c r="T339" s="12"/>
      <c r="U339" s="12"/>
      <c r="V339" s="12"/>
      <c r="W339" s="12"/>
      <c r="X339" s="13"/>
      <c r="Y339" s="19" t="s">
        <v>45</v>
      </c>
      <c r="Z339" s="12" t="str">
        <f t="shared" si="1"/>
        <v>{"id":"M6-NyO-42b-I-1-BR","stimulus":"&lt;p&gt;Complete a tabela a seguir com as porcentagens e frações que faltam.&lt;/p&gt;","template":"&lt;table style=\"width: 100%;\"&gt;&lt;tbody&gt;&lt;tr&gt;&lt;td style=\"width: 50.0%; text-align: center; background-color: #FEA487; color: #FFFFFF;\"&gt;&lt;b&gt;Porcentagem&lt;/b&gt;&lt;/td&gt;&lt;td style=\"width: 50.0%; text-align: center; background-color: #FEA487; color: #FFFFFF;\"&gt;&lt;b&gt;Fração&lt;/b&gt;&lt;/td&gt;&lt;/tr&gt;&lt;tr&gt;&lt;td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draggable=\"true\"&gt;\\(\\frac{{{Q4}}}{100}\\)&lt;/span&gt;&lt;/td&gt;&lt;/tr&gt;&lt;/tbody&gt;&lt;/table&gt;","hint":"&lt;p&gt;Encontre as frações equivalentes com denominador 100.&lt;/p&gt;","feedback":"&lt;p&gt;Para converter uma fração em uma porcentagem, encontre uma fração equivalente cujo denominador seja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v>
      </c>
      <c r="AA339" s="15" t="s">
        <v>1994</v>
      </c>
      <c r="AB339" s="13" t="str">
        <f t="shared" si="2"/>
        <v>M6-NyO-42b-I-1</v>
      </c>
      <c r="AC339" s="13" t="str">
        <f t="shared" si="3"/>
        <v>M6-NyO-42b-I-1-BR</v>
      </c>
      <c r="AD339" s="8" t="s">
        <v>47</v>
      </c>
      <c r="AE339" s="8" t="s">
        <v>572</v>
      </c>
      <c r="AF339" s="8" t="s">
        <v>48</v>
      </c>
      <c r="AG339" s="8" t="s">
        <v>49</v>
      </c>
    </row>
    <row r="340" ht="112.5" customHeight="1">
      <c r="A340" s="6" t="s">
        <v>1984</v>
      </c>
      <c r="B340" s="8" t="s">
        <v>1985</v>
      </c>
      <c r="C340" s="6" t="s">
        <v>50</v>
      </c>
      <c r="D340" s="7" t="s">
        <v>36</v>
      </c>
      <c r="E340" s="6"/>
      <c r="F340" s="11" t="s">
        <v>1995</v>
      </c>
      <c r="G340" s="11" t="s">
        <v>1996</v>
      </c>
      <c r="H340" s="10" t="s">
        <v>1997</v>
      </c>
      <c r="I340" s="19"/>
      <c r="J340" s="6" t="s">
        <v>168</v>
      </c>
      <c r="K340" s="10" t="s">
        <v>1998</v>
      </c>
      <c r="L340" s="11" t="s">
        <v>1999</v>
      </c>
      <c r="M340" s="6" t="s">
        <v>43</v>
      </c>
      <c r="N340" s="11" t="s">
        <v>2000</v>
      </c>
      <c r="O340" s="11" t="s">
        <v>2001</v>
      </c>
      <c r="P340" s="12"/>
      <c r="Q340" s="13"/>
      <c r="R340" s="12"/>
      <c r="S340" s="12"/>
      <c r="T340" s="12"/>
      <c r="U340" s="12"/>
      <c r="V340" s="12"/>
      <c r="W340" s="12"/>
      <c r="X340" s="13"/>
      <c r="Y340" s="19" t="s">
        <v>45</v>
      </c>
      <c r="Z340" s="12" t="str">
        <f t="shared" si="1"/>
        <v>{"id":"M6-NyO-42b-E-1-BR","stimulus":"&lt;p&gt;Calcule a porcentagem que é igual a &lt;span class=\"fr-math-v2 fr-draggable\" contenteditable=\"false\" data-original-math=\"\\(\\frac{{{Q1}}}{{{Q2}}}\\)\" draggable=\"true\"&gt;\\(\\frac{{{Q1}}}{{{Q2}}}\\)&lt;/span&gt;.&lt;/p&gt;","template":"&lt;p style=\"text-align:center;\"&gt;{{response}} %&lt;/p&gt;","hint":"&lt;p&gt;Encontre uma fração equivalente com denominador 100.&lt;/p&gt;","feedback":"&lt;p&gt;Para converter uma fração em uma porcentagem, encontre uma fração equivalente cujo denominador seja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v>
      </c>
      <c r="AA340" s="15" t="s">
        <v>2002</v>
      </c>
      <c r="AB340" s="13" t="str">
        <f t="shared" si="2"/>
        <v>M6-NyO-42b-E-1</v>
      </c>
      <c r="AC340" s="13" t="str">
        <f t="shared" si="3"/>
        <v>M6-NyO-42b-E-1-BR</v>
      </c>
      <c r="AD340" s="8" t="s">
        <v>47</v>
      </c>
      <c r="AE340" s="8" t="s">
        <v>572</v>
      </c>
      <c r="AF340" s="8" t="s">
        <v>48</v>
      </c>
      <c r="AG340" s="8" t="s">
        <v>49</v>
      </c>
    </row>
    <row r="341" ht="112.5" customHeight="1">
      <c r="A341" s="6" t="s">
        <v>1984</v>
      </c>
      <c r="B341" s="8" t="s">
        <v>1985</v>
      </c>
      <c r="C341" s="6" t="s">
        <v>69</v>
      </c>
      <c r="D341" s="7" t="s">
        <v>36</v>
      </c>
      <c r="E341" s="6"/>
      <c r="F341" s="11" t="s">
        <v>2003</v>
      </c>
      <c r="G341" s="11" t="s">
        <v>1996</v>
      </c>
      <c r="H341" s="14" t="s">
        <v>2004</v>
      </c>
      <c r="I341" s="6"/>
      <c r="J341" s="6" t="s">
        <v>168</v>
      </c>
      <c r="K341" s="10" t="s">
        <v>1998</v>
      </c>
      <c r="L341" s="11" t="s">
        <v>2005</v>
      </c>
      <c r="M341" s="6" t="s">
        <v>43</v>
      </c>
      <c r="N341" s="11" t="s">
        <v>2000</v>
      </c>
      <c r="O341" s="11" t="s">
        <v>2001</v>
      </c>
      <c r="P341" s="12"/>
      <c r="Q341" s="13"/>
      <c r="R341" s="9"/>
      <c r="S341" s="9"/>
      <c r="T341" s="12"/>
      <c r="U341" s="12"/>
      <c r="V341" s="9"/>
      <c r="W341" s="9"/>
      <c r="X341" s="14"/>
      <c r="Y341" s="19" t="s">
        <v>45</v>
      </c>
      <c r="Z341" s="12" t="str">
        <f t="shared" si="1"/>
        <v>{"id":"M6-NyO-42b-A-1-BR","stimulus":"&lt;p&gt;Do público de uma peça escolar, &lt;span class=\"fr-math-v2 fr-draggable\" contenteditable=\"false\" data-original-math=\"\\(\\frac{{{Q1}}}{{{Q2}}}\\)\" draggable=\"true\"&gt;\\(\\frac{{{Q1}}}{{{Q2}}}\\)&lt;/span&gt; era de tias e tios dos alunos.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AA341" s="15" t="s">
        <v>2006</v>
      </c>
      <c r="AB341" s="13" t="str">
        <f t="shared" si="2"/>
        <v>M6-NyO-42b-A-1</v>
      </c>
      <c r="AC341" s="13" t="str">
        <f t="shared" si="3"/>
        <v>M6-NyO-42b-A-1-BR</v>
      </c>
      <c r="AD341" s="8" t="s">
        <v>47</v>
      </c>
      <c r="AE341" s="8" t="s">
        <v>572</v>
      </c>
      <c r="AF341" s="8" t="s">
        <v>48</v>
      </c>
      <c r="AG341" s="8" t="s">
        <v>49</v>
      </c>
    </row>
    <row r="342" ht="112.5" customHeight="1">
      <c r="A342" s="6" t="s">
        <v>1984</v>
      </c>
      <c r="B342" s="8" t="s">
        <v>1985</v>
      </c>
      <c r="C342" s="6" t="s">
        <v>69</v>
      </c>
      <c r="D342" s="7" t="s">
        <v>36</v>
      </c>
      <c r="E342" s="6"/>
      <c r="F342" s="11" t="s">
        <v>2007</v>
      </c>
      <c r="G342" s="11" t="s">
        <v>1996</v>
      </c>
      <c r="H342" s="14" t="s">
        <v>2008</v>
      </c>
      <c r="I342" s="6"/>
      <c r="J342" s="6" t="s">
        <v>168</v>
      </c>
      <c r="K342" s="10" t="s">
        <v>1998</v>
      </c>
      <c r="L342" s="11" t="s">
        <v>2005</v>
      </c>
      <c r="M342" s="6" t="s">
        <v>43</v>
      </c>
      <c r="N342" s="11" t="s">
        <v>2000</v>
      </c>
      <c r="O342" s="11" t="s">
        <v>2001</v>
      </c>
      <c r="P342" s="12"/>
      <c r="Q342" s="13"/>
      <c r="R342" s="9"/>
      <c r="S342" s="9"/>
      <c r="T342" s="12"/>
      <c r="U342" s="9"/>
      <c r="V342" s="9"/>
      <c r="W342" s="9"/>
      <c r="X342" s="11"/>
      <c r="Y342" s="19" t="s">
        <v>45</v>
      </c>
      <c r="Z342" s="12" t="str">
        <f t="shared" si="1"/>
        <v>{"id":"M6-NyO-42b-A-2-BR","stimulus":"&lt;p&gt;Dos filmes em cartaz desta semana, &lt;span class=\"fr-math-v2 fr-draggable\" contenteditable=\"false\" data-original-math=\"\\(\\frac{{{Q1}}}{{{Q2}}}\\)\" draggable=\"true\"&gt;\\(\\frac{{{Q1}}}{{{Q2}}}\\)&lt;/span&gt; são comédias.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AA342" s="15" t="s">
        <v>2009</v>
      </c>
      <c r="AB342" s="13" t="str">
        <f t="shared" si="2"/>
        <v>M6-NyO-42b-A-2</v>
      </c>
      <c r="AC342" s="13" t="str">
        <f t="shared" si="3"/>
        <v>M6-NyO-42b-A-2-BR</v>
      </c>
      <c r="AD342" s="8" t="s">
        <v>47</v>
      </c>
      <c r="AE342" s="8" t="s">
        <v>572</v>
      </c>
      <c r="AF342" s="8" t="s">
        <v>48</v>
      </c>
      <c r="AG342" s="8" t="s">
        <v>49</v>
      </c>
    </row>
    <row r="343" ht="112.5" customHeight="1">
      <c r="A343" s="6" t="s">
        <v>1984</v>
      </c>
      <c r="B343" s="8" t="s">
        <v>1985</v>
      </c>
      <c r="C343" s="6" t="s">
        <v>69</v>
      </c>
      <c r="D343" s="7" t="s">
        <v>36</v>
      </c>
      <c r="E343" s="6"/>
      <c r="F343" s="11" t="s">
        <v>2010</v>
      </c>
      <c r="G343" s="11" t="s">
        <v>1996</v>
      </c>
      <c r="H343" s="10" t="s">
        <v>2011</v>
      </c>
      <c r="I343" s="6"/>
      <c r="J343" s="6" t="s">
        <v>168</v>
      </c>
      <c r="K343" s="10" t="s">
        <v>1998</v>
      </c>
      <c r="L343" s="11" t="s">
        <v>2005</v>
      </c>
      <c r="M343" s="6" t="s">
        <v>43</v>
      </c>
      <c r="N343" s="11" t="s">
        <v>2000</v>
      </c>
      <c r="O343" s="11" t="s">
        <v>2001</v>
      </c>
      <c r="P343" s="12"/>
      <c r="Q343" s="13"/>
      <c r="R343" s="18"/>
      <c r="S343" s="18"/>
      <c r="T343" s="12"/>
      <c r="U343" s="18"/>
      <c r="V343" s="18"/>
      <c r="W343" s="18"/>
      <c r="X343" s="10"/>
      <c r="Y343" s="19" t="s">
        <v>45</v>
      </c>
      <c r="Z343" s="12" t="str">
        <f t="shared" si="1"/>
        <v>{"id":"M6-NyO-42b-A-3-BR","stimulus":"&lt;p&gt;Em um abrigo de animais, &lt;span class=\"fr-math-v2 fr-draggable\" contenteditable=\"false\" data-original-math=\"\\(\\frac{{{Q1}}}{{{Q2}}}\\)\" draggable=\"true\"&gt;\\(\\frac{{{Q1}}}{{{Q2}}}\\)&lt;/span&gt; dos voluntários estão cuidando de gatos de rua. Escreva esta fração como uma porcentagem.&lt;/p&gt;","template":"{{response}} %","hint":"&lt;p&gt;Encontre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AA343" s="15" t="s">
        <v>2012</v>
      </c>
      <c r="AB343" s="13" t="str">
        <f t="shared" si="2"/>
        <v>M6-NyO-42b-A-3</v>
      </c>
      <c r="AC343" s="13" t="str">
        <f t="shared" si="3"/>
        <v>M6-NyO-42b-A-3-BR</v>
      </c>
      <c r="AD343" s="8" t="s">
        <v>47</v>
      </c>
      <c r="AE343" s="8" t="s">
        <v>572</v>
      </c>
      <c r="AF343" s="8" t="s">
        <v>48</v>
      </c>
      <c r="AG343" s="8" t="s">
        <v>49</v>
      </c>
    </row>
    <row r="344" ht="112.5" customHeight="1">
      <c r="A344" s="6" t="s">
        <v>2013</v>
      </c>
      <c r="B344" s="6" t="s">
        <v>2014</v>
      </c>
      <c r="C344" s="6" t="s">
        <v>35</v>
      </c>
      <c r="D344" s="7" t="s">
        <v>36</v>
      </c>
      <c r="E344" s="6"/>
      <c r="F344" s="11" t="s">
        <v>2015</v>
      </c>
      <c r="G344" s="11" t="s">
        <v>2016</v>
      </c>
      <c r="H344" s="10" t="s">
        <v>2017</v>
      </c>
      <c r="I344" s="6"/>
      <c r="J344" s="13" t="s">
        <v>196</v>
      </c>
      <c r="K344" s="10" t="s">
        <v>2018</v>
      </c>
      <c r="L344" s="11" t="s">
        <v>2019</v>
      </c>
      <c r="M344" s="6" t="s">
        <v>43</v>
      </c>
      <c r="N344" s="11" t="s">
        <v>2020</v>
      </c>
      <c r="O344" s="11" t="s">
        <v>2021</v>
      </c>
      <c r="P344" s="12"/>
      <c r="Q344" s="13"/>
      <c r="R344" s="12"/>
      <c r="S344" s="12"/>
      <c r="T344" s="12"/>
      <c r="U344" s="12"/>
      <c r="V344" s="12"/>
      <c r="W344" s="12"/>
      <c r="X344" s="13"/>
      <c r="Y344" s="19" t="s">
        <v>45</v>
      </c>
      <c r="Z344" s="12" t="str">
        <f t="shared" si="1"/>
        <v>{"id":"M6-NyO-43a-I-1-BR","stimulus":"&lt;p&gt;Ao descontar {{Q2}}% de {{Q1}}, que valor se obtém? Arraste a opção correta.&lt;/p&gt;","template":"&lt;p&gt;{{response}}&lt;/p&gt;","hint":"&lt;p&gt;Primeiro, calcule a porcentagem. Em seguida, subtraia-a do valor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AA344" s="15" t="s">
        <v>2022</v>
      </c>
      <c r="AB344" s="13" t="str">
        <f t="shared" si="2"/>
        <v>M6-NyO-43a-I-1</v>
      </c>
      <c r="AC344" s="13" t="str">
        <f t="shared" si="3"/>
        <v>M6-NyO-43a-I-1-BR</v>
      </c>
      <c r="AD344" s="8" t="s">
        <v>47</v>
      </c>
      <c r="AE344" s="13"/>
      <c r="AF344" s="8" t="s">
        <v>48</v>
      </c>
      <c r="AG344" s="8"/>
    </row>
    <row r="345" ht="112.5" customHeight="1">
      <c r="A345" s="6" t="s">
        <v>2013</v>
      </c>
      <c r="B345" s="6" t="s">
        <v>2014</v>
      </c>
      <c r="C345" s="6" t="s">
        <v>50</v>
      </c>
      <c r="D345" s="7" t="s">
        <v>36</v>
      </c>
      <c r="E345" s="6"/>
      <c r="F345" s="11" t="s">
        <v>2023</v>
      </c>
      <c r="G345" s="11" t="s">
        <v>2016</v>
      </c>
      <c r="H345" s="10" t="s">
        <v>2024</v>
      </c>
      <c r="I345" s="6"/>
      <c r="J345" s="13" t="s">
        <v>168</v>
      </c>
      <c r="K345" s="10" t="s">
        <v>2025</v>
      </c>
      <c r="L345" s="10" t="s">
        <v>2026</v>
      </c>
      <c r="M345" s="6" t="s">
        <v>43</v>
      </c>
      <c r="N345" s="11" t="s">
        <v>2020</v>
      </c>
      <c r="O345" s="11" t="s">
        <v>2021</v>
      </c>
      <c r="P345" s="12"/>
      <c r="Q345" s="13"/>
      <c r="R345" s="12"/>
      <c r="S345" s="12"/>
      <c r="T345" s="12"/>
      <c r="U345" s="12"/>
      <c r="V345" s="12"/>
      <c r="W345" s="12"/>
      <c r="X345" s="13"/>
      <c r="Y345" s="19" t="s">
        <v>45</v>
      </c>
      <c r="Z345" s="12" t="str">
        <f t="shared" si="1"/>
        <v>{"id":"M6-NyO-43a-E-1-BR","stimulus":"&lt;p&gt;Ao subtrair {{Q2}}% de {{Q1}}, que valor se obtém? Calcule o resultado com duas casas decimais.&lt;/p&gt;","template":"&lt;p&gt;{{response}}&lt;/p&gt;","hint":"&lt;p&gt;Primeiro, calcule a porcentagem. Em seguida, subtraia-a da quantidade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AA345" s="15" t="s">
        <v>2027</v>
      </c>
      <c r="AB345" s="13" t="str">
        <f t="shared" si="2"/>
        <v>M6-NyO-43a-E-1</v>
      </c>
      <c r="AC345" s="13" t="str">
        <f t="shared" si="3"/>
        <v>M6-NyO-43a-E-1-BR</v>
      </c>
      <c r="AD345" s="8" t="s">
        <v>47</v>
      </c>
      <c r="AE345" s="13"/>
      <c r="AF345" s="8" t="s">
        <v>48</v>
      </c>
      <c r="AG345" s="8"/>
    </row>
    <row r="346" ht="112.5" customHeight="1">
      <c r="A346" s="6" t="s">
        <v>2013</v>
      </c>
      <c r="B346" s="6" t="s">
        <v>2014</v>
      </c>
      <c r="C346" s="6" t="s">
        <v>69</v>
      </c>
      <c r="D346" s="7" t="s">
        <v>36</v>
      </c>
      <c r="E346" s="6"/>
      <c r="F346" s="11" t="s">
        <v>2028</v>
      </c>
      <c r="G346" s="11" t="s">
        <v>2029</v>
      </c>
      <c r="H346" s="10" t="s">
        <v>2030</v>
      </c>
      <c r="I346" s="6"/>
      <c r="J346" s="6" t="s">
        <v>168</v>
      </c>
      <c r="K346" s="10" t="s">
        <v>2031</v>
      </c>
      <c r="L346" s="10" t="s">
        <v>2026</v>
      </c>
      <c r="M346" s="6" t="s">
        <v>43</v>
      </c>
      <c r="N346" s="11" t="s">
        <v>2020</v>
      </c>
      <c r="O346" s="11" t="s">
        <v>2021</v>
      </c>
      <c r="P346" s="12"/>
      <c r="Q346" s="13"/>
      <c r="R346" s="9"/>
      <c r="S346" s="9"/>
      <c r="T346" s="9"/>
      <c r="U346" s="9"/>
      <c r="V346" s="9"/>
      <c r="W346" s="9"/>
      <c r="X346" s="14"/>
      <c r="Y346" s="19" t="s">
        <v>45</v>
      </c>
      <c r="Z346" s="12" t="str">
        <f t="shared" si="1"/>
        <v>{"id":"M6-NyO-43a-A-1-BR","stimulus":"&lt;p&gt;Um desconto de {{Q2}} % foi aplicado a uma cadeira que custou R$ {{Q1}}. Qual foi o preço final da cadeira? Escreva o resultado com uma casa decimal, se necessário.&lt;/p&gt;","template":"&lt;p&gt;A cadeira custou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{{A1}}&lt;/p&gt;","seed":{"parameters":[{"name":"Q1","label":null,"min":300,"max":600,"step":10},{"name":"Q2","label":null,"min":10,"max":25,"step":1}],"calculated":[{"name":"A1","label":"{{function}}","function":"{{Q1}}-math.floor({{Q1}}*{{Q2}}/100, 2)"},{"name":"T1","label":"{{function}}","function":"math.floor({{Q2}}*{{Q1}}/100, 2)","temp":true}],"uniques":true},"algorithm":{"name":"calculateOperation","params":{"method":"equivLiteral","keyboard":"INTERMEDIATE"}}}</v>
      </c>
      <c r="AA346" s="15" t="s">
        <v>2032</v>
      </c>
      <c r="AB346" s="13" t="str">
        <f t="shared" si="2"/>
        <v>M6-NyO-43a-A-1</v>
      </c>
      <c r="AC346" s="13" t="str">
        <f t="shared" si="3"/>
        <v>M6-NyO-43a-A-1-BR</v>
      </c>
      <c r="AD346" s="8" t="s">
        <v>47</v>
      </c>
      <c r="AE346" s="13"/>
      <c r="AF346" s="8" t="s">
        <v>48</v>
      </c>
      <c r="AG346" s="8"/>
    </row>
    <row r="347" ht="112.5" customHeight="1">
      <c r="A347" s="6" t="s">
        <v>2013</v>
      </c>
      <c r="B347" s="6" t="s">
        <v>2014</v>
      </c>
      <c r="C347" s="6" t="s">
        <v>69</v>
      </c>
      <c r="D347" s="7" t="s">
        <v>36</v>
      </c>
      <c r="E347" s="6"/>
      <c r="F347" s="11" t="s">
        <v>2033</v>
      </c>
      <c r="G347" s="11" t="s">
        <v>2034</v>
      </c>
      <c r="H347" s="10" t="s">
        <v>2035</v>
      </c>
      <c r="I347" s="6"/>
      <c r="J347" s="6" t="s">
        <v>168</v>
      </c>
      <c r="K347" s="10" t="s">
        <v>2031</v>
      </c>
      <c r="L347" s="10" t="s">
        <v>2026</v>
      </c>
      <c r="M347" s="6" t="s">
        <v>43</v>
      </c>
      <c r="N347" s="11" t="s">
        <v>2020</v>
      </c>
      <c r="O347" s="11" t="s">
        <v>2021</v>
      </c>
      <c r="P347" s="12"/>
      <c r="Q347" s="13"/>
      <c r="R347" s="9"/>
      <c r="S347" s="9"/>
      <c r="T347" s="9"/>
      <c r="U347" s="9"/>
      <c r="V347" s="9"/>
      <c r="W347" s="9"/>
      <c r="X347" s="13"/>
      <c r="Y347" s="19" t="s">
        <v>45</v>
      </c>
      <c r="Z347" s="12" t="str">
        <f t="shared" si="1"/>
        <v>{"id":"M6-NyO-43a-A-2-BR","stimulus":"&lt;p&gt;O preço de um voo é R$ {{Q1}}, mas uma agência de viagens aplica um desconto de {{Q2}} %. Qual o valor do ingresso com desconto? Escreva o resultado com uma casa decimal, se necessário.&lt;/p&gt;","template":"&lt;p&gt;O bilhete custa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{{A1}}&lt;/p&gt;","seed":{"parameters":[{"name":"Q1","label":null,"min":300,"max":600,"step":10},{"name":"Q2","label":null,"min":10,"max":25,"step":1}],"calculated":[{"name":"A1","label":"{{função}}","function":"{{Q1}}-math.floor({{Q1}}*{{Q2}}/100, 2)"},{"name":"T1","label":"{{função}}","function":"math.floor({{Q2}}*{{Q1}}/100, 2)","temp":true}],"uniques":true},"algorithm":{"name":"calculateOperation","params":{"method":"equivLiteral","keyboard":"INTERMEDIATE"}}}</v>
      </c>
      <c r="AA347" s="15" t="s">
        <v>2036</v>
      </c>
      <c r="AB347" s="13" t="str">
        <f t="shared" si="2"/>
        <v>M6-NyO-43a-A-2</v>
      </c>
      <c r="AC347" s="13" t="str">
        <f t="shared" si="3"/>
        <v>M6-NyO-43a-A-2-BR</v>
      </c>
      <c r="AD347" s="8" t="s">
        <v>47</v>
      </c>
      <c r="AE347" s="13"/>
      <c r="AF347" s="8" t="s">
        <v>48</v>
      </c>
      <c r="AG347" s="8"/>
    </row>
    <row r="348" ht="112.5" customHeight="1">
      <c r="A348" s="6" t="s">
        <v>2013</v>
      </c>
      <c r="B348" s="6" t="s">
        <v>2014</v>
      </c>
      <c r="C348" s="6" t="s">
        <v>69</v>
      </c>
      <c r="D348" s="7" t="s">
        <v>36</v>
      </c>
      <c r="E348" s="6"/>
      <c r="F348" s="11" t="s">
        <v>2037</v>
      </c>
      <c r="G348" s="11" t="s">
        <v>2038</v>
      </c>
      <c r="H348" s="10" t="s">
        <v>2039</v>
      </c>
      <c r="I348" s="13"/>
      <c r="J348" s="6" t="s">
        <v>168</v>
      </c>
      <c r="K348" s="10" t="s">
        <v>2040</v>
      </c>
      <c r="L348" s="10" t="s">
        <v>2026</v>
      </c>
      <c r="M348" s="13" t="s">
        <v>43</v>
      </c>
      <c r="N348" s="11" t="s">
        <v>2020</v>
      </c>
      <c r="O348" s="11" t="s">
        <v>2021</v>
      </c>
      <c r="P348" s="12"/>
      <c r="Q348" s="13"/>
      <c r="R348" s="9"/>
      <c r="S348" s="9"/>
      <c r="T348" s="9"/>
      <c r="U348" s="9"/>
      <c r="V348" s="9"/>
      <c r="W348" s="9"/>
      <c r="X348" s="13"/>
      <c r="Y348" s="19" t="s">
        <v>45</v>
      </c>
      <c r="Z348" s="12" t="str">
        <f t="shared" si="1"/>
        <v>{
    "id": "M6-NyO-43a-A-3-BR",
    "stimulus": "&lt;p&gt;Uma loja vai fechar o estabelecimento e por isso está vendendo todos os seus produtos com {{Q2}}% de desconto. Qual é o preço com desconto de um liquidificador que custa R$ {{Q1}}? Escreva o resultado com uma casa decimal, se necessário.&lt;/p&gt;",
    "template": "&lt;p&gt;O preço com desconto é de R$ {{response}}.&lt;/p&gt;",
    "hint": "&lt;p&gt;Primeiro, calcule a porcentagem. Em seguida, subtraia-a do valor inicial.&lt;/p&gt;",
    "feedback": "&lt;p&gt;Para obter o resultado, primeiro é preciso calcular o desconto. Em seguida, subtraia-o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"BASIC"
        }
    }
}</v>
      </c>
      <c r="AA348" s="15" t="s">
        <v>2041</v>
      </c>
      <c r="AB348" s="13" t="str">
        <f t="shared" si="2"/>
        <v>M6-NyO-43a-A-3</v>
      </c>
      <c r="AC348" s="13" t="str">
        <f t="shared" si="3"/>
        <v>M6-NyO-43a-A-3-BR</v>
      </c>
      <c r="AD348" s="8" t="s">
        <v>47</v>
      </c>
      <c r="AE348" s="13"/>
      <c r="AF348" s="8" t="s">
        <v>48</v>
      </c>
      <c r="AG348" s="8"/>
    </row>
    <row r="349" ht="112.5" customHeight="1">
      <c r="A349" s="6" t="s">
        <v>2042</v>
      </c>
      <c r="B349" s="6" t="s">
        <v>2043</v>
      </c>
      <c r="C349" s="6" t="s">
        <v>35</v>
      </c>
      <c r="D349" s="7" t="s">
        <v>36</v>
      </c>
      <c r="E349" s="6"/>
      <c r="F349" s="11" t="s">
        <v>2044</v>
      </c>
      <c r="G349" s="11" t="s">
        <v>2016</v>
      </c>
      <c r="H349" s="10" t="s">
        <v>2045</v>
      </c>
      <c r="I349" s="13"/>
      <c r="J349" s="6" t="s">
        <v>196</v>
      </c>
      <c r="K349" s="10" t="s">
        <v>2018</v>
      </c>
      <c r="L349" s="11" t="s">
        <v>2046</v>
      </c>
      <c r="M349" s="13" t="s">
        <v>43</v>
      </c>
      <c r="N349" s="11" t="s">
        <v>2047</v>
      </c>
      <c r="O349" s="11" t="s">
        <v>2048</v>
      </c>
      <c r="P349" s="12"/>
      <c r="Q349" s="13"/>
      <c r="R349" s="9"/>
      <c r="S349" s="9"/>
      <c r="T349" s="9"/>
      <c r="U349" s="9"/>
      <c r="V349" s="9"/>
      <c r="W349" s="9"/>
      <c r="X349" s="13"/>
      <c r="Y349" s="19" t="s">
        <v>45</v>
      </c>
      <c r="Z349" s="12" t="str">
        <f t="shared" si="1"/>
        <v>{"id":"M6-NyO-43b-I-1-BR","stimulus":"&lt;p&gt;Ao aumentar em {{Q2}}% o número {{Q1}}, que valor se obtém? Arraste a opção correta.&lt;/p&gt;","template":"&lt;p&gt;{{response}}&lt;/p&gt;","hint":"&lt;p&gt;Primeiro, calcule a porcentagem. Em seguida, adicione-a ao valor inicial.&lt;/p&gt;","feedback":"&lt;p&gt;Para obter o resultado, primeiro é preciso calcular o acréscimo. Em seguida, adicioná-lo a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AA349" s="15" t="s">
        <v>2049</v>
      </c>
      <c r="AB349" s="13" t="str">
        <f t="shared" si="2"/>
        <v>M6-NyO-43b-I-1</v>
      </c>
      <c r="AC349" s="13" t="str">
        <f t="shared" si="3"/>
        <v>M6-NyO-43b-I-1-BR</v>
      </c>
      <c r="AD349" s="8" t="s">
        <v>47</v>
      </c>
      <c r="AE349" s="13"/>
      <c r="AF349" s="8" t="s">
        <v>48</v>
      </c>
      <c r="AG349" s="8"/>
    </row>
    <row r="350" ht="112.5" customHeight="1">
      <c r="A350" s="6" t="s">
        <v>2042</v>
      </c>
      <c r="B350" s="6" t="s">
        <v>2043</v>
      </c>
      <c r="C350" s="6" t="s">
        <v>50</v>
      </c>
      <c r="D350" s="7" t="s">
        <v>36</v>
      </c>
      <c r="E350" s="6"/>
      <c r="F350" s="11" t="s">
        <v>2050</v>
      </c>
      <c r="G350" s="11" t="s">
        <v>2016</v>
      </c>
      <c r="H350" s="10" t="s">
        <v>2051</v>
      </c>
      <c r="I350" s="13"/>
      <c r="J350" s="6" t="s">
        <v>168</v>
      </c>
      <c r="K350" s="10" t="s">
        <v>2025</v>
      </c>
      <c r="L350" s="10" t="s">
        <v>2052</v>
      </c>
      <c r="M350" s="13" t="s">
        <v>43</v>
      </c>
      <c r="N350" s="11" t="s">
        <v>2047</v>
      </c>
      <c r="O350" s="11" t="s">
        <v>2048</v>
      </c>
      <c r="P350" s="12"/>
      <c r="Q350" s="13"/>
      <c r="R350" s="12"/>
      <c r="S350" s="12"/>
      <c r="T350" s="12"/>
      <c r="U350" s="12"/>
      <c r="V350" s="12"/>
      <c r="W350" s="12"/>
      <c r="X350" s="13"/>
      <c r="Y350" s="19" t="s">
        <v>45</v>
      </c>
      <c r="Z350" s="12" t="str">
        <f t="shared" si="1"/>
        <v>{"id":"M6-NyO-43b-E-1-BR","stimulus":"&lt;p&gt;Se aumentarmos o número {{Q1}} em {{Q2}}%, que valor obtemos? Calcule o resultado com duas casas decimais.&lt;/p&gt;","template":"&lt;p&gt;{{response}}&lt;/p&gt;","hint":"&lt;p&gt;Primeiro, calcule a porcentagem. Em seguida, adicione-a ao valor inicial.&lt;/p&gt;","feedback":"&lt;p&gt;Para obter o resultado, primeiro é preciso calcular o acréscimo. Em seguida, adicioná-lo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AA350" s="15" t="s">
        <v>2053</v>
      </c>
      <c r="AB350" s="13" t="str">
        <f t="shared" si="2"/>
        <v>M6-NyO-43b-E-1</v>
      </c>
      <c r="AC350" s="13" t="str">
        <f t="shared" si="3"/>
        <v>M6-NyO-43b-E-1-BR</v>
      </c>
      <c r="AD350" s="8" t="s">
        <v>47</v>
      </c>
      <c r="AE350" s="13"/>
      <c r="AF350" s="8" t="s">
        <v>48</v>
      </c>
      <c r="AG350" s="8"/>
    </row>
    <row r="351" ht="112.5" customHeight="1">
      <c r="A351" s="6" t="s">
        <v>2042</v>
      </c>
      <c r="B351" s="6" t="s">
        <v>2043</v>
      </c>
      <c r="C351" s="6" t="s">
        <v>69</v>
      </c>
      <c r="D351" s="7" t="s">
        <v>36</v>
      </c>
      <c r="E351" s="6"/>
      <c r="F351" s="11" t="s">
        <v>2054</v>
      </c>
      <c r="G351" s="11" t="s">
        <v>2055</v>
      </c>
      <c r="H351" s="10" t="s">
        <v>2056</v>
      </c>
      <c r="I351" s="13"/>
      <c r="J351" s="6" t="s">
        <v>168</v>
      </c>
      <c r="K351" s="10" t="s">
        <v>2057</v>
      </c>
      <c r="L351" s="10" t="s">
        <v>2052</v>
      </c>
      <c r="M351" s="13" t="s">
        <v>43</v>
      </c>
      <c r="N351" s="11" t="s">
        <v>2047</v>
      </c>
      <c r="O351" s="11" t="s">
        <v>2048</v>
      </c>
      <c r="P351" s="12"/>
      <c r="Q351" s="13"/>
      <c r="R351" s="12"/>
      <c r="S351" s="12"/>
      <c r="T351" s="12"/>
      <c r="U351" s="12"/>
      <c r="V351" s="12"/>
      <c r="W351" s="12"/>
      <c r="X351" s="13"/>
      <c r="Y351" s="19" t="s">
        <v>45</v>
      </c>
      <c r="Z351" s="12" t="str">
        <f t="shared" si="1"/>
        <v>{
    "id": "M6-NyO-43b-A-1-BR",
    "stimulus": "&lt;p&gt;Um rio tem uma profundidade de {{Q1}} m. Se durante a estação chuvosa a água subir {{Q2}} %, qual será a profundidade do rio? Calcule o resultado com duas casas decimais.&lt;/p&gt;",
    "template": "&lt;p&gt;O rio terá uma profundidade de {{response}} m.&lt;/p&gt;",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20,
                "step": 1
            },
            {
                "name": "Q2",
                "label": null,
                "min": 10,
                "max": 40,
                "step": 5
            }
        ],
        "calculated": [
            {
                "name": "A1",
                "label": "{{função}}",
                "function": "{{Q1}}+math.floor({{Q1}}*({{Q2}})/100, 2)"
            },
            {
                "name": "T1",
                "label": "{{função}}",
                "function": "math.floor({{Q2}}*{{Q1}}/100, 2)",
                "temp": true
            }
        ],
        "uniques": true
    },
    "algorithm": {
        "name": "calculateOperation",
        "params": {
            "method": "equivLiteral",
            "keyboard": "INTERMEDIATE"
        }
    }
}</v>
      </c>
      <c r="AA351" s="15" t="s">
        <v>2058</v>
      </c>
      <c r="AB351" s="13" t="str">
        <f t="shared" si="2"/>
        <v>M6-NyO-43b-A-1</v>
      </c>
      <c r="AC351" s="13" t="str">
        <f t="shared" si="3"/>
        <v>M6-NyO-43b-A-1-BR</v>
      </c>
      <c r="AD351" s="8" t="s">
        <v>47</v>
      </c>
      <c r="AE351" s="13"/>
      <c r="AF351" s="8" t="s">
        <v>48</v>
      </c>
      <c r="AG351" s="8"/>
    </row>
    <row r="352" ht="112.5" customHeight="1">
      <c r="A352" s="6" t="s">
        <v>2042</v>
      </c>
      <c r="B352" s="6" t="s">
        <v>2043</v>
      </c>
      <c r="C352" s="6" t="s">
        <v>69</v>
      </c>
      <c r="D352" s="7" t="s">
        <v>36</v>
      </c>
      <c r="E352" s="6"/>
      <c r="F352" s="11" t="s">
        <v>2059</v>
      </c>
      <c r="G352" s="11" t="s">
        <v>2060</v>
      </c>
      <c r="H352" s="10" t="s">
        <v>2061</v>
      </c>
      <c r="I352" s="6"/>
      <c r="J352" s="6" t="s">
        <v>168</v>
      </c>
      <c r="K352" s="10" t="s">
        <v>2062</v>
      </c>
      <c r="L352" s="10" t="s">
        <v>2052</v>
      </c>
      <c r="M352" s="6" t="s">
        <v>43</v>
      </c>
      <c r="N352" s="11" t="s">
        <v>2047</v>
      </c>
      <c r="O352" s="11" t="s">
        <v>2048</v>
      </c>
      <c r="P352" s="12"/>
      <c r="Q352" s="13"/>
      <c r="R352" s="12"/>
      <c r="S352" s="12"/>
      <c r="T352" s="12"/>
      <c r="U352" s="9"/>
      <c r="V352" s="9"/>
      <c r="W352" s="12"/>
      <c r="X352" s="13"/>
      <c r="Y352" s="19" t="s">
        <v>45</v>
      </c>
      <c r="Z352" s="12" t="str">
        <f t="shared" si="1"/>
        <v>{
    "id": "M6-NyO-43b-A-2-BR",
    "stimulus": "&lt;p&gt;No ano passado {{Q1}} ciclistas participaram de uma corrida local. Como o evento recebeu visibilidade, a corrida teve {{Q2}}% mais participantes este ano. Quantos ciclistas compareceram desta vez?&lt;/p&gt;",
    "template": "&lt;p&gt;{{response}} ciclistas participaram este ano.&lt;/p&gt;",
    "hint": "&lt;p&gt;Primeiro, calcule a porcentagem. Em seguida, subtraia-a do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100,
                "max": 200,
                "step": 25
            },
            {
                "name": "Q2",
                "label": null,
                "min": 8,
                "max": 28,
                "step": 4
            }
        ],
        "calculated": [
            {
                "name": "A1",
                "label": "{{função}}",
                "function": "{{Q1}}+math.floor({{Q1}}*({{Q2}})/100, 2)"
            },
            {
                "name": "T1",
                "label": "{{função}}",
                "function": "math.floor({{Q2}}*{{Q1}}/100, 2)",
                "temp": true
            }
        ],
        "uniques": true
    },
    "algorithm": {
        "name": "calculateOperation",
        "params": {
            "method": "equivLiteral",
            "keyboard": "INTERMEDIATE"
        }
    }
}</v>
      </c>
      <c r="AA352" s="15" t="s">
        <v>2063</v>
      </c>
      <c r="AB352" s="13" t="str">
        <f t="shared" si="2"/>
        <v>M6-NyO-43b-A-2</v>
      </c>
      <c r="AC352" s="13" t="str">
        <f t="shared" si="3"/>
        <v>M6-NyO-43b-A-2-BR</v>
      </c>
      <c r="AD352" s="8" t="s">
        <v>47</v>
      </c>
      <c r="AE352" s="13"/>
      <c r="AF352" s="8" t="s">
        <v>48</v>
      </c>
      <c r="AG352" s="8"/>
    </row>
    <row r="353" ht="112.5" customHeight="1">
      <c r="A353" s="6" t="s">
        <v>2042</v>
      </c>
      <c r="B353" s="6" t="s">
        <v>2043</v>
      </c>
      <c r="C353" s="6" t="s">
        <v>69</v>
      </c>
      <c r="D353" s="7" t="s">
        <v>36</v>
      </c>
      <c r="E353" s="6"/>
      <c r="F353" s="11" t="s">
        <v>2064</v>
      </c>
      <c r="G353" s="11" t="s">
        <v>2065</v>
      </c>
      <c r="H353" s="14" t="s">
        <v>2066</v>
      </c>
      <c r="I353" s="6"/>
      <c r="J353" s="6" t="s">
        <v>168</v>
      </c>
      <c r="K353" s="10" t="s">
        <v>2067</v>
      </c>
      <c r="L353" s="10" t="s">
        <v>2052</v>
      </c>
      <c r="M353" s="6" t="s">
        <v>43</v>
      </c>
      <c r="N353" s="11" t="s">
        <v>2047</v>
      </c>
      <c r="O353" s="11" t="s">
        <v>2048</v>
      </c>
      <c r="P353" s="12"/>
      <c r="Q353" s="13"/>
      <c r="R353" s="12"/>
      <c r="S353" s="12"/>
      <c r="T353" s="12"/>
      <c r="U353" s="9"/>
      <c r="V353" s="9"/>
      <c r="W353" s="12"/>
      <c r="X353" s="13"/>
      <c r="Y353" s="19" t="s">
        <v>45</v>
      </c>
      <c r="Z353" s="12" t="str">
        <f t="shared" si="1"/>
        <v>{
    "id": "M6-NyO-43b-A-3-BR",
    "stimulus": "&lt;p&gt;O aumento da temperatura média da Terra devido aos gases de efeito estufa tem sido constante nos últimos anos. Em um país, a temperatura média na década de 1960 era {{Q1}} °C. Dez anos depois, aumentou {{Q2}} %. Calcule esta segunda temperatura e retorne o resultado com duas casas decimais.&lt;/p&gt;",
    "template": "&lt;p&gt;A temperatura após o aumento foi de {{response}} °C.&lt;/p&gt;",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15,
                "step": 1
            },
            {
                "name": "Q2",
                "label": null,
                "list": [
                    1,
                    2
                ]
            }
        ],
        "calculated": [
            {
                "name": "A1",
                "label": "{{função}}",
                "function": "{{Q1}}+math.floor({{Q1}}*({{Q2}})/100, 2)"
            },
            {
                "name": "T1",
                "label": "{{função}}",
                "function": "math.floor({{Q2}}*{{Q1}}/100, 2)",
                "temp": true
            }
        ],
        "uniques": true
    },
    "algorithm": {
        "name": "calculateOperation",
        "params": {
            "method": "equivSymbolic",
            "keyboard": "INTERMEDIATE"
        }
    }
}</v>
      </c>
      <c r="AA353" s="15" t="s">
        <v>2068</v>
      </c>
      <c r="AB353" s="13" t="str">
        <f t="shared" si="2"/>
        <v>M6-NyO-43b-A-3</v>
      </c>
      <c r="AC353" s="13" t="str">
        <f t="shared" si="3"/>
        <v>M6-NyO-43b-A-3-BR</v>
      </c>
      <c r="AD353" s="8" t="s">
        <v>47</v>
      </c>
      <c r="AE353" s="13"/>
      <c r="AF353" s="8" t="s">
        <v>48</v>
      </c>
      <c r="AG353" s="8"/>
    </row>
    <row r="354" ht="112.5" customHeight="1">
      <c r="A354" s="6" t="s">
        <v>2069</v>
      </c>
      <c r="B354" s="6" t="s">
        <v>2070</v>
      </c>
      <c r="C354" s="6" t="s">
        <v>35</v>
      </c>
      <c r="D354" s="7" t="s">
        <v>36</v>
      </c>
      <c r="E354" s="6"/>
      <c r="F354" s="18" t="s">
        <v>2071</v>
      </c>
      <c r="G354" s="10"/>
      <c r="H354" s="14" t="s">
        <v>2072</v>
      </c>
      <c r="I354" s="6"/>
      <c r="J354" s="8" t="s">
        <v>262</v>
      </c>
      <c r="K354" s="10"/>
      <c r="L354" s="11" t="s">
        <v>2073</v>
      </c>
      <c r="M354" s="6" t="s">
        <v>43</v>
      </c>
      <c r="N354" s="11" t="s">
        <v>2074</v>
      </c>
      <c r="O354" s="14" t="s">
        <v>2075</v>
      </c>
      <c r="P354" s="12"/>
      <c r="Q354" s="13"/>
      <c r="R354" s="12"/>
      <c r="S354" s="12"/>
      <c r="T354" s="12"/>
      <c r="U354" s="9"/>
      <c r="V354" s="9"/>
      <c r="W354" s="12"/>
      <c r="X354" s="13"/>
      <c r="Y354" s="19" t="s">
        <v>45</v>
      </c>
      <c r="Z354" s="12" t="str">
        <f t="shared" si="1"/>
        <v>{"id":"M6-NyO-44a-I-1-BR","stimulus":"&lt;p&gt;Selecione a relação que indica grandezas diretamente proporcionais.&lt;/p&gt;","hint":"&lt;p&gt;Duas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número.&lt;/p&gt;","seed":{"parameters":[],"calculated":[{"name":"A1","label":"O número de frutas e seu preço total."},{"name":"A2","label":"O comprimento do cabelo e o tempo."},{"name":"A3","label":"A distância que um carro percorre e seu consumo de gasolina."},{"name":"A4","label":"As horas do dia e a temperatura ambiente.","incorrect":true,"feedback":"Não há relação proporcional porque dobrar ou triplicar o número de horas não implica que a temperatura duplique ou triplique."},{"name":"A5","label":"Los años de un niño y su altura.","incorrect":true,"feedback":"Não há relação proporcional porque dobrar ou triplicar o número de anos não dobra ou triplica a altura de uma criança."},{"name":"A6","label":"O número de pessoas em uma equipe e o tempo necessário para concluir um trabalho.","incorrect":true,"feedback":"Não há relação proporcional porque dobrar ou triplicar o número de pessoas não dobra ou triplica o tempo que elas gastam para terminar um trabalho."}],"uniques":true},"algorithm":{"name":"trueFalse","template":"Multiple choice – standard","params":{"countCorrect":1,"countIncorrect":2,"showCheckIcon":true}}}</v>
      </c>
      <c r="AA354" s="15" t="s">
        <v>2076</v>
      </c>
      <c r="AB354" s="13" t="str">
        <f t="shared" si="2"/>
        <v>M6-NyO-44a-I-1</v>
      </c>
      <c r="AC354" s="13" t="str">
        <f t="shared" si="3"/>
        <v>M6-NyO-44a-I-1-BR</v>
      </c>
      <c r="AD354" s="8" t="s">
        <v>47</v>
      </c>
      <c r="AE354" s="13"/>
      <c r="AF354" s="8" t="s">
        <v>48</v>
      </c>
      <c r="AG354" s="8" t="s">
        <v>49</v>
      </c>
    </row>
    <row r="355" ht="112.5" customHeight="1">
      <c r="A355" s="6" t="s">
        <v>2069</v>
      </c>
      <c r="B355" s="6" t="s">
        <v>2070</v>
      </c>
      <c r="C355" s="6" t="s">
        <v>50</v>
      </c>
      <c r="D355" s="7" t="s">
        <v>36</v>
      </c>
      <c r="E355" s="6"/>
      <c r="F355" s="9" t="s">
        <v>2077</v>
      </c>
      <c r="G355" s="10"/>
      <c r="H355" s="14" t="s">
        <v>2078</v>
      </c>
      <c r="I355" s="6"/>
      <c r="J355" s="8" t="s">
        <v>162</v>
      </c>
      <c r="K355" s="10" t="s">
        <v>2079</v>
      </c>
      <c r="L355" s="11" t="s">
        <v>2080</v>
      </c>
      <c r="M355" s="6" t="s">
        <v>43</v>
      </c>
      <c r="N355" s="11" t="s">
        <v>2081</v>
      </c>
      <c r="O355" s="11" t="s">
        <v>2082</v>
      </c>
      <c r="P355" s="12"/>
      <c r="Q355" s="13"/>
      <c r="R355" s="12"/>
      <c r="S355" s="12"/>
      <c r="T355" s="12"/>
      <c r="U355" s="9"/>
      <c r="V355" s="9"/>
      <c r="W355" s="12"/>
      <c r="X355" s="13"/>
      <c r="Y355" s="19" t="s">
        <v>45</v>
      </c>
      <c r="Z355" s="12" t="str">
        <f t="shared" si="1"/>
        <v>{
    "id": "M6-NyO-44a-E-1-BR",
    "stimulus": "&lt;p&gt;Selecione a tabela que representa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tabela não representa uma relação proporcional porque os valores da segunda linha são o resultado da adição de {{Q2}} aos da primeira."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tabela não representa uma relação proporcional porque os valores da segunda linha são o resultado do quadrado dos valores da primeira linha: {{T21}}&lt;sup&gt;2&lt;/sup&gt; = {{T26}}."
            }
        ],
        "uniques": true
    },
    "algorithm": {
        "name": "trueFalse",
        "template": "Multiple choice – standard",
        "params": {
            "countCorrect": 1,
            "countIncorrect": 2,
            "showCheckIcon": false,
            "customClass": "multiple-choice-table-fullwidth"
        }
    }
}</v>
      </c>
      <c r="AA355" s="15" t="s">
        <v>2083</v>
      </c>
      <c r="AB355" s="13" t="str">
        <f t="shared" si="2"/>
        <v>M6-NyO-44a-E-1</v>
      </c>
      <c r="AC355" s="13" t="str">
        <f t="shared" si="3"/>
        <v>M6-NyO-44a-E-1-BR</v>
      </c>
      <c r="AD355" s="8" t="s">
        <v>47</v>
      </c>
      <c r="AE355" s="13"/>
      <c r="AF355" s="8" t="s">
        <v>48</v>
      </c>
      <c r="AG355" s="8" t="s">
        <v>49</v>
      </c>
    </row>
    <row r="356" ht="112.5" customHeight="1">
      <c r="A356" s="6" t="s">
        <v>2084</v>
      </c>
      <c r="B356" s="6" t="s">
        <v>2085</v>
      </c>
      <c r="C356" s="6" t="s">
        <v>35</v>
      </c>
      <c r="D356" s="7" t="s">
        <v>36</v>
      </c>
      <c r="E356" s="6"/>
      <c r="F356" s="11" t="s">
        <v>2086</v>
      </c>
      <c r="G356" s="10"/>
      <c r="H356" s="10" t="s">
        <v>2087</v>
      </c>
      <c r="I356" s="6"/>
      <c r="J356" s="23" t="s">
        <v>262</v>
      </c>
      <c r="K356" s="11" t="s">
        <v>2088</v>
      </c>
      <c r="L356" s="11" t="s">
        <v>2089</v>
      </c>
      <c r="M356" s="6" t="s">
        <v>43</v>
      </c>
      <c r="N356" s="11" t="s">
        <v>2081</v>
      </c>
      <c r="O356" s="11" t="s">
        <v>2090</v>
      </c>
      <c r="P356" s="12"/>
      <c r="Q356" s="13"/>
      <c r="R356" s="12"/>
      <c r="S356" s="12"/>
      <c r="T356" s="12"/>
      <c r="U356" s="12"/>
      <c r="V356" s="12"/>
      <c r="W356" s="12"/>
      <c r="X356" s="13"/>
      <c r="Y356" s="19" t="s">
        <v>45</v>
      </c>
      <c r="Z356" s="12" t="str">
        <f t="shared" si="1"/>
        <v>{
    "id": "M6-NyO-44b-I-1-BR",
    "stimulus": "&lt;p&gt;Selecione a frase em que há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"Sofia",
                    "Tâmara",
                    "Tiago",
                    "Daniel",
                    "Elaine"
                ]
            },
            {
                "name": "Q16",
                "label": null,
                "min": 2,
                "max": 6,
                "step": 2
            },
            {
                "name": "Q17",
                "label": null,
                "min": 70,
                "max": 200,
                "step": 10
            },
            {
                "name": "Q18",
                "label": null,
                "min": 3,
                "max": 9,
                "step": 2
            }
        ],
        "uniques": true,
        "calculated": [
            {
                "name": "A1",
                "label": "Se {{Q1}} refrigerantes custam R$ {{Q2}}, então {{Q3}} refrigerantes custam R$ {{function}}.",
                "function": "{{Q3}}/{{Q1}}*{{Q2}}"
            },
            {
                "name": "A2",
                "label": "Como às {{Q4}} da manhã a temperatura é de {{Q5}} °C, às {{Q6}} da tarde a temperatura será de {{Q7}} °C.",
                "function": "{{Q6}} ",
                "incorrect": true,
                "feedback": "Nesse caso, não há proporcionalidade direta, pois as horas do dia e a temperatura não são multiplicadas ou divididas pelo mesmo número."
            },
            {
                "name": "A3",
                "label": "{{Q8}} potes enchem de água em {{Q9}} minutos, então para encher {{Q10}} potes precisaremos de {{function}} minutos.",
                "function": "{{Q10}}/{{Q8}}*{{Q9}}"
            },
            {
                "name": "A4",
                "label": "Se 1 bolacha custa R$ {{Q12}}, então {{function}} bolachas custam R$ {{Q13}}.",
                "function": "{{Q11}}+{{Q13}} ",
                "incorrect": true,
                "feedback": "Nesse caso, não há proporcionalidade direta, pois as bolachas e seu preço não são multiplicados ou divididos pelo mesmo número."
            },
            {
                "name": "A5",
                "label": "Se para chegar ao {{Q14}}º andar tem que subir {{Q15}} degraus, para chegar ao {{Q19}}º haverá {{function}} degraus.",
                "function": "{{Q15}}*{{Q19}}+5 ",
                "incorrect": true,
                "feedback": " Nesse caso, não há proporcionalidade direta, pois o número de andares e degraus não é multiplicado ou dividido pelo mesmo número."
            },
            {
                "name": "A6",
                "label": "{{N1}} faz {{Q16}} voltas na piscina em {{Q17}} segundos, então ele pode fazer {{Q18}} voltas em {{function}} segundos.",
                "function": "({{Q17}}/{{Q16}})*{{Q18}}"
            }
        ]
    },
    "algorithm": {
        "name": "trueFalse",
        "template": "Multiple choice – standard",
        "params": {
            "countCorrect": 1,
            "countIncorrect": 2,
            "showCheckIcon": true,"columns":3
        }
    }
}</v>
      </c>
      <c r="AA356" s="15" t="s">
        <v>2091</v>
      </c>
      <c r="AB356" s="13" t="str">
        <f t="shared" si="2"/>
        <v>M6-NyO-44b-I-1</v>
      </c>
      <c r="AC356" s="13" t="str">
        <f t="shared" si="3"/>
        <v>M6-NyO-44b-I-1-BR</v>
      </c>
      <c r="AD356" s="8" t="s">
        <v>47</v>
      </c>
      <c r="AE356" s="8" t="s">
        <v>572</v>
      </c>
      <c r="AF356" s="8" t="s">
        <v>48</v>
      </c>
      <c r="AG356" s="8" t="s">
        <v>49</v>
      </c>
    </row>
    <row r="357" ht="112.5" customHeight="1">
      <c r="A357" s="6" t="s">
        <v>2084</v>
      </c>
      <c r="B357" s="6" t="s">
        <v>2085</v>
      </c>
      <c r="C357" s="6" t="s">
        <v>50</v>
      </c>
      <c r="D357" s="7" t="s">
        <v>36</v>
      </c>
      <c r="E357" s="6"/>
      <c r="F357" s="10" t="s">
        <v>2092</v>
      </c>
      <c r="G357" s="11" t="s">
        <v>2093</v>
      </c>
      <c r="H357" s="10" t="s">
        <v>2094</v>
      </c>
      <c r="I357" s="6"/>
      <c r="J357" s="6" t="s">
        <v>168</v>
      </c>
      <c r="K357" s="10" t="s">
        <v>2095</v>
      </c>
      <c r="L357" s="10" t="s">
        <v>2096</v>
      </c>
      <c r="M357" s="6" t="s">
        <v>43</v>
      </c>
      <c r="N357" s="10" t="s">
        <v>2081</v>
      </c>
      <c r="O357" s="10" t="s">
        <v>2097</v>
      </c>
      <c r="P357" s="11"/>
      <c r="Q357" s="13"/>
      <c r="R357" s="12"/>
      <c r="S357" s="12"/>
      <c r="T357" s="12"/>
      <c r="U357" s="12"/>
      <c r="V357" s="12"/>
      <c r="W357" s="12"/>
      <c r="X357" s="14"/>
      <c r="Y357" s="19" t="s">
        <v>45</v>
      </c>
      <c r="Z357" s="12" t="str">
        <f t="shared" si="1"/>
        <v>{"id":"M6-NyO-44b-E-1-BR","stimulus":"&lt;p&gt;Sandro encomendou {{Q1}} brigadeiros para levar para o aniversário da tia dele que no total custaram R$ {{T1}}. Se ele tivesse comprado {{T4}} brigadeiros, qual seria o preço?&lt;/p&gt;","template":"&lt;p&gt;O preço de {{T4}} brigadeiros seria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se multiplica por {{Q2}}.&lt;/p&gt;&lt;p&gt;{{Q1}} brigadeiros custam R$ {{T1}}&lt;/p&gt;&lt;p&gt;{{Q1}} brigadeiros × {{Q2}} custariam R$ {{T1}}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v>
      </c>
      <c r="AA357" s="15" t="s">
        <v>2098</v>
      </c>
      <c r="AB357" s="13" t="str">
        <f t="shared" si="2"/>
        <v>M6-NyO-44b-E-1</v>
      </c>
      <c r="AC357" s="13" t="str">
        <f t="shared" si="3"/>
        <v>M6-NyO-44b-E-1-BR</v>
      </c>
      <c r="AD357" s="8" t="s">
        <v>47</v>
      </c>
      <c r="AE357" s="8" t="s">
        <v>572</v>
      </c>
      <c r="AF357" s="8" t="s">
        <v>48</v>
      </c>
      <c r="AG357" s="8" t="s">
        <v>49</v>
      </c>
    </row>
    <row r="358" ht="112.5" customHeight="1">
      <c r="A358" s="6" t="s">
        <v>2084</v>
      </c>
      <c r="B358" s="6" t="s">
        <v>2085</v>
      </c>
      <c r="C358" s="6" t="s">
        <v>50</v>
      </c>
      <c r="D358" s="7" t="s">
        <v>36</v>
      </c>
      <c r="E358" s="6"/>
      <c r="F358" s="10" t="s">
        <v>2099</v>
      </c>
      <c r="G358" s="10" t="s">
        <v>2100</v>
      </c>
      <c r="H358" s="14" t="s">
        <v>2101</v>
      </c>
      <c r="I358" s="6"/>
      <c r="J358" s="6" t="s">
        <v>168</v>
      </c>
      <c r="K358" s="10" t="s">
        <v>2102</v>
      </c>
      <c r="L358" s="10" t="s">
        <v>478</v>
      </c>
      <c r="M358" s="6" t="s">
        <v>43</v>
      </c>
      <c r="N358" s="11" t="s">
        <v>2081</v>
      </c>
      <c r="O358" s="11" t="s">
        <v>2103</v>
      </c>
      <c r="P358" s="14"/>
      <c r="Q358" s="13"/>
      <c r="R358" s="12"/>
      <c r="S358" s="12"/>
      <c r="T358" s="12"/>
      <c r="U358" s="12"/>
      <c r="V358" s="12"/>
      <c r="W358" s="12"/>
      <c r="X358" s="13"/>
      <c r="Y358" s="19" t="s">
        <v>45</v>
      </c>
      <c r="Z358" s="12" t="str">
        <f t="shared" si="1"/>
        <v>{"id":"M6-NyO-44b-E-2-BR","stimulus":"&lt;p&gt;Diana quer ver novamente os episódios de uma temporada de uma série. Se os episódios duram {{Q1}} minutos e há {{Q2}} episódios no total, quantos minutos ela precisa para assistir a temporada inteira?&lt;/p&gt;","template":"&lt;p&gt;Ela precisa de {{response}} minutos.&lt;/p&gt;","hint":"&lt;p&gt;Duas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número.&lt;/p&gt;&lt;p&gt;Neste caso, se 1 capítulo dura {{Q1}} minutos, para assistir 1 × {{Q2}} capítulos precisaria de {{Q1}} × {{Q2}} minutos.&lt;/p&gt;","seed":{"parameters":[{"name":"Q1","label":null,"min":15,"max":30,"step":1},{"name":"Q2","label":null,"min":8,"max":12,"step":1}],"calculated":[{"name":"A1","label":"{{function}}","function":"{{Q1}}*{{Q2}}"}],"uniques":true},"algorithm":{"name":"calculateOperation","params":{"method":"equivSymbolic","keyboard":"INTERMEDIATE"}}}</v>
      </c>
      <c r="AA358" s="17" t="s">
        <v>2104</v>
      </c>
      <c r="AB358" s="13" t="str">
        <f t="shared" si="2"/>
        <v>M6-NyO-44b-E-2</v>
      </c>
      <c r="AC358" s="13" t="str">
        <f t="shared" si="3"/>
        <v>M6-NyO-44b-E-2-BR</v>
      </c>
      <c r="AD358" s="8" t="s">
        <v>47</v>
      </c>
      <c r="AE358" s="8" t="s">
        <v>572</v>
      </c>
      <c r="AF358" s="8" t="s">
        <v>48</v>
      </c>
      <c r="AG358" s="8" t="s">
        <v>49</v>
      </c>
    </row>
    <row r="359" ht="112.5" customHeight="1">
      <c r="A359" s="6" t="s">
        <v>2084</v>
      </c>
      <c r="B359" s="6" t="s">
        <v>2085</v>
      </c>
      <c r="C359" s="6" t="s">
        <v>50</v>
      </c>
      <c r="D359" s="7" t="s">
        <v>36</v>
      </c>
      <c r="E359" s="6"/>
      <c r="F359" s="11" t="s">
        <v>2105</v>
      </c>
      <c r="G359" s="11" t="s">
        <v>2106</v>
      </c>
      <c r="H359" s="14" t="s">
        <v>2107</v>
      </c>
      <c r="I359" s="6"/>
      <c r="J359" s="6" t="s">
        <v>168</v>
      </c>
      <c r="K359" s="11" t="s">
        <v>2108</v>
      </c>
      <c r="L359" s="11" t="s">
        <v>2109</v>
      </c>
      <c r="M359" s="6" t="s">
        <v>43</v>
      </c>
      <c r="N359" s="11" t="s">
        <v>2081</v>
      </c>
      <c r="O359" s="11" t="s">
        <v>2110</v>
      </c>
      <c r="P359" s="12"/>
      <c r="Q359" s="13"/>
      <c r="R359" s="12"/>
      <c r="S359" s="12"/>
      <c r="T359" s="12"/>
      <c r="U359" s="12"/>
      <c r="V359" s="12"/>
      <c r="W359" s="12"/>
      <c r="X359" s="13"/>
      <c r="Y359" s="19" t="s">
        <v>45</v>
      </c>
      <c r="Z359" s="12" t="str">
        <f t="shared" si="1"/>
        <v>{"id":"M6-NyO-44b-E-3-BR","stimulus":"&lt;p&gt;Uma rede de comércio está preparando suas lojas para o retorno às aulas. Julie comprou {{Q1}} cadernos e pagou R$ {{T1}} por eles. Se ela tivesse comprado {{T4}} cadernos, quanto teriam custado?&lt;/p&gt;","template":"&lt;p&gt;{{T4}} cadernos teriam custado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é dividido por 3.&lt;/p&gt;&lt;p&gt;{{Q1}} cadernos custam R$ {{T1}}&lt;/p&gt;&lt;p&gt;{{Q1}} cadernos : 3 custariam R$ {{T1}} : 3&lt;/p&gt;","seed":{"parameters":[{"name":"Q1","label":null,"min":9,"max":18,"step":3},{"name":"Q2","label":null,"min":5,"max":9,"step":1},{"name":"Q3","label":null,"min":3,"max":9,"step":1},{"name":"Q4","label":null,"min":8,"max":40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v>
      </c>
      <c r="AA359" s="17" t="s">
        <v>2111</v>
      </c>
      <c r="AB359" s="13" t="str">
        <f t="shared" si="2"/>
        <v>M6-NyO-44b-E-3</v>
      </c>
      <c r="AC359" s="13" t="str">
        <f t="shared" si="3"/>
        <v>M6-NyO-44b-E-3-BR</v>
      </c>
      <c r="AD359" s="8" t="s">
        <v>47</v>
      </c>
      <c r="AE359" s="8" t="s">
        <v>572</v>
      </c>
      <c r="AF359" s="8" t="s">
        <v>48</v>
      </c>
      <c r="AG359" s="8" t="s">
        <v>49</v>
      </c>
    </row>
    <row r="360" ht="112.5" customHeight="1">
      <c r="A360" s="6" t="s">
        <v>2112</v>
      </c>
      <c r="B360" s="6" t="s">
        <v>2113</v>
      </c>
      <c r="C360" s="6" t="s">
        <v>35</v>
      </c>
      <c r="D360" s="7" t="s">
        <v>36</v>
      </c>
      <c r="E360" s="6"/>
      <c r="F360" s="11" t="s">
        <v>2114</v>
      </c>
      <c r="G360" s="10"/>
      <c r="H360" s="10" t="s">
        <v>2115</v>
      </c>
      <c r="I360" s="6"/>
      <c r="J360" s="6" t="s">
        <v>965</v>
      </c>
      <c r="K360" s="10" t="s">
        <v>2116</v>
      </c>
      <c r="L360" s="11" t="s">
        <v>2117</v>
      </c>
      <c r="M360" s="6" t="s">
        <v>43</v>
      </c>
      <c r="N360" s="11" t="s">
        <v>2118</v>
      </c>
      <c r="O360" s="11" t="s">
        <v>2119</v>
      </c>
      <c r="P360" s="12"/>
      <c r="Q360" s="13"/>
      <c r="R360" s="9"/>
      <c r="S360" s="9"/>
      <c r="T360" s="9"/>
      <c r="U360" s="9"/>
      <c r="V360" s="9"/>
      <c r="W360" s="9"/>
      <c r="X360" s="11"/>
      <c r="Y360" s="19" t="s">
        <v>45</v>
      </c>
      <c r="Z360" s="12" t="str">
        <f t="shared" si="1"/>
        <v>{"id":"M6-NyO-44c-I-1-BR","stimulus":"&lt;p&gt;Arraste cada fração para a sua equivalente.&lt;/p&gt;","hint":"&lt;p&gt;Duas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e &lt;span class=\"fr-math-v2 fr-draggable\" contenteditable=\"false\" data-original-math=\"\\(\\frac{{{Q1}}}{{{Q2}}}\\)\" draggable=\"true\"&gt;\\(\\frac{{{Q1}}}{{{Q2}}}\\)&lt;/span&gt; são frações equivalentes porque representam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e &lt;span class=\"fr-math-v2 fr-draggable\" contenteditable=\"false\" data-original-math=\"\\(\\frac{{{T3}}}{{{T4}}}\\)\" draggable=\"true\"&gt;\\(\\frac{{{T3}}}{{{T4}}}\\)&lt;/span&gt; são frações equivalentes porque representam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e &lt;span class=\"fr-math-v2 fr-draggable\" contenteditable=\"false\" data-original-math=\"\\(\\frac{{{T5}}}{{{T6}}}\\)\" draggable=\"true\"&gt;\\(\\frac{{{T5}}}{{{T6}}}\\)&lt;/span&gt; são frações equivalentes porque representam {{T9}}."}],"uniques":true},"algorithm":{"name":"linkOperationResult","template":"Match list","params":{"invert":true}}}</v>
      </c>
      <c r="AA360" s="15" t="s">
        <v>2120</v>
      </c>
      <c r="AB360" s="13" t="str">
        <f t="shared" si="2"/>
        <v>M6-NyO-44c-I-1</v>
      </c>
      <c r="AC360" s="13" t="str">
        <f t="shared" si="3"/>
        <v>M6-NyO-44c-I-1-BR</v>
      </c>
      <c r="AD360" s="8" t="s">
        <v>47</v>
      </c>
      <c r="AE360" s="8" t="s">
        <v>572</v>
      </c>
      <c r="AF360" s="8" t="s">
        <v>48</v>
      </c>
      <c r="AG360" s="8" t="s">
        <v>49</v>
      </c>
    </row>
    <row r="361" ht="112.5" customHeight="1">
      <c r="A361" s="6" t="s">
        <v>2112</v>
      </c>
      <c r="B361" s="6" t="s">
        <v>2113</v>
      </c>
      <c r="C361" s="6" t="s">
        <v>50</v>
      </c>
      <c r="D361" s="7" t="s">
        <v>36</v>
      </c>
      <c r="E361" s="6"/>
      <c r="F361" s="11" t="s">
        <v>2121</v>
      </c>
      <c r="G361" s="10"/>
      <c r="H361" s="10" t="s">
        <v>2122</v>
      </c>
      <c r="I361" s="6"/>
      <c r="J361" s="8" t="s">
        <v>2123</v>
      </c>
      <c r="K361" s="11" t="s">
        <v>2124</v>
      </c>
      <c r="L361" s="11" t="s">
        <v>2125</v>
      </c>
      <c r="M361" s="6" t="s">
        <v>43</v>
      </c>
      <c r="N361" s="11" t="s">
        <v>2118</v>
      </c>
      <c r="O361" s="11" t="s">
        <v>2126</v>
      </c>
      <c r="P361" s="12"/>
      <c r="Q361" s="13"/>
      <c r="R361" s="12"/>
      <c r="S361" s="12"/>
      <c r="T361" s="12"/>
      <c r="U361" s="9"/>
      <c r="V361" s="9"/>
      <c r="W361" s="12"/>
      <c r="X361" s="13"/>
      <c r="Y361" s="19" t="s">
        <v>45</v>
      </c>
      <c r="Z361" s="12" t="str">
        <f t="shared" si="1"/>
        <v>{"id":"M6-NyO-44c-E-1-BR","stimulus":"Quais dessas frações são equivalentes a &lt;span class=\"fr-math-v2 fr-draggable\" contenteditable=\"false\" data-original-math=\"\\(\\frac{{{Q1}}}{{{T1}}}\\)\" draggable=\"true\"&gt;\\(\\frac{{{Q1}}}{{{T1}}}\\)&lt;/span&gt;?","hint":"&lt;p&gt;Duas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não são frações equivalentes porque representam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não são frações equivalentes porque representam números diferentes."}],"uniques":true},"algorithm":{"name":"trueFalse","template":"Multiple choice – multiple response","params":{"countCorrect":2,"countIncorrect":1,"showCheckIcon":false,"columns":3
        }
    }
}</v>
      </c>
      <c r="AA361" s="15" t="s">
        <v>2127</v>
      </c>
      <c r="AB361" s="13" t="str">
        <f t="shared" si="2"/>
        <v>M6-NyO-44c-E-1</v>
      </c>
      <c r="AC361" s="13" t="str">
        <f t="shared" si="3"/>
        <v>M6-NyO-44c-E-1-BR</v>
      </c>
      <c r="AD361" s="8" t="s">
        <v>47</v>
      </c>
      <c r="AE361" s="8" t="s">
        <v>572</v>
      </c>
      <c r="AF361" s="8" t="s">
        <v>48</v>
      </c>
      <c r="AG361" s="8" t="s">
        <v>49</v>
      </c>
    </row>
    <row r="362" ht="112.5" customHeight="1">
      <c r="A362" s="6" t="s">
        <v>2112</v>
      </c>
      <c r="B362" s="6" t="s">
        <v>2113</v>
      </c>
      <c r="C362" s="6" t="s">
        <v>69</v>
      </c>
      <c r="D362" s="7" t="s">
        <v>36</v>
      </c>
      <c r="E362" s="6"/>
      <c r="F362" s="11" t="s">
        <v>2128</v>
      </c>
      <c r="G362" s="11" t="s">
        <v>2129</v>
      </c>
      <c r="H362" s="14" t="s">
        <v>2130</v>
      </c>
      <c r="I362" s="6"/>
      <c r="J362" s="6" t="s">
        <v>168</v>
      </c>
      <c r="K362" s="10" t="s">
        <v>2131</v>
      </c>
      <c r="L362" s="10" t="s">
        <v>2132</v>
      </c>
      <c r="M362" s="6" t="s">
        <v>43</v>
      </c>
      <c r="N362" s="11" t="s">
        <v>2118</v>
      </c>
      <c r="O362" s="11" t="s">
        <v>2133</v>
      </c>
      <c r="P362" s="12"/>
      <c r="Q362" s="13"/>
      <c r="R362" s="9"/>
      <c r="S362" s="9"/>
      <c r="T362" s="9"/>
      <c r="U362" s="9"/>
      <c r="V362" s="9"/>
      <c r="W362" s="9"/>
      <c r="X362" s="11"/>
      <c r="Y362" s="19" t="s">
        <v>45</v>
      </c>
      <c r="Z362" s="12" t="str">
        <f t="shared" si="1"/>
        <v>{"id":"M6-NyO-44c-A-1-BR","stimulus":"&lt;p&gt;O proprietário de uma loja de filmes viu que &lt;span class=\"fr-math-v2 fr-draggable\" contenteditable=\"false\" data-original-math=\"\\(\\frac{{{T3}}} {{{Q1}}}\\)\" draggable=\"true\"&gt;\\(\\frac{{{T3}}}{{{Q1}}}\\)&lt;/span&gt; de seus filmes estão no formato Blu-ray. Reescreva esta fração para que seu denominador seja {{T2}}.&lt;/p&gt;","template":"&lt;p&gt;{{response}} dos filmes são Blu-ray.&lt;/p&gt;","hint":"&lt;p&gt;Duas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de filmes em Blu-ray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AA362" s="15" t="s">
        <v>2134</v>
      </c>
      <c r="AB362" s="13" t="str">
        <f t="shared" si="2"/>
        <v>M6-NyO-44c-A-1</v>
      </c>
      <c r="AC362" s="13" t="str">
        <f t="shared" si="3"/>
        <v>M6-NyO-44c-A-1-BR</v>
      </c>
      <c r="AD362" s="8" t="s">
        <v>47</v>
      </c>
      <c r="AE362" s="8" t="s">
        <v>572</v>
      </c>
      <c r="AF362" s="8" t="s">
        <v>48</v>
      </c>
      <c r="AG362" s="8" t="s">
        <v>49</v>
      </c>
    </row>
    <row r="363" ht="112.5" customHeight="1">
      <c r="A363" s="6" t="s">
        <v>2112</v>
      </c>
      <c r="B363" s="6" t="s">
        <v>2113</v>
      </c>
      <c r="C363" s="6" t="s">
        <v>69</v>
      </c>
      <c r="D363" s="7" t="s">
        <v>36</v>
      </c>
      <c r="E363" s="6"/>
      <c r="F363" s="11" t="s">
        <v>2135</v>
      </c>
      <c r="G363" s="11" t="s">
        <v>2136</v>
      </c>
      <c r="H363" s="10" t="s">
        <v>2137</v>
      </c>
      <c r="I363" s="6"/>
      <c r="J363" s="6" t="s">
        <v>168</v>
      </c>
      <c r="K363" s="10" t="s">
        <v>2131</v>
      </c>
      <c r="L363" s="10" t="s">
        <v>2132</v>
      </c>
      <c r="M363" s="6" t="s">
        <v>43</v>
      </c>
      <c r="N363" s="11" t="s">
        <v>2118</v>
      </c>
      <c r="O363" s="11" t="s">
        <v>2138</v>
      </c>
      <c r="P363" s="12"/>
      <c r="Q363" s="13"/>
      <c r="R363" s="12"/>
      <c r="S363" s="12"/>
      <c r="T363" s="12"/>
      <c r="U363" s="12"/>
      <c r="V363" s="12"/>
      <c r="W363" s="12"/>
      <c r="X363" s="13"/>
      <c r="Y363" s="19" t="s">
        <v>45</v>
      </c>
      <c r="Z363" s="12" t="str">
        <f t="shared" si="1"/>
        <v>{"id":"M6-NyO-44c-A-2-BR","stimulus":"&lt;p&gt;Beatriz leu &lt;span class=\"fr-math-v2 fr-draggable\" contenteditable=\"false\" data-original-math=\"\\(\\frac{{{T3}}}{{{Q1}}} \\)\" draggable=\"true\"&gt;\\(\\frac{{{T3}}}{{{Q1}}}\\)&lt;/span&gt; de &lt;i&gt;Moby Dick&lt;/i&gt; em seu tablet. Você pode dizer quanto ela leu do livro usando uma fração que tem {{T2}} como denominador?&lt;/p&gt;","template":"&lt;p&gt;Beatriz leu {{response}} do livro.&lt;/p&gt;","hint":"&lt;p&gt;Duas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que Agatha leu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AA363" s="15" t="s">
        <v>2139</v>
      </c>
      <c r="AB363" s="13" t="str">
        <f t="shared" si="2"/>
        <v>M6-NyO-44c-A-2</v>
      </c>
      <c r="AC363" s="13" t="str">
        <f t="shared" si="3"/>
        <v>M6-NyO-44c-A-2-BR</v>
      </c>
      <c r="AD363" s="8" t="s">
        <v>47</v>
      </c>
      <c r="AE363" s="8" t="s">
        <v>572</v>
      </c>
      <c r="AF363" s="8" t="s">
        <v>48</v>
      </c>
      <c r="AG363" s="8" t="s">
        <v>49</v>
      </c>
    </row>
    <row r="364" ht="112.5" customHeight="1">
      <c r="A364" s="6" t="s">
        <v>2112</v>
      </c>
      <c r="B364" s="6" t="s">
        <v>2113</v>
      </c>
      <c r="C364" s="6" t="s">
        <v>69</v>
      </c>
      <c r="D364" s="7" t="s">
        <v>36</v>
      </c>
      <c r="E364" s="6"/>
      <c r="F364" s="11" t="s">
        <v>2140</v>
      </c>
      <c r="G364" s="11" t="s">
        <v>2141</v>
      </c>
      <c r="H364" s="10" t="s">
        <v>2142</v>
      </c>
      <c r="I364" s="6"/>
      <c r="J364" s="6" t="s">
        <v>168</v>
      </c>
      <c r="K364" s="10" t="s">
        <v>2131</v>
      </c>
      <c r="L364" s="10" t="s">
        <v>2132</v>
      </c>
      <c r="M364" s="6" t="s">
        <v>43</v>
      </c>
      <c r="N364" s="11" t="s">
        <v>2118</v>
      </c>
      <c r="O364" s="11" t="s">
        <v>2143</v>
      </c>
      <c r="P364" s="12"/>
      <c r="Q364" s="13"/>
      <c r="R364" s="12"/>
      <c r="S364" s="12"/>
      <c r="T364" s="12"/>
      <c r="U364" s="12"/>
      <c r="V364" s="12"/>
      <c r="W364" s="12"/>
      <c r="X364" s="13"/>
      <c r="Y364" s="19" t="s">
        <v>45</v>
      </c>
      <c r="Z364" s="12" t="str">
        <f t="shared" si="1"/>
        <v>{"id":"M6-NyO-44c-A-3-BR","stimulus":"&lt;p&gt;Luana e Michele estão competindo em um torneio da &lt;i&gt;Rocket League&lt;/i&gt; e já passaram &lt;span class=\"fr-math-v2 fr-draggable\" contenteditable=\"false\" data-original-math= \" \\(\\frac{{{T3}}}{{{Q1}}}\\)\" draggable=\"true\"&gt;\\(\\frac{{{T3}}}{{{Q1}}}\\)&lt;/ span &gt; da competição. Você poderia reescrever esta fração para que seu denominador seja {{T2}}?&lt;/p&gt;","template":"&lt;p&gt;Luana e Michele completaram {{response}} do torneio.&lt;/p&gt;","hint":"&lt;p&gt;Duas frações são equivalentes se, ao dividir seus numeradores por seus denominadores, o resultado dá o mesmo.&lt;/p&gt;","feedback":"&lt;p&gt;Para encontrar a fração equivalente de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superada do jogo é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AA364" s="15" t="s">
        <v>2144</v>
      </c>
      <c r="AB364" s="13" t="str">
        <f t="shared" si="2"/>
        <v>M6-NyO-44c-A-3</v>
      </c>
      <c r="AC364" s="13" t="str">
        <f t="shared" si="3"/>
        <v>M6-NyO-44c-A-3-BR</v>
      </c>
      <c r="AD364" s="8" t="s">
        <v>47</v>
      </c>
      <c r="AE364" s="8" t="s">
        <v>572</v>
      </c>
      <c r="AF364" s="8" t="s">
        <v>48</v>
      </c>
      <c r="AG364" s="8" t="s">
        <v>49</v>
      </c>
    </row>
    <row r="365" ht="112.5" customHeight="1">
      <c r="A365" s="6" t="s">
        <v>2145</v>
      </c>
      <c r="B365" s="6" t="s">
        <v>2146</v>
      </c>
      <c r="C365" s="6" t="s">
        <v>35</v>
      </c>
      <c r="D365" s="7" t="s">
        <v>36</v>
      </c>
      <c r="E365" s="6"/>
      <c r="F365" s="10" t="s">
        <v>2147</v>
      </c>
      <c r="G365" s="10"/>
      <c r="H365" s="14"/>
      <c r="I365" s="6"/>
      <c r="J365" s="6" t="s">
        <v>1224</v>
      </c>
      <c r="K365" s="11" t="s">
        <v>2148</v>
      </c>
      <c r="L365" s="11" t="s">
        <v>2149</v>
      </c>
      <c r="M365" s="6" t="s">
        <v>577</v>
      </c>
      <c r="N365" s="18"/>
      <c r="O365" s="9"/>
      <c r="P365" s="12"/>
      <c r="Q365" s="13"/>
      <c r="R365" s="12"/>
      <c r="S365" s="14" t="s">
        <v>2150</v>
      </c>
      <c r="T365" s="11" t="s">
        <v>2151</v>
      </c>
      <c r="U365" s="14" t="s">
        <v>2152</v>
      </c>
      <c r="V365" s="12"/>
      <c r="W365" s="12"/>
      <c r="X365" s="14"/>
      <c r="Y365" s="19" t="s">
        <v>45</v>
      </c>
      <c r="Z365" s="12" t="str">
        <f t="shared" si="1"/>
        <v>{"id":"M6-NyO-47a-I-1-BR","seed":{"parameters":[{"name":"Q1","label":null,"min":2,"max":10,"step":1},{"name":"Q2","label":null,"min":20,"max":30,"step":1},{"name":"Q3","label":null,"min":2,"max":10,"step":1},{"name":"Q4","label":null,"list":[1,2,3]},{"name":"Q5","label":null,"list":[4,5,6]}],"uniques":true},"scaffolding":[{"id":"step-0","stimulus":"&lt;p&gt;Escolha o número correto para tornar esta igualdade verdadeira.&lt;/p&gt;","template":"&lt;p style=\"text-align:center;\"&gt;{{Q1}} + {{response}} = {{Q2}} − {{Q3}}&lt;/p&gt;","seed":{"parameters":[],"calculated":[{"name":"0-A1","label":"{{function}}","function":"{{Q2}}-{{Q3}}-{{Q1}}","group":1},{"name":"0-A2","label":"{{function}}","function":"{{Q2}}-{{Q3}}-{{Q1}}+{{Q4}}","group":1,"incorrect":true},{"name":"0-A2","label":"{{function}}","function":"{{Q2}}-{{Q3}}-{{Q1}}+{{Q5}}","group":1,"incorrect":true}]},"algorithm":{"name":"groupResponses","template":"Cloze with drop down"}},{"id":"step-1","stimulus":"&lt;p&gt;Qual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valor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5" s="15" t="s">
        <v>2153</v>
      </c>
      <c r="AB365" s="13" t="str">
        <f t="shared" si="2"/>
        <v>M6-NyO-47a-I-1</v>
      </c>
      <c r="AC365" s="13" t="str">
        <f t="shared" si="3"/>
        <v>M6-NyO-47a-I-1-BR</v>
      </c>
      <c r="AD365" s="13"/>
      <c r="AE365" s="13"/>
      <c r="AF365" s="8" t="s">
        <v>48</v>
      </c>
      <c r="AG365" s="8"/>
    </row>
    <row r="366" ht="112.5" customHeight="1">
      <c r="A366" s="6" t="s">
        <v>2145</v>
      </c>
      <c r="B366" s="6" t="s">
        <v>2146</v>
      </c>
      <c r="C366" s="6" t="s">
        <v>35</v>
      </c>
      <c r="D366" s="7" t="s">
        <v>36</v>
      </c>
      <c r="E366" s="6"/>
      <c r="F366" s="10" t="s">
        <v>2154</v>
      </c>
      <c r="G366" s="10"/>
      <c r="H366" s="14"/>
      <c r="I366" s="6"/>
      <c r="J366" s="6" t="s">
        <v>1224</v>
      </c>
      <c r="K366" s="10" t="s">
        <v>2155</v>
      </c>
      <c r="L366" s="10" t="s">
        <v>2156</v>
      </c>
      <c r="M366" s="6" t="s">
        <v>577</v>
      </c>
      <c r="N366" s="18"/>
      <c r="O366" s="9"/>
      <c r="P366" s="12"/>
      <c r="Q366" s="13"/>
      <c r="R366" s="12"/>
      <c r="S366" s="11" t="s">
        <v>2157</v>
      </c>
      <c r="T366" s="11" t="s">
        <v>2158</v>
      </c>
      <c r="U366" s="14" t="s">
        <v>2159</v>
      </c>
      <c r="V366" s="12"/>
      <c r="W366" s="12"/>
      <c r="X366" s="14"/>
      <c r="Y366" s="19" t="s">
        <v>45</v>
      </c>
      <c r="Z366" s="12" t="str">
        <f t="shared" si="1"/>
        <v>{"id":"M6-NyO-47a-I-2-BR","seed":{"parameters":[{"name":"Q1","label":null,"min":5,"max":20,"step":1},{"name":"Q2","label":null,"min":5,"max":20,"step":1},{"name":"Q3","label":null,"min":5,"max":20,"step":1}],"uniques":true},"scaffolding":[{"id":"step-0","stimulus":"&lt;p&gt;Escolha o número correto para tornar esta igualdade verdadeira.&lt;/p&gt;","template":"&lt;p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down"}},{"id":"step-1","stimulus":"&lt;p&gt;Qual ​​é o resultado dessa multiplicação?&lt;/p&gt;","template":"&lt;p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6" s="15" t="s">
        <v>2160</v>
      </c>
      <c r="AB366" s="13" t="str">
        <f t="shared" si="2"/>
        <v>M6-NyO-47a-I-2</v>
      </c>
      <c r="AC366" s="13" t="str">
        <f t="shared" si="3"/>
        <v>M6-NyO-47a-I-2-BR</v>
      </c>
      <c r="AD366" s="13"/>
      <c r="AE366" s="13"/>
      <c r="AF366" s="8" t="s">
        <v>48</v>
      </c>
      <c r="AG366" s="8"/>
    </row>
    <row r="367" ht="112.5" customHeight="1">
      <c r="A367" s="6" t="s">
        <v>2145</v>
      </c>
      <c r="B367" s="6" t="s">
        <v>2146</v>
      </c>
      <c r="C367" s="6" t="s">
        <v>50</v>
      </c>
      <c r="D367" s="7" t="s">
        <v>36</v>
      </c>
      <c r="E367" s="6"/>
      <c r="F367" s="10" t="s">
        <v>2161</v>
      </c>
      <c r="G367" s="10" t="s">
        <v>2162</v>
      </c>
      <c r="H367" s="14"/>
      <c r="I367" s="6"/>
      <c r="J367" s="6" t="s">
        <v>103</v>
      </c>
      <c r="K367" s="10" t="s">
        <v>2163</v>
      </c>
      <c r="L367" s="10" t="s">
        <v>2164</v>
      </c>
      <c r="M367" s="6" t="s">
        <v>577</v>
      </c>
      <c r="N367" s="18"/>
      <c r="O367" s="9"/>
      <c r="P367" s="12"/>
      <c r="Q367" s="13"/>
      <c r="R367" s="12"/>
      <c r="S367" s="14" t="s">
        <v>2165</v>
      </c>
      <c r="T367" s="11" t="s">
        <v>2166</v>
      </c>
      <c r="U367" s="14" t="s">
        <v>2167</v>
      </c>
      <c r="V367" s="12"/>
      <c r="W367" s="12"/>
      <c r="X367" s="14"/>
      <c r="Y367" s="19" t="s">
        <v>45</v>
      </c>
      <c r="Z367" s="12" t="str">
        <f t="shared" si="1"/>
        <v>{"id":"M6-NyO-47a-E-1-BR","seed":{"parameters":[{"name":"Q1","label":null,"min":1,"max":10,"step":1},{"name":"Q2","label":null,"min":5,"max":20,"step":1},{"name":"Q3","label":null,"min":5,"max":20,"step":1}],"uniques":true},"scaffolding":[{"id":"step-0","stimulus":"&lt;p&gt;Complete a seguinte igualdade.&lt;/p&gt;","template":"&lt;p style=\"text-align:center;\"&gt;{{Q1}} + {{response}} = {{Q2}} + {{Q3}}&lt;/p&gt;","seed":{"parameters":[],"calculated":[{"name":"0-A1","label":"{{function}}","function":"{{Q2}}+{{Q3}}-{{Q1}}"}]},"algorithm":{"name":"calculateOperation","params":{"method":"equivLiteral","keyboard":"NUMERICAL"}}},{"id":"step-1","stimulus":"&lt;p&gt;Qual ​​é o resultado dessa adição?&lt;/p&gt;","template":"&lt;p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7" s="15" t="s">
        <v>2168</v>
      </c>
      <c r="AB367" s="13" t="str">
        <f t="shared" si="2"/>
        <v>M6-NyO-47a-E-1</v>
      </c>
      <c r="AC367" s="13" t="str">
        <f t="shared" si="3"/>
        <v>M6-NyO-47a-E-1-BR</v>
      </c>
      <c r="AD367" s="13"/>
      <c r="AE367" s="13"/>
      <c r="AF367" s="8" t="s">
        <v>48</v>
      </c>
      <c r="AG367" s="8"/>
    </row>
    <row r="368" ht="112.5" customHeight="1">
      <c r="A368" s="6" t="s">
        <v>2145</v>
      </c>
      <c r="B368" s="6" t="s">
        <v>2146</v>
      </c>
      <c r="C368" s="6" t="s">
        <v>50</v>
      </c>
      <c r="D368" s="7" t="s">
        <v>36</v>
      </c>
      <c r="E368" s="6"/>
      <c r="F368" s="10" t="s">
        <v>2161</v>
      </c>
      <c r="G368" s="10" t="s">
        <v>2169</v>
      </c>
      <c r="H368" s="14"/>
      <c r="I368" s="6"/>
      <c r="J368" s="6" t="s">
        <v>103</v>
      </c>
      <c r="K368" s="10" t="s">
        <v>2170</v>
      </c>
      <c r="L368" s="10" t="s">
        <v>2171</v>
      </c>
      <c r="M368" s="6" t="s">
        <v>577</v>
      </c>
      <c r="N368" s="18"/>
      <c r="O368" s="9"/>
      <c r="P368" s="12"/>
      <c r="Q368" s="13"/>
      <c r="R368" s="12"/>
      <c r="S368" s="9" t="s">
        <v>2172</v>
      </c>
      <c r="T368" s="9" t="s">
        <v>2173</v>
      </c>
      <c r="U368" s="9" t="s">
        <v>2174</v>
      </c>
      <c r="V368" s="12"/>
      <c r="W368" s="12"/>
      <c r="X368" s="14"/>
      <c r="Y368" s="19" t="s">
        <v>45</v>
      </c>
      <c r="Z368" s="12" t="str">
        <f t="shared" si="1"/>
        <v>{"id":"M6-NyO-47a-E-2-BR","seed":{"parameters":[{"name":"Q1","label":null,"list":[1,2,3,4,5]},{"name":"Q2","label":null,"min":10,"max":20,"step":1},{"name":"Q3","label":null,"list":[1,2,3,4,5]}],"uniques":true},"scaffolding":[{"id":"step-0","stimulus":"&lt;p&gt;Complete a seguinte igualdade.&lt;/p&gt;","template":"&lt;p style=\"text-align:center;\"&gt;{{response}} + {{Q1}} = {{Q2}} − {{Q3}}&lt;/p&gt;","seed":{"parameters":[],"calculated":[{"name":"0-A1","label":"{{function}}","function":"{{Q2}}-{{Q3}}-{{Q1}}"}]},"algorithm":{"name":"calculateOperation","params":{"method":"equivLiteral","keyboard":"NUMERICAL"}}},{"id":"step-1","stimulus":"&lt;p&gt;Qual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8" s="15" t="s">
        <v>2175</v>
      </c>
      <c r="AB368" s="13" t="str">
        <f t="shared" si="2"/>
        <v>M6-NyO-47a-E-2</v>
      </c>
      <c r="AC368" s="13" t="str">
        <f t="shared" si="3"/>
        <v>M6-NyO-47a-E-2-BR</v>
      </c>
      <c r="AD368" s="13"/>
      <c r="AE368" s="13"/>
      <c r="AF368" s="8" t="s">
        <v>48</v>
      </c>
      <c r="AG368" s="8"/>
    </row>
    <row r="369" ht="112.5" customHeight="1">
      <c r="A369" s="6" t="s">
        <v>2145</v>
      </c>
      <c r="B369" s="6" t="s">
        <v>2146</v>
      </c>
      <c r="C369" s="6" t="s">
        <v>69</v>
      </c>
      <c r="D369" s="7" t="s">
        <v>36</v>
      </c>
      <c r="E369" s="6"/>
      <c r="F369" s="11" t="s">
        <v>2176</v>
      </c>
      <c r="G369" s="27" t="s">
        <v>2177</v>
      </c>
      <c r="H369" s="35"/>
      <c r="I369" s="19"/>
      <c r="J369" s="6" t="s">
        <v>103</v>
      </c>
      <c r="K369" s="27" t="s">
        <v>2178</v>
      </c>
      <c r="L369" s="27" t="s">
        <v>2179</v>
      </c>
      <c r="M369" s="19" t="s">
        <v>577</v>
      </c>
      <c r="N369" s="18"/>
      <c r="O369" s="9"/>
      <c r="P369" s="12"/>
      <c r="Q369" s="13"/>
      <c r="R369" s="12"/>
      <c r="S369" s="26" t="s">
        <v>2180</v>
      </c>
      <c r="T369" s="14" t="s">
        <v>2181</v>
      </c>
      <c r="U369" s="11" t="s">
        <v>2182</v>
      </c>
      <c r="V369" s="14" t="s">
        <v>2183</v>
      </c>
      <c r="W369" s="12"/>
      <c r="X369" s="14"/>
      <c r="Y369" s="19" t="s">
        <v>45</v>
      </c>
      <c r="Z369" s="12" t="str">
        <f t="shared" si="1"/>
        <v>{"id":"M6-NyO-47a-A-1-BR","seed":{"parameters":[{"name":"Q1","label":null,"min":2,"max":20,"step":1},{"name":"Q2","label":null,"min":2,"max":20,"step":1},{"name":"Q3","label":null,"min":2,"max":20,"step":1}],"uniques":true},"scaffolding":[{"id":"step-0","stimulus":"&lt;p&gt;O time de basquete de Ricardo marcou {{T1}} pontos durante o último jogo. Lucas marcou {{Q2}} deles, Abel marcou {{Q3}} e o resto foi marcado por Ricardo. Quantos pontos Ricardo marcou?&lt;/p&gt;","template":"&lt;p&gt;Ele marcou {{response}} pontos.&lt;/p&gt;","seed":{"parameters":[],"calculated":[{"name":"T1","label":"{{function}}","function":"{{Q1}}+{{Q2}}+{{Q3}}","temp":true},{"name":"A1","label":"{{function}}","function":"{{Q1}}"}]},"algorithm":{"name":"calculateOperation","params":{"method":"equivLiteral","keyboard":"NUMERICAL"}}},{"id":"step-1","stimulus":"&lt;p&gt;Qual cálculo pode representar a situação do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}}},{"id":"step-2","stimulus":"&lt;p&gt;Qual é o resultado desta adição?&lt;/p&gt;","template":"&lt;p style=\"text-align:center;\"&gt;{{Q2}} + {{Q3}} = {{response}}&lt;/p&gt;","seed":{"calculated":[{"name":"A2","label":"{{function}}","function":"{{Q2}}+{{Q3}}"}]},"algorithm":{"name":"calculateOperation","params":{"method":"equivLiteral","keyboard":"NUMERICAL"}}},{"id":"step-3","stimulus":"&lt;p&gt;Qual destes cálculos é usado para calcular o número desconhecido?&lt;/p&gt;","seed":{"calculated":[{"name":"T1","label":"{{function}}","function":"{{Q1}}+{{Q2}}+{{Q3}}","temp":true},{"name":"T2","label":"{{function}}","function":"{{Q2}}+{{Q3}}","temp":true},{"name":"3-A1","label":"&lt;p&gt;...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}}},{"id":"step-4","stimulus":"&lt;p&gt;Portanto, complete este cálculo para encontrar o número desconhecido.&lt;/p&gt;","template":"&lt;p style=\"text-align:center;\"&gt;... = {{T1}} − {{T2}} = {{response}}&lt;/p&gt;","seed":{"calculated":[{"name":"T1","label":"{{function}}","function":"{{Q1}}+{{Q2}}+{{Q3}}","temp":true},{"name":"T2","label":"{{function}}","function":"{{Q2}}+{{Q3}}","temp":true},{"name":"A1","label":"{{function}}","function":"{{Q1}}"}]},"algorithm":{"name":"calculateOperation","params":{"method":"equivLiteral","keyboard":"NUMERICAL"}}}]}</v>
      </c>
      <c r="AA369" s="15" t="s">
        <v>2184</v>
      </c>
      <c r="AB369" s="13" t="str">
        <f t="shared" si="2"/>
        <v>M6-NyO-47a-A-1</v>
      </c>
      <c r="AC369" s="13" t="str">
        <f t="shared" si="3"/>
        <v>M6-NyO-47a-A-1-BR</v>
      </c>
      <c r="AD369" s="13"/>
      <c r="AE369" s="13"/>
      <c r="AF369" s="8" t="s">
        <v>48</v>
      </c>
      <c r="AG369" s="8"/>
    </row>
    <row r="370" ht="112.5" customHeight="1">
      <c r="A370" s="6" t="s">
        <v>2145</v>
      </c>
      <c r="B370" s="6" t="s">
        <v>2146</v>
      </c>
      <c r="C370" s="6" t="s">
        <v>69</v>
      </c>
      <c r="D370" s="7" t="s">
        <v>36</v>
      </c>
      <c r="E370" s="6"/>
      <c r="F370" s="11" t="s">
        <v>2185</v>
      </c>
      <c r="G370" s="10" t="s">
        <v>2186</v>
      </c>
      <c r="H370" s="27"/>
      <c r="I370" s="19"/>
      <c r="J370" s="6" t="s">
        <v>103</v>
      </c>
      <c r="K370" s="27" t="s">
        <v>2187</v>
      </c>
      <c r="L370" s="27" t="s">
        <v>2188</v>
      </c>
      <c r="M370" s="19" t="s">
        <v>577</v>
      </c>
      <c r="N370" s="9"/>
      <c r="O370" s="9"/>
      <c r="P370" s="12"/>
      <c r="Q370" s="13"/>
      <c r="R370" s="12"/>
      <c r="S370" s="26" t="s">
        <v>2189</v>
      </c>
      <c r="T370" s="14" t="s">
        <v>2190</v>
      </c>
      <c r="U370" s="11" t="s">
        <v>2191</v>
      </c>
      <c r="V370" s="11" t="s">
        <v>2192</v>
      </c>
      <c r="W370" s="12"/>
      <c r="X370" s="13"/>
      <c r="Y370" s="19" t="s">
        <v>45</v>
      </c>
      <c r="Z370" s="12" t="str">
        <f t="shared" si="1"/>
        <v>{"id":"M6-NyO-47a-A-2-BR","seed":{"parameters":[{"name":"Q1","label":null,"min":1,"max":10,"step":1},{"name":"Q2","label":null,"min":10,"max":20,"step":1}],"uniques":true},"scaffolding":[{"id":"step-0","stimulus":"&lt;p&gt;Um fazendeiro percebeu que se tivesse o dobro de cavalos e mais {{Q1}} vacas, ele teria o mesmo número de cavalos que de vacas. Se ele tem {{Q2}} cavalos, qual é o número de vacas que ele possui?&lt;/p&gt;","template":"&lt;p&gt;Ele possui {{response}} vacas.&lt;/p&gt;","seed":{"parameters":[],"calculated":[{"name":"A1","label":"{{function}}","function":"{{Q2}}*2-{{Q1}}"}]},"algorithm":{"name":"calculateOperation","params":{"method":"equivLiteral","keyboard":"NUMERICAL"}}},{"id":"step-1","stimulus":"&lt;p&gt;Qual cálculo pode representar a situação do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}}},{"id":"step-2","stimulus":"&lt;p&gt;Qual é o resultado desta multiplicação?&lt;/p&gt;","template":"&lt;p style=\"text-align:center;\"&gt;{{Q2}} × 2 = {{response}}&lt;/p&gt;","seed":{"calculated":[{"name":"A2","label":"{{function}}","function":"{{Q2}}*2"}]},"algorithm":{"name":"calculateOperation","params":{"method":"equivLiteral","keyboard":"NUMERICAL"}}},{"id":"step-3","stimulus":"&lt;p&gt;Qual destes cálculos é usado para calcular o número desconhecido?&lt;/p&gt;","seed":{"calculated":[{"name":"T1","label":"{{function}}","function":"{{Q2}}*2","temp":true},{"name":"3-A1","label":"&lt;p&gt;{{T1}}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}}},{"id":"step-4","stimulus":"&lt;p&gt;Portanto, complete este cálculo para encontrar o número desconhecido.&lt;/p&gt;","template":"&lt;p style=\"text-align:center;\"&gt;... = {{T1}} − {{Q1}} = {{response}}&lt;/p&gt;","seed":{"calculated":[{"name":"T1","label":"{{function}}","function":"{{Q2}}*2","temp":true},{"name":"A1","label":"{{function}}","function":"{{Q2}}*2-{{Q1}}"}]},"algorithm":{"name":"calculateOperation","params":{"method":"equivLiteral","keyboard":"NUMERICAL"}}}]}</v>
      </c>
      <c r="AA370" s="15" t="s">
        <v>2193</v>
      </c>
      <c r="AB370" s="13" t="str">
        <f t="shared" si="2"/>
        <v>M6-NyO-47a-A-2</v>
      </c>
      <c r="AC370" s="13" t="str">
        <f t="shared" si="3"/>
        <v>M6-NyO-47a-A-2-BR</v>
      </c>
      <c r="AD370" s="13"/>
      <c r="AE370" s="13"/>
      <c r="AF370" s="8" t="s">
        <v>48</v>
      </c>
      <c r="AG370" s="8"/>
    </row>
    <row r="371" ht="112.5" customHeight="1">
      <c r="A371" s="6" t="s">
        <v>2145</v>
      </c>
      <c r="B371" s="6" t="s">
        <v>2146</v>
      </c>
      <c r="C371" s="6" t="s">
        <v>69</v>
      </c>
      <c r="D371" s="7" t="s">
        <v>36</v>
      </c>
      <c r="E371" s="6"/>
      <c r="F371" s="11" t="s">
        <v>2194</v>
      </c>
      <c r="G371" s="27" t="s">
        <v>2195</v>
      </c>
      <c r="H371" s="27"/>
      <c r="I371" s="19"/>
      <c r="J371" s="6" t="s">
        <v>103</v>
      </c>
      <c r="K371" s="27" t="s">
        <v>2196</v>
      </c>
      <c r="L371" s="27" t="s">
        <v>2197</v>
      </c>
      <c r="M371" s="19" t="s">
        <v>577</v>
      </c>
      <c r="N371" s="9"/>
      <c r="O371" s="9"/>
      <c r="P371" s="12"/>
      <c r="Q371" s="13"/>
      <c r="R371" s="12"/>
      <c r="S371" s="26" t="s">
        <v>2198</v>
      </c>
      <c r="T371" s="11" t="s">
        <v>2199</v>
      </c>
      <c r="U371" s="11" t="s">
        <v>2200</v>
      </c>
      <c r="V371" s="14" t="s">
        <v>2201</v>
      </c>
      <c r="W371" s="12"/>
      <c r="X371" s="13"/>
      <c r="Y371" s="19" t="s">
        <v>45</v>
      </c>
      <c r="Z371" s="12" t="str">
        <f t="shared" si="1"/>
        <v>{"id":"M6-NyO-47a-A-3-BR","seed":{"parameters":[{"name":"Q1","label":null,"min":1,"max":10,"step":1},{"name":"Q2","label":null,"min":1,"max":10,"step":1},{"name":"Q3","label":null,"min":1,"max":12,"step":1}],"uniques":true},"scaffolding":[{"id":"step-0","stimulus":"&lt;p&gt;Manuel descobriu que se ele adicionar {{Q1}} anos à idade de seu cachorro e subtrair {{Q2}} anos dele, o resultado é o mesmo. Como Manuel tem {{T1}} anos, quantos anos tem seu cachorro?&lt;/p&gt;","template":"&lt;p&gt;O cachorro tem {{response}} anos.&lt;/p&gt;","seed":{"parameters":[],"calculated":[{"name":"T1","label":"{{function}}","function":"{{Q1}}+{{Q2}}+{{Q3}}","temp":true},{"name":"A1","label":"{{function}}","function":"{{Q3}}"}]},"algorithm":{"name":"calculateOperation","params":{"method":"equivLiteral","keyboard":"NUMERICAL"}}},{"id":"step-1","stimulus":"&lt;p&gt;Qual cálculo pode representar a situação do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}}},{"id":"step-2","stimulus":"&lt;p&gt;Qual ​​é o resultado dessa subtração?&lt;/p&gt;","template":"&lt;p style=\"text-align:center;\"&gt;{{T1}} − {{Q2}} = {{response}}&lt;/p&gt;","seed":{"calculated":[{"name":"T1","label":"{{function}}","function":"{{Q1}}+{{Q2}}+{{Q3}}","temp":true},{"name":"A2","label":"{{function}}","function":"{{Q1}}+{{Q3}}"}]},"algorithm":{"name":"calculateOperation","params":{"method":"equivLiteral","keyboard":"NUMERICAL"}}},{"id":"step-3","stimulus":"&lt;p&gt;Qual ​​destes cálculos é usado para calcular o número desconhecido?&lt;/p&gt;","seed":{"calculated":[{"name":"T2","label":"{{function}}","function":"{{Q1}}+{{Q3}}","temp":true},{"name":"3-A1","label":"&lt;p&gt;...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}}},{"id":"step-4","stimulus":"&lt;p&gt;Então, complete este cálculo para encontrar o número desconhecido.&lt;/p&gt;","template":"&lt;p style=\"text-align:center;\"&gt;... = {{T2}} − {{Q1}} = {{response}}&lt;/p&gt;","seed":{"calculated":[{"name":"T2","label":"{{function}}","function":"{{Q1}}+{{Q3}}","temp":true},{"name":"A1","label":"{{function}}","function":"{{Q3}}"}]},"algorithm":{"name":"calculateOperation","params":{"method":"equivLiteral","keyboard":"NUMERICAL"}}}]}</v>
      </c>
      <c r="AA371" s="15" t="s">
        <v>2202</v>
      </c>
      <c r="AB371" s="13" t="str">
        <f t="shared" si="2"/>
        <v>M6-NyO-47a-A-3</v>
      </c>
      <c r="AC371" s="13" t="str">
        <f t="shared" si="3"/>
        <v>M6-NyO-47a-A-3-BR</v>
      </c>
      <c r="AD371" s="13"/>
      <c r="AE371" s="13"/>
      <c r="AF371" s="8" t="s">
        <v>48</v>
      </c>
      <c r="AG371" s="8"/>
    </row>
    <row r="372" ht="112.5" customHeight="1">
      <c r="A372" s="6" t="s">
        <v>2203</v>
      </c>
      <c r="B372" s="8" t="s">
        <v>2204</v>
      </c>
      <c r="C372" s="6" t="s">
        <v>35</v>
      </c>
      <c r="D372" s="7" t="s">
        <v>36</v>
      </c>
      <c r="E372" s="6"/>
      <c r="F372" s="10" t="s">
        <v>2205</v>
      </c>
      <c r="G372" s="10"/>
      <c r="H372" s="27"/>
      <c r="I372" s="19" t="s">
        <v>212</v>
      </c>
      <c r="J372" s="19" t="s">
        <v>1242</v>
      </c>
      <c r="K372" s="27" t="s">
        <v>2206</v>
      </c>
      <c r="L372" s="27" t="s">
        <v>2207</v>
      </c>
      <c r="M372" s="19" t="s">
        <v>577</v>
      </c>
      <c r="N372" s="12"/>
      <c r="O372" s="12"/>
      <c r="P372" s="12"/>
      <c r="Q372" s="13"/>
      <c r="R372" s="12"/>
      <c r="S372" s="11" t="s">
        <v>2208</v>
      </c>
      <c r="T372" s="11" t="s">
        <v>2209</v>
      </c>
      <c r="U372" s="11" t="s">
        <v>2210</v>
      </c>
      <c r="V372" s="11" t="s">
        <v>2211</v>
      </c>
      <c r="W372" s="12"/>
      <c r="X372" s="13"/>
      <c r="Y372" s="19" t="s">
        <v>45</v>
      </c>
      <c r="Z372" s="12" t="str">
        <f t="shared" si="1"/>
        <v>{
    "id": "M6-NyO-48a-I-1-BR",
    "seed": {
        "parameters": [
            {
                "name": "Q1",
                "label": null,
                "min": 5,
                "max": 20,
                "step": 1
            },
            {
                "name": "Q2",
                "label": null,
                "list": [
                    2,
                    3,
                    4,
                    5,
                    6
                ]
            }
        ],
        "uniques": true
    },
    "scaffolding": [
        {
            "id": "step-0",
            "stimulus": "&lt;p&gt;O avô de Vanessa quer dividir {{T1}} moedas entre ela e seu irmão, para que ele receba {{Q2}} vezes mais moedas do que ela, pois ele é mais velho. Quantas moedas cada um receberá?&lt;/p&gt;",
            "seed": {
                "calculated": [
                    {
                        "name": "T1",
                        "label": "{{function}}",
                        "function": "{{Q1}}*({{Q2}}+1)",
                        "temp": true
                    },
                    {
                        "name": "T2",
                        "label": "{{function}}",
                        "function": "{{Q1}}*{{Q2}}",
                        "temp": true
                    },
                    {
                        "name": "T3",
                        "label": "{{function}}",
                        "function": "1+{{Q2}}",
                        "temp": true
                    },
                    {
                        "name": "T4",
                        "label": "{{function}}",
                        "function": "{{T1}}-{{T3}}",
                        "temp": true
                    },
                    {
                        "name": "1-A1",
                        "label": "&lt;p&gt;Vanessa receberá {{Q1}} moedas e seu irmão, {{T2}}.&lt;/p&gt;",
                        "incorrect": false
                    },
                    {
                        "name": "1-A2",
                        "label": "&lt;p&gt;Vanessa receberá {{T2}} moedas e seu irmão, {{Q1}}.&lt;/p&gt;",
                        "incorrect": true
                    },
                    {
                        "name": "1-A3",
                        "label": "&lt;p&gt;Vanessa receberá {{T3}} moedas e seu irmão, {{T4}}.&lt;/p&gt;",
                        "incorrect": true
                    },
                    {
                        "name": "1-A4",
                        "label": "&lt;p&gt;Vanessa receberá {{Q1}} moedas e seu irmão, {{T4}}.&lt;/p&gt;",
                        "incorrect": true
                    },
                    {
                        "name": "1-A5",
                        "label": "&lt;p&gt;Vanessa receberá {{T3}} moedas e seu irmão, {{T2}}.&lt;/p&gt;",
                        "incorrect": true
                    }
                ]
            },
            "algorithm": {
                "name": "trueFalse",
                "template": "Multiple choice – standard",
                "params": {
                    "countCorrect": 1,
                    "countIncorrect": 2
                }
            }
        },
        {
            "id": "step-1",
            "stimulus": "&lt;p&gt;De acordo com o enunciado, quantas moedas o avô de Vanessa pretende distribuir? E quantas serão dadas para cada neto?&lt;/p&gt;",
            "template": "&lt;p&gt;Ele vai distribuir {{response}} moedas, de modo que o irmão de Vanessa receba {{response}} vezes mais do que ela.&lt;/p&gt;",
            "seed": {
                "calculated": [
                    {
                        "name": "T1",
                        "label": "{{function}}",
                        "function": "{{Q1}}*({{Q2}}+1)",
                        "temp": true
                    },
                    {
                        "name": "A3",
                        "label": "{{function}}",
                        "function": "{{T1}}"
                    },
                    {
                        "name": "A4",
                        "label": "{{function}}",
                        "function": "{{Q2}}"
                    }
                ]
            },
            "algorithm": {
                "name": "calculateOperation",
                "params": {
                    "method": "equivLiteral",
                    "keyboard": "NUMERICAL"
                }
            }
        },
        {
            "id": "step-2",
            "stimulus": "&lt;p&gt;Se ele vai dar {{Q2}} vezes mais moedas ao irmão do que para Vanessa, em quantas partes as {{T1}} moedas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moedas de Vanessa correspondem a uma dessas partes da quantidade total. Quantas são?&lt;/p&gt;",
            "template": "&lt;p style=\"text-align:center;\"&gt;{{T1}} : {{T2}} = {{response}} moedas&lt;/p&gt;",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avô dará o resto ao irmão de Vanessa. Quantas moedas ele vai dar ao neto?&lt;/p&gt;",
            "template": "&lt;p style=\"text-align:center;\"&gt;{{T1}} − {{Q1}} = {{response}} moedas&lt;/p&gt;",
            "seed": {
                "calculated": [
                    {
                        "name": "T1",
                        "label": "{{function}}",
                        "function": "{{Q1}}*({{Q2}}+1)",
                        "temp": true
                    },
                    {
                        "name": "A7",
                        "label": "{{function}}",
                        "function": "{{Q2}}*{{Q1}}"
                    }
                ]
            },
            "algorithm": {
                "name": "calculateOperation",
                "params": {
                    "method": "equivLiteral",
                    "keyboard": "NUMERICAL"
                }
            }
        }
    ]
}</v>
      </c>
      <c r="AA372" s="15" t="s">
        <v>2212</v>
      </c>
      <c r="AB372" s="13" t="str">
        <f t="shared" si="2"/>
        <v>M6-NyO-48a-I-1</v>
      </c>
      <c r="AC372" s="13" t="str">
        <f t="shared" si="3"/>
        <v>M6-NyO-48a-I-1-BR</v>
      </c>
      <c r="AD372" s="13"/>
      <c r="AE372" s="13"/>
      <c r="AF372" s="8" t="s">
        <v>48</v>
      </c>
      <c r="AG372" s="8"/>
    </row>
    <row r="373" ht="112.5" customHeight="1">
      <c r="A373" s="6" t="s">
        <v>2203</v>
      </c>
      <c r="B373" s="8" t="s">
        <v>2204</v>
      </c>
      <c r="C373" s="8" t="s">
        <v>35</v>
      </c>
      <c r="D373" s="7" t="s">
        <v>36</v>
      </c>
      <c r="E373" s="6"/>
      <c r="F373" s="11" t="s">
        <v>2213</v>
      </c>
      <c r="G373" s="27"/>
      <c r="H373" s="27"/>
      <c r="I373" s="19" t="s">
        <v>212</v>
      </c>
      <c r="J373" s="19" t="s">
        <v>1242</v>
      </c>
      <c r="K373" s="10" t="s">
        <v>2206</v>
      </c>
      <c r="L373" s="10" t="s">
        <v>2207</v>
      </c>
      <c r="M373" s="19" t="s">
        <v>577</v>
      </c>
      <c r="N373" s="12"/>
      <c r="O373" s="12"/>
      <c r="P373" s="12"/>
      <c r="Q373" s="13"/>
      <c r="R373" s="12"/>
      <c r="S373" s="11" t="s">
        <v>2214</v>
      </c>
      <c r="T373" s="11" t="s">
        <v>2215</v>
      </c>
      <c r="U373" s="11" t="s">
        <v>2216</v>
      </c>
      <c r="V373" s="11" t="s">
        <v>2217</v>
      </c>
      <c r="W373" s="12"/>
      <c r="X373" s="13"/>
      <c r="Y373" s="19" t="s">
        <v>45</v>
      </c>
      <c r="Z373" s="12" t="str">
        <f t="shared" si="1"/>
        <v>{
    "id": "M6-NyO-48a-I-2-BR",
    "seed": {
        "parameters": [
            {
                "name": "Q1",
                "label": null,
                "min": 5,
                "max": 20,
                "step": 1
            },
            {
                "name": "Q2",
                "label": null,
                "list": [
                    2,
                    3,
                    4,
                    5,
                    6
                ]
            }
        ],
        "uniques": true
    },
    "scaffolding": [
        {
            "id": "step-0",
            "stimulus": "&lt;p&gt;Ao comparar suas coleções de figurinhas, Nádia e Priscila descobriram que a primeira tem {{Q2}} vezes mais figurinhas do que a segunda. Se considerando as duas elas possuem {{T1}} figurinhas, quantas cada uma tem?&lt;/p&gt;",
            "seed": {
                "calculated": [
                    {
                        "name": "T1",
                        "label": "{{function}}",
                        "function": "{{Q1}}*({{Q2}}+1)",
                        "temp": true
                    },
                    {
                        "name": "T2",
                        "label": "{{function}}",
                        "function": "{{Q1}}*{{Q2}}",
                        "temp": true
                    },
                    {
                        "name": "T3",
                        "label": "{{function}}",
                        "function": "1+{{Q2}}",
                        "temp": true
                    },
                    {
                        "name": "T4",
                        "label": "{{function}}",
                        "function": "{{T1}}-{{T3}}",
                        "temp": true
                    },
                    {
                        "name": "1-A1",
                        "label": "&lt;p&gt;Nádia tem {{T2}} figurinhas e Priscila tem {{Q1}}.&lt;/p&gt;",
                        "incorrect": false
                    },
                    {
                        "name": "1-A2",
                        "label": "&lt;p&gt;Nádia tem {{Q1}} figurinhas e Priscila tem {{T2}}.&lt;/p&gt;",
                        "incorrect": true
                    },
                    {
                        "name": "1-A3",
                        "label": "&lt;p&gt;Nádia tem {{T4}} figurinhas e Priscila tem {{T3}}.&lt;/p&gt;",
                        "incorrect": true
                    },
                    {
                        "name": "1-A4",
                        "label": "&lt;p&gt;Nádia tem {{T4}} figurinhas e Priscila tem {{Q1}}.&lt;/p&gt;",
                        "incorrect": true
                    },
                    {
                        "name": "1-A5",
                        "label": "&lt;p&gt;Nádia tem {{T2}} figurinhas e Priscila tem {{T3}}.&lt;/p&gt;",
                        "incorrect": true
                    }
                ]
            },
            "algorithm": {
                "name": "trueFalse",
                "template": "Multiple choice – standard",
                "params": {
                    "countCorrect": 1,
                    "countIncorrect": 2
                }
            }
        },
        {
            "id": "step-1",
            "stimulus": "&lt;p&gt;De acordo com o enunciado, quantas figurinhas Nádia e Priscila têm juntas? E quantas uma tem mais do que a outra?&lt;/p&gt;",
            "template": "&lt;p&gt;Eles têm {{response}} figurinhas, embora Nádia tenha {{response}} vezes mais do que Priscila.&lt;/p&gt;",
            "seed": {
                "calculated": [
                    {
                        "name": "T1",
                        "label": "{{function}}",
                        "function": "{{Q1}}*({{Q2}}+1)",
                        "temp": true
                    },
                    {
                        "name": "A3",
                        "label": "{{function}}",
                        "function": "{{T1}}"
                    },
                    {
                        "name": "A4",
                        "label": "{{função}}",
                        "function": "{{Q2}}"
                    }
                ]
            },
            "algorithm": {
                "name": "calculateOperation",
                "params": {
                    "method": "equivLiteral",
                    "keyboard": "NUMERICAL"
                }
            }
        },
        {
            "id": "step-2",
            "stimulus": "&lt;p&gt;Se Nádia tem {{Q2}} vezes mais figurinhas que Priscila, entre quantas partes as {{T1}} figurinhas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figurinhas que Priscila possui correspondem a uma dessas partes do número total de figurinhas. Quantas figurinhas ela tem então?&lt;/p&gt;",
            "template": "&lt;p style=\"text-align:center;\"&gt;{{T1}} : {{T2}} = {{response}} adesivos&lt;/p&gt;",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restante das figurinhas são da Nádia. Quantas elas tem?&lt;/p&gt;",
            "template": "&lt;p style=\"text-align:center;\"&gt;{{T1}} − {{Q1}} = {{response}} adesivos&lt;/p&gt;",
            "seed": {
                "calculated": [
                    {
                        "name": "T1",
                        "label": "{{function}}",
                        "function": "{{Q1}}*({{Q2}}+1)",
                        "temp": true
                    },
                    {
                        "name": "A7",
                        "label": "{{function}}",
                        "function": "{{Q2}}*{{Q1}}"
                    }
                ]
            },
            "algorithm": {
                "name": "calculateOperation",
                "params": {
                    "method": "equivLiteral",
                    "keyboard": "NUMERICAL"
                }
            }
        }
    ]
}</v>
      </c>
      <c r="AA373" s="15" t="s">
        <v>2218</v>
      </c>
      <c r="AB373" s="13" t="str">
        <f t="shared" si="2"/>
        <v>M6-NyO-48a-I-2</v>
      </c>
      <c r="AC373" s="13" t="str">
        <f t="shared" si="3"/>
        <v>M6-NyO-48a-I-2-BR</v>
      </c>
      <c r="AD373" s="13"/>
      <c r="AE373" s="13"/>
      <c r="AF373" s="8" t="s">
        <v>48</v>
      </c>
      <c r="AG373" s="8"/>
    </row>
    <row r="374" ht="112.5" customHeight="1">
      <c r="A374" s="6" t="s">
        <v>2203</v>
      </c>
      <c r="B374" s="8" t="s">
        <v>2204</v>
      </c>
      <c r="C374" s="8" t="s">
        <v>35</v>
      </c>
      <c r="D374" s="7" t="s">
        <v>36</v>
      </c>
      <c r="E374" s="6"/>
      <c r="F374" s="11" t="s">
        <v>2219</v>
      </c>
      <c r="G374" s="10"/>
      <c r="H374" s="35"/>
      <c r="I374" s="19" t="s">
        <v>212</v>
      </c>
      <c r="J374" s="19" t="s">
        <v>1242</v>
      </c>
      <c r="K374" s="10" t="s">
        <v>2220</v>
      </c>
      <c r="L374" s="10" t="s">
        <v>2207</v>
      </c>
      <c r="M374" s="19" t="s">
        <v>577</v>
      </c>
      <c r="N374" s="12"/>
      <c r="O374" s="12"/>
      <c r="P374" s="12"/>
      <c r="Q374" s="13"/>
      <c r="R374" s="12"/>
      <c r="S374" s="11" t="s">
        <v>2221</v>
      </c>
      <c r="T374" s="11" t="s">
        <v>2222</v>
      </c>
      <c r="U374" s="11" t="s">
        <v>2223</v>
      </c>
      <c r="V374" s="11" t="s">
        <v>2224</v>
      </c>
      <c r="W374" s="12"/>
      <c r="X374" s="13"/>
      <c r="Y374" s="19" t="s">
        <v>45</v>
      </c>
      <c r="Z374" s="12" t="str">
        <f t="shared" si="1"/>
        <v>{
    "id": "M6-NyO-48a-I-3-BR",
    "seed": {
        "parameters": [
            {
                "name": "Q1",
                "label": null,
                "min": 10,
                "max": 20,
                "step": 1
            },
            {
                "name": "Q2",
                "label": null,
                "list": [
                    2,
                    3,
                    4,
                    5,
                    6
                ]
            },
            {
                "name": "Q3",
                "label": null,
                "list": [
                    "Barcelona",
                    "Cidade do México",
                    "Cairo",
                    "Hong Kong"
                ]
            },
            {
                "name": "Q4",
                "label": null,
                "list": [
                    "Barcelona",
                    "Cidade do México",
                    "Cairo",
                    "Hong Kong"
                ]
            }
        ],
        "uniques": true
    },
    "scaffolding": [
        {
            "id": "step-0",
            "stimulus": "&lt;p&gt;Os associados de um clube decidiram votar para escolher em qual cidade ir de férias: {{Q3}} ou {{Q4}}. Dos {{T1}} membros, {{Q2}} vezes mais pessoas preferem a primeira opção à segunda. Quantos votaram em cada opção?&lt;/p&gt;",
            "seed": {
                "calculated": [
                    {
                        "name": "T1",
                        "label": "{{function}}",
                        "function": "{{Q1}}*({{Q2}}+1)",
                        "temp": true
                    },
                    {
                        "name": "T2",
                        "label": "{{function}}",
                        "function": "{{Q1}}*{{Q2}}",
                        "temp": true
                    },
                    {
                        "name": "T3",
                        "label": "{{function}}",
                        "function": "1+{{Q2}}",
                        "temp": true
                    },
                    {
                        "name": "T4",
                        "label": "{{function}}",
                        "function": "{{T1}}-{{T3}}",
                        "temp": true
                    },
                    {
                        "name": "1-A1",
                        "label": "&lt;p&gt;{{T2}} preferem {{Q3}} e {{Q1}} preferem {{Q4}}.&lt;/p&gt;",
                        "incorrect": false
                    },
                    {
                        "name": "1-A2",
                        "label": "&lt;p&gt;{{Q1}} preferem {{Q3}} e {{T2}} preferem {{Q4}}.&lt;/p&gt;",
                        "incorrect": true
                    },
                    {
                        "name": "1-A3",
                        "label": "&lt;p&gt;{{T4}} preferem {{Q3}} e {{T3}} preferem {{Q4}}.&lt;/p&gt;",
                        "incorrect": true
                    },
                    {
                        "name": "1-A4",
                        "label": "&lt;p&gt;{{T4}} preferem {{Q3}} e {{Q1}} preferem {{Q4}}.&lt;/p&gt;",
                        "incorrect": true
                    },
                    {
                        "name": "1-A5",
                        "label": "&lt;p&gt;{{T2}} preferem {{Q3}} e {{T3}} preferem {{Q4}}.&lt;/p&gt;",
                        "incorrect": true
                    }
                ]
            },
            "algorithm": {
                "name": "trueFalse",
                "template": "Multiple choice – standard",
                "params": {
                    "countCorrect": 1,
                    "countIncorrect": 2
                }
            }
        },
        {
            "id": "step-1",
            "stimulus": "&lt;p&gt;De acordo com o enunciado, quantos membros há no clube? E quantos preferem {{Q3}} a {{Q4}}?",
            "template": "&lt;p&gt;O clube é formado por {{response}} pessoas, das quais {{response}} vezes mais preferem ir para {{Q3}} do que para {{Q4}}.&lt;/p&gt;",
            "seed": {
                "calculated": [
                    {
                        "name": "T1",
                        "label": "{{function}}",
                        "function": "{{Q1}}*({{Q2}}+1)",
                        "temp": true
                    },
                    {
                        "name": "A3",
                        "label": "{{function}}",
                        "function": "{{T1}}"
                    },
                    {
                        "name": "A4",
                        "label": "{{function}}",
                        "function": "{{Q2}}"
                    }
                ]
            },
            "algorithm": {
                "name": "calculateOperation",
                "params": {
                    "method": "equivLiteral",
                    "keyboard": "NUMERICAL"
                }
            }
        },
        {
            "id": "step-2",
            "stimulus": "&lt;p&gt;Se {{Q2}} vezes mais pessoas preferem {{Q3}} a {{Q4}}, entre quantas partes tem que dividir os {{T1}} membros?&lt;/p&gt;",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"&lt;p&gt;Os membros que preferem {{Q4}} representam uma parte do número total de pessoas. Quantos preferem {{Q4}}?&lt;/p&gt;",
            "template": "&lt;p style=\"text-align:center;\"&gt;{{T1}} : {{T2}} = {{response}} membros&lt;/p&gt;",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resto das pessoas prefere {{Q3}}. Quantas são?&lt;/p&gt;",
            "template": "&lt;p style=\"text-align:center;\"&gt;{{T1}} − {{Q1}} = {{response}} membros&lt;/p&gt;",
            "seed": {
                "calculated": [
                    {
                        "name": "T1",
                        "label": "{{function}}",
                        "function": "{{Q1}}*({{Q2}}+1)",
                        "temp": true
                    },
                    {
                        "name": "A7",
                        "label": "{{function}}",
                        "function": "{{Q2}}*{{Q1}}"
                    }
                ]
            },
            "algorithm": {
                "name": "calculateOperation",
                "params": {
                    "method": "equivLiteral",
                    "keyboard": "NUMERICAL"
                }
            }
        }
    ]
}</v>
      </c>
      <c r="AA374" s="15" t="s">
        <v>2225</v>
      </c>
      <c r="AB374" s="13" t="str">
        <f t="shared" si="2"/>
        <v>M6-NyO-48a-I-3</v>
      </c>
      <c r="AC374" s="13" t="str">
        <f t="shared" si="3"/>
        <v>M6-NyO-48a-I-3-BR</v>
      </c>
      <c r="AD374" s="13"/>
      <c r="AE374" s="13"/>
      <c r="AF374" s="8" t="s">
        <v>48</v>
      </c>
      <c r="AG374" s="8"/>
    </row>
    <row r="375" ht="112.5" customHeight="1">
      <c r="A375" s="6" t="s">
        <v>2203</v>
      </c>
      <c r="B375" s="8" t="s">
        <v>2204</v>
      </c>
      <c r="C375" s="8" t="s">
        <v>50</v>
      </c>
      <c r="D375" s="7" t="s">
        <v>36</v>
      </c>
      <c r="E375" s="6"/>
      <c r="F375" s="11" t="s">
        <v>2226</v>
      </c>
      <c r="G375" s="11" t="s">
        <v>2227</v>
      </c>
      <c r="H375" s="14"/>
      <c r="I375" s="19" t="s">
        <v>212</v>
      </c>
      <c r="J375" s="6" t="s">
        <v>168</v>
      </c>
      <c r="K375" s="27" t="s">
        <v>2228</v>
      </c>
      <c r="L375" s="27" t="s">
        <v>2229</v>
      </c>
      <c r="M375" s="19" t="s">
        <v>577</v>
      </c>
      <c r="N375" s="18"/>
      <c r="O375" s="9"/>
      <c r="P375" s="12"/>
      <c r="Q375" s="13"/>
      <c r="R375" s="12"/>
      <c r="S375" s="11" t="s">
        <v>2230</v>
      </c>
      <c r="T375" s="11" t="s">
        <v>2231</v>
      </c>
      <c r="U375" s="11" t="s">
        <v>2232</v>
      </c>
      <c r="V375" s="14" t="s">
        <v>2233</v>
      </c>
      <c r="W375" s="12"/>
      <c r="X375" s="14"/>
      <c r="Y375" s="19" t="s">
        <v>45</v>
      </c>
      <c r="Z375" s="12" t="str">
        <f t="shared" si="1"/>
        <v>{"id":"M6-NyO-48a-E-1-BR","seed":{"parameters":[{"name":"Q1","label":null,"min":5,"max":15,"step":1},{"name":"Q2","label":null,"list":[2,3,4,5,6]}],"uniques":true},"scaffolding":[{"id":"step-0","stimulus":"&lt;p&gt;O professor de matemática recomendou que Hugo passasse {{Q2}} vezes mais tempo revisando a multiplicação do que revisando a adição. Se hoje Hugo vai estudar matemática por {{T1}} minutos, quanto tempo ele deve dedicar a cada operação?&lt;/p&gt;","template":"&lt;p&gt;Ele deve revisar a multiplicação por {{response}} minutos e estudar a adição por {{response}} minutos.&lt;/p&gt;","seed":{"calculated":[{"name":"T1","label":"{{function}}","function":"{{Q1}}*({{Q2}}+1)","temp":true},{"name":"A1","label":"{{function}}","function":"{{Q1}}*{{Q2}}"},{"name":"A2","label":"{{function}}","function":"{{Q1}}"}]},"algorithm":{"name":"calculateOperation","params":{"method":"equivLiteral","keyboard":"NUMERICAL"}}},{"id":"step-1","stimulus":"&lt;p&gt;De acordo com o enunciado, quanto tempo Hugo vai estudar? E quanto tempo ele tem para revisar multiplicação e adição?&lt;/p&gt;","template":"&lt;p&gt;Ele vai estudar {{response}} minutos e gastar {{response}} vezes mais tempo na multiplicação do que na adição.&lt;/p&gt;","seed":{"calculated":[{"name":"T1","label":"{{function}}","function":"{{Q1}}*({{Q2}}+1)","temp":true},{"name":"A3","label":"{{function}}","function":"{{T1}}"},{"name":"A4","label":"{{function}}","function":"{{Q2}}"}]},"algorithm":{"name":"calculateOperation","params":{"method":"equivLiteral","keyboard":"NUMERICAL"}}},{"id":"step-2","stimulus":"&lt;p&gt;Se Hugo tiver que gastar {{Q2}} vezes mais tempo em multiplicações do que em adições, em quantas partes os {{T1}} minutos devem ser divididos?&lt;/p&gt;","template":"&lt;p style=\"text-align:center;\"&gt;{{Q2}} + 1 = {{response}} partes&lt;/p&gt;","seed":{"calculated":[{"name":"T1","label":"{{function}}","function":"{{Q1}}*({{Q2}}+1)","temp":true},{"name":"A5","label":"{{function}}","function":"{{Q2}}+1"}]},"algorithm":{"name":"calculateOperation","params":{"method":"equivLiteral","keyboard":"NUMERICAL"}}},{"id":"step-3","stimulus":"&lt;p&gt;O tempo gasto em adições é uma dessas partes do tempo total. Quantos minutos são?&lt;/p&gt;","template":"&lt;p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Assim, Hugo passará o resto do tempo fazendo multiplicações. Quantos minutos são?&lt;/p&gt;","template":"&lt;p style=\"text-align:center;\"&gt;{{T1}} − {{Q1}} = {{response}} minutos.&lt;/p&gt;","seed":{"calculated":[{"name":"T1","label":"{{function}}","function":"{{Q1}}*({{Q2}}+1)","temp":true},{"name":"A7","label":"{{function}}","function":"{{Q2}}*{{Q1}}"}]},"algorithm":{"name":"calculateOperation","params":{"method":"equivLiteral","keyboard":"NUMERICAL"}}}]}</v>
      </c>
      <c r="AA375" s="15" t="s">
        <v>2234</v>
      </c>
      <c r="AB375" s="13" t="str">
        <f t="shared" si="2"/>
        <v>M6-NyO-48a-E-1</v>
      </c>
      <c r="AC375" s="13" t="str">
        <f t="shared" si="3"/>
        <v>M6-NyO-48a-E-1-BR</v>
      </c>
      <c r="AD375" s="13"/>
      <c r="AE375" s="13"/>
      <c r="AF375" s="8" t="s">
        <v>48</v>
      </c>
      <c r="AG375" s="8"/>
    </row>
    <row r="376" ht="112.5" customHeight="1">
      <c r="A376" s="6" t="s">
        <v>2203</v>
      </c>
      <c r="B376" s="8" t="s">
        <v>2204</v>
      </c>
      <c r="C376" s="8" t="s">
        <v>50</v>
      </c>
      <c r="D376" s="7" t="s">
        <v>36</v>
      </c>
      <c r="E376" s="6"/>
      <c r="F376" s="10" t="s">
        <v>2235</v>
      </c>
      <c r="G376" s="11" t="s">
        <v>2236</v>
      </c>
      <c r="H376" s="14"/>
      <c r="I376" s="19" t="s">
        <v>212</v>
      </c>
      <c r="J376" s="6" t="s">
        <v>168</v>
      </c>
      <c r="K376" s="27" t="s">
        <v>2237</v>
      </c>
      <c r="L376" s="26" t="s">
        <v>2238</v>
      </c>
      <c r="M376" s="19" t="s">
        <v>577</v>
      </c>
      <c r="N376" s="18"/>
      <c r="O376" s="18"/>
      <c r="P376" s="12"/>
      <c r="Q376" s="13"/>
      <c r="R376" s="12"/>
      <c r="S376" s="11" t="s">
        <v>2239</v>
      </c>
      <c r="T376" s="11" t="s">
        <v>2240</v>
      </c>
      <c r="U376" s="11" t="s">
        <v>2241</v>
      </c>
      <c r="V376" s="11" t="s">
        <v>2242</v>
      </c>
      <c r="W376" s="12"/>
      <c r="X376" s="14"/>
      <c r="Y376" s="19" t="s">
        <v>45</v>
      </c>
      <c r="Z376" s="12" t="str">
        <f t="shared" si="1"/>
        <v>{"id":"M6-NyO-48a-E-2-BR","seed":{"parameters":[{"name":"Q1","label":null,"list":[2,3,4,5,6,7,8]},{"name":"Q2","label":null,"list":[2,3,4,5,6]},{"name":"Q3","label":null,"list":["rosas","petúnias","cravos","violetas"]},{"name":"Q4","label":null,"list":["rosas","petúnias","cravos","violetas"]}],"uniques":true},"scaffolding":[{"id":"step-0","stimulus":"&lt;p&gt;Jorge quer dividir seus vasos {{T1}} em dois grupos para plantar {{Q3}} e {{Q4}}, de modo que haja {{Q1}} vezes mais vasos de {{Q3}} do que de {{Q4}}. Quantos vasos ele usará para cada flor?&lt;/p&gt;","template":"&lt;p&gt;Ele terá {{response}} vasos de {{Q3}} e {{response}} vasos de {{Q4}}.&lt;/p&gt;","seed":{"parameters":[],"calculated":[{"name":"0-A1","label":"{{function}}","function":"{{Q2}}*{{Q1}}"},{"name":"0-A2","label":"{{function}}","function":"{{Q2}}"},{"name":"T1","label":"{{function}}","function":"{{Q2}}*({{Q1}}+1)","temp":true}]},"algorithm":{"name":"calculateOperation","params":{"method":"equivLiteral","keyboard":"NUMERICAL"}}},{"id":"step-1","stimulus":"&lt;p&gt;De acordo com o enunciado, quantos vasos Jorge tem? E quantos ele deseja dedicar às suas plantas?&lt;/p&gt;","template":"&lt;p&gt;Ele tem {{response}} vasos e quer plantar {{response}} vezes mais {{Q3}} do que {{Q4}}.&lt;/p&gt;","seed":{"calculated":[{"name":"T1","label":"{{function}}","function":"{{Q2}}*({{Q1}}+1)","temp":true},{"name":"1-A1","label":"{{function}}","function":"{{T1}}"},{"name":"1-A2","label":"{{function}}","function":"{{Q1}}"}]},"algorithm":{"name":"calculateOperation","params":{"method":"equivLiteral","keyboard":"NUMERICAL"}}},{"id":"step-2","stimulus":"&lt;p&gt;Se ele quiser plantar {{Q1}} vezes mais {{Q3}} do que {{Q4}}, em quantos grupos ele tem que dividir os vasos {{T1}}?&lt;/p&gt;","template":"&lt;p style=\"text-align:center;\"&gt;{{Q1}} + 1 = {{response}} grupos&lt;/p&gt;","seed":{"calculated":[{"name":"T1","label":"{{function}}","function":"{{Q2}}*({{Q1}}+1)","temp":true},{"name":"A5","label":"{{function}}","function":"{{Q1}}+1"}]},"algorithm":{"name":"calculateOperation","params":{"method":"equivLiteral","keyboard":"NUMERICAL"}}},{"id":"step-3","stimulus":"&lt;p&gt;Os vasos para {{Q4}} formam um desses grupos. Quantos são?&lt;/p&gt;","template":"&lt;p style=\"text-align:center;\"&gt;{{T1}} : {{T2}} = {{response}} vasos&lt;/p&gt;","seed":{"calculated":[{"name":"T1","label":"{{function}}","function":"{{Q2}}*({{Q1}}+1)","temp":true},{"name":"T2","label":"{{function}}","function":"{{Q1}}+1","temp":true},{"name":"A6","label":"{{function}}","function":"{{Q2}}"}]},"algorithm":{"name":"calculateOperation","params":{"method":"equivLiteral","keyboard":"NUMERICAL"}}},{"id":"step-4","stimulus":"&lt;p&gt;Portanto, o restante dos vasos será para {{Q3}}. Quantos vasos são?&lt;/p&gt;","template":"&lt;p style=\"text-align:center;\"&gt;{{T1}} − {{Q2}} = {{response}} vasos.&lt;/p&gt;","seed":{"calculated":[{"name":"T1","label":"{{function}}","function":"{{Q2}}*({{Q1}}+1)","temp":true},{"name":"A7","label":"{{function}}","function":"{{Q2}}*{{Q1}}"}]},"algorithm":{"name":"calculateOperation","params":{"method":"equivLiteral","keyboard":"NUMERICAL"}}}]}</v>
      </c>
      <c r="AA376" s="15" t="s">
        <v>2243</v>
      </c>
      <c r="AB376" s="13" t="str">
        <f t="shared" si="2"/>
        <v>M6-NyO-48a-E-2</v>
      </c>
      <c r="AC376" s="13" t="str">
        <f t="shared" si="3"/>
        <v>M6-NyO-48a-E-2-BR</v>
      </c>
      <c r="AD376" s="13"/>
      <c r="AE376" s="13"/>
      <c r="AF376" s="8" t="s">
        <v>48</v>
      </c>
      <c r="AG376" s="8"/>
    </row>
    <row r="377" ht="112.5" customHeight="1">
      <c r="A377" s="6" t="s">
        <v>2203</v>
      </c>
      <c r="B377" s="8" t="s">
        <v>2204</v>
      </c>
      <c r="C377" s="8" t="s">
        <v>50</v>
      </c>
      <c r="D377" s="7" t="s">
        <v>36</v>
      </c>
      <c r="E377" s="6"/>
      <c r="F377" s="11" t="s">
        <v>2244</v>
      </c>
      <c r="G377" s="11" t="s">
        <v>2245</v>
      </c>
      <c r="H377" s="14"/>
      <c r="I377" s="19" t="s">
        <v>212</v>
      </c>
      <c r="J377" s="6" t="s">
        <v>168</v>
      </c>
      <c r="K377" s="26" t="s">
        <v>2246</v>
      </c>
      <c r="L377" s="26" t="s">
        <v>2238</v>
      </c>
      <c r="M377" s="19" t="s">
        <v>577</v>
      </c>
      <c r="N377" s="18"/>
      <c r="O377" s="18"/>
      <c r="P377" s="12"/>
      <c r="Q377" s="13"/>
      <c r="R377" s="12"/>
      <c r="S377" s="11" t="s">
        <v>2247</v>
      </c>
      <c r="T377" s="11" t="s">
        <v>2248</v>
      </c>
      <c r="U377" s="11" t="s">
        <v>2249</v>
      </c>
      <c r="V377" s="11" t="s">
        <v>2250</v>
      </c>
      <c r="W377" s="12"/>
      <c r="X377" s="14"/>
      <c r="Y377" s="19" t="s">
        <v>45</v>
      </c>
      <c r="Z377" s="12" t="str">
        <f t="shared" si="1"/>
        <v>{"id":"M6-NyO-48a-E-3-BR","seed":{"parameters":[{"name":"Q1","label":null,"min":5,"max":20,"step":1},{"name":"Q2","label":null,"list":[2,3,4,5,6]},{"name":"Q3","label":null,"list":["handebol","basquete","futsal","vôlei"]},{"name":"Q4","label":null,"list":["handebol","basquete","futsal","vôlei"]}],"uniques":true},"scaffolding":[{"id":"step-0","stimulus":"&lt;p&gt;O professor de Educação Física convidou os estudantes a praticarem o esporte de sua escolha após a aula. Um total de {{T1}} crianças vieram, de modo que os que preferem {{Q3}} são {{Q1}} vezes mais do que os que preferem {{Q4}}. Quantos estudantes estão em cada grupo?&lt;/p&gt;","template":"&lt;p&gt;{{response}} alunos preferem {{Q3}} e {{response}}, {{Q4}}.&lt;/p&gt;","seed":{"parameters":[],"calculated":[{"name":"0-A1","label":"{{function}}","function":"{{Q2}}*{{Q1}}"},{"name":"0-A2","label":"{{function}}","function":"{{Q2}}"},{"name":"T1","label":"{{function}}","function":"{{Q2}}*({{Q1}}+1)","temp":true}]},"algorithm":{"name":"calculateOperation","params":{"method":"equivLiteral","keyboard":"NUMERICAL"}}},{"id":"step-1","stimulus":"&lt;p&gt;De acordo com o enunciado, quantos estudantes foram jogar e quantos preferem um esporte em relação a outro?&lt;/p&gt;","template":"&lt;p&gt;Vieram {{response}} estudantes. Os que preferem {{Q3}} são {{response}} vezes mais do que os que preferem {{Q4}}.&lt;/p&gt;","seed":{"calculated":[{"name":"T1","label":"{{function}}","function":"{{Q2}}*({{Q1}}+1)","temp":true},{"name":"1-A1","label":"{{function}}","function":"{{T1}}"},{"name":"1-A2","label":"{{function}}","function":"{{Q1}}"}]},"algorithm":{"name":"calculateOperation","params":{"method":"equivLiteral","keyboard":"NUMERICAL"}}},{"id":"step-2","stimulus":"&lt;p&gt;Se há {{Q1}} vezes mais estudantes que preferem jogar {{Q3}} do que {{Q4}}, em quantos grupos os {{T1}} alunos devem ser divididos?&lt;/p&gt;","template":"&lt;p style=\"text-align:center;\"&gt;{{Q1}} + 1 = {{response}} grupos&lt;/p&gt;","seed":{"calculated":[{"name":"T1","label":"{{function}}","function":"{{Q2}}*({{Q1}}+1)","temp":true},{"name":"A5","label":"{{function}}","function":"{{Q1}}+1"}]},"algorithm":{"name":"calculateOperation","params":{"method":"equivLiteral","keyboard":"NUMERICAL"}}},{"id":"step-3","stimulus":"&lt;p&gt;Aqueles que preferem jogar {{Q4}} formam um dos grupos do número total de estudantes. Quantos estudantes são?&lt;/p&gt;","template":"&lt;p style=\"text-align:center;\"&gt;{{T1}} : {{T2}} = {{response}} estudantes&lt;/p&gt;","seed":{"calculated":[{"name":"T1","label":"{{function}}","function":"{{Q2}}*({{Q1}}+1)","temp":true},{"name":"T2","label":"{{function}}","function":"{{Q1}}+1","temp":true},{"name":"A6","label":"{{function}}","function":"{{Q2}}"}]},"algorithm":{"name":"calculateOperation","params":{"method":"equivLiteral","keyboard":"NUMERICAL"}}},{"id":"step-4","stimulus":"&lt;p&gt;Portanto, o restante prefere {{Q4}}. Quantos estudantes são?&lt;/p&gt;","template":"&lt;p style=\"text-align:center;\"&gt;{{T1}} − {{Q2}} = {{response}} estudantes&lt;/p&gt;","seed":{"calculated":[{"name":"T1","label":"{{function}}","function":"{{Q2}}*({{Q1}}+1)","temp":true},{"name":"A7","label":"{{function}}","function":"{{Q2}}*{{Q1}}"}]},"algorithm":{"name":"calculateOperation","params":{"method":"equivLiteral","keyboard":"NUMERICAL"}}}]}</v>
      </c>
      <c r="AA377" s="15" t="s">
        <v>2251</v>
      </c>
      <c r="AB377" s="13" t="str">
        <f t="shared" si="2"/>
        <v>M6-NyO-48a-E-3</v>
      </c>
      <c r="AC377" s="13" t="str">
        <f t="shared" si="3"/>
        <v>M6-NyO-48a-E-3-BR</v>
      </c>
      <c r="AD377" s="13"/>
      <c r="AE377" s="13"/>
      <c r="AF377" s="8" t="s">
        <v>48</v>
      </c>
      <c r="AG377" s="8"/>
    </row>
    <row r="378" ht="112.5" customHeight="1">
      <c r="A378" s="6" t="s">
        <v>2252</v>
      </c>
      <c r="B378" s="6" t="s">
        <v>2253</v>
      </c>
      <c r="C378" s="6" t="s">
        <v>35</v>
      </c>
      <c r="D378" s="7" t="s">
        <v>36</v>
      </c>
      <c r="E378" s="6"/>
      <c r="F378" s="11" t="s">
        <v>2254</v>
      </c>
      <c r="G378" s="10"/>
      <c r="H378" s="14"/>
      <c r="I378" s="6"/>
      <c r="J378" s="6" t="s">
        <v>127</v>
      </c>
      <c r="K378" s="10" t="s">
        <v>128</v>
      </c>
      <c r="L378" s="10" t="s">
        <v>128</v>
      </c>
      <c r="M378" s="6" t="s">
        <v>43</v>
      </c>
      <c r="N378" s="14" t="s">
        <v>2255</v>
      </c>
      <c r="O378" s="14" t="s">
        <v>2255</v>
      </c>
      <c r="P378" s="12"/>
      <c r="Q378" s="13"/>
      <c r="R378" s="12"/>
      <c r="S378" s="12"/>
      <c r="T378" s="12"/>
      <c r="U378" s="12"/>
      <c r="V378" s="12"/>
      <c r="W378" s="12"/>
      <c r="X378" s="13"/>
      <c r="Y378" s="19" t="s">
        <v>45</v>
      </c>
      <c r="Z378" s="12" t="str">
        <f t="shared" si="1"/>
        <v>{
    "id": "M6-NyO-50a-I-1-BR",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-15,
            "divisions": 31,
            "distance": 1,
            "numbers": 3,
            "frequency": 5
        }
    }
}</v>
      </c>
      <c r="AA378" s="28" t="s">
        <v>2256</v>
      </c>
      <c r="AB378" s="13" t="str">
        <f t="shared" si="2"/>
        <v>M6-NyO-50a-I-1</v>
      </c>
      <c r="AC378" s="13" t="str">
        <f t="shared" si="3"/>
        <v>M6-NyO-50a-I-1-BR</v>
      </c>
      <c r="AD378" s="8" t="s">
        <v>47</v>
      </c>
      <c r="AE378" s="13"/>
      <c r="AF378" s="13"/>
      <c r="AG378" s="8" t="s">
        <v>49</v>
      </c>
    </row>
    <row r="379" ht="112.5" customHeight="1">
      <c r="A379" s="6" t="s">
        <v>2252</v>
      </c>
      <c r="B379" s="6" t="s">
        <v>2253</v>
      </c>
      <c r="C379" s="6" t="s">
        <v>35</v>
      </c>
      <c r="D379" s="7" t="s">
        <v>36</v>
      </c>
      <c r="E379" s="6"/>
      <c r="F379" s="11" t="s">
        <v>2257</v>
      </c>
      <c r="G379" s="10"/>
      <c r="H379" s="14"/>
      <c r="I379" s="6"/>
      <c r="J379" s="6" t="s">
        <v>127</v>
      </c>
      <c r="K379" s="10" t="s">
        <v>128</v>
      </c>
      <c r="L379" s="10" t="s">
        <v>128</v>
      </c>
      <c r="M379" s="6" t="s">
        <v>43</v>
      </c>
      <c r="N379" s="14" t="s">
        <v>2255</v>
      </c>
      <c r="O379" s="14" t="s">
        <v>2255</v>
      </c>
      <c r="P379" s="12"/>
      <c r="Q379" s="13"/>
      <c r="R379" s="12"/>
      <c r="S379" s="12"/>
      <c r="T379" s="12"/>
      <c r="U379" s="12"/>
      <c r="V379" s="12"/>
      <c r="W379" s="12"/>
      <c r="X379" s="13"/>
      <c r="Y379" s="19" t="s">
        <v>45</v>
      </c>
      <c r="Z379" s="12" t="str">
        <f t="shared" si="1"/>
        <v>{
    "id": "M6-NyO-50a-I-2-BR",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-14,
            "divisions": 31,
            "distance": 1,
            "numbers": 3,
            "frequency": 5
        }
    }
}</v>
      </c>
      <c r="AA379" s="28" t="s">
        <v>2258</v>
      </c>
      <c r="AB379" s="13" t="str">
        <f t="shared" si="2"/>
        <v>M6-NyO-50a-I-2</v>
      </c>
      <c r="AC379" s="13" t="str">
        <f t="shared" si="3"/>
        <v>M6-NyO-50a-I-2-BR</v>
      </c>
      <c r="AD379" s="8" t="s">
        <v>47</v>
      </c>
      <c r="AE379" s="13"/>
      <c r="AF379" s="13"/>
      <c r="AG379" s="8" t="s">
        <v>49</v>
      </c>
    </row>
    <row r="380" ht="112.5" customHeight="1">
      <c r="A380" s="6" t="s">
        <v>2252</v>
      </c>
      <c r="B380" s="6" t="s">
        <v>2253</v>
      </c>
      <c r="C380" s="6" t="s">
        <v>35</v>
      </c>
      <c r="D380" s="7" t="s">
        <v>36</v>
      </c>
      <c r="E380" s="6"/>
      <c r="F380" s="11" t="s">
        <v>2259</v>
      </c>
      <c r="G380" s="10"/>
      <c r="H380" s="14"/>
      <c r="I380" s="6"/>
      <c r="J380" s="6" t="s">
        <v>127</v>
      </c>
      <c r="K380" s="10" t="s">
        <v>128</v>
      </c>
      <c r="L380" s="10" t="s">
        <v>128</v>
      </c>
      <c r="M380" s="6" t="s">
        <v>43</v>
      </c>
      <c r="N380" s="14" t="s">
        <v>2255</v>
      </c>
      <c r="O380" s="14" t="s">
        <v>2255</v>
      </c>
      <c r="P380" s="12"/>
      <c r="Q380" s="13"/>
      <c r="R380" s="12"/>
      <c r="S380" s="12"/>
      <c r="T380" s="12"/>
      <c r="U380" s="12"/>
      <c r="V380" s="12"/>
      <c r="W380" s="12"/>
      <c r="X380" s="13"/>
      <c r="Y380" s="19" t="s">
        <v>45</v>
      </c>
      <c r="Z380" s="12" t="str">
        <f t="shared" si="1"/>
        <v>{
    "id": "M6-NyO-50a-I-3-BR",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-13,
            "divisions": 31,
            "distance": 1,
            "numbers": 3,
            "frequency": 5
        }
    }
}</v>
      </c>
      <c r="AA380" s="28" t="s">
        <v>2260</v>
      </c>
      <c r="AB380" s="13" t="str">
        <f t="shared" si="2"/>
        <v>M6-NyO-50a-I-3</v>
      </c>
      <c r="AC380" s="13" t="str">
        <f t="shared" si="3"/>
        <v>M6-NyO-50a-I-3-BR</v>
      </c>
      <c r="AD380" s="8" t="s">
        <v>47</v>
      </c>
      <c r="AE380" s="13"/>
      <c r="AF380" s="13"/>
      <c r="AG380" s="8" t="s">
        <v>49</v>
      </c>
    </row>
    <row r="381" ht="112.5" customHeight="1">
      <c r="A381" s="6" t="s">
        <v>2252</v>
      </c>
      <c r="B381" s="6" t="s">
        <v>2253</v>
      </c>
      <c r="C381" s="6" t="s">
        <v>35</v>
      </c>
      <c r="D381" s="7" t="s">
        <v>36</v>
      </c>
      <c r="E381" s="6"/>
      <c r="F381" s="11" t="s">
        <v>2261</v>
      </c>
      <c r="G381" s="10"/>
      <c r="H381" s="10"/>
      <c r="I381" s="6"/>
      <c r="J381" s="6" t="s">
        <v>127</v>
      </c>
      <c r="K381" s="10" t="s">
        <v>128</v>
      </c>
      <c r="L381" s="10" t="s">
        <v>128</v>
      </c>
      <c r="M381" s="6" t="s">
        <v>43</v>
      </c>
      <c r="N381" s="10" t="s">
        <v>2255</v>
      </c>
      <c r="O381" s="10" t="s">
        <v>2255</v>
      </c>
      <c r="P381" s="12"/>
      <c r="Q381" s="13"/>
      <c r="R381" s="12"/>
      <c r="S381" s="12"/>
      <c r="T381" s="12"/>
      <c r="U381" s="12"/>
      <c r="V381" s="12"/>
      <c r="W381" s="12"/>
      <c r="X381" s="14"/>
      <c r="Y381" s="19" t="s">
        <v>45</v>
      </c>
      <c r="Z381" s="12" t="str">
        <f t="shared" si="1"/>
        <v>{
    "id": "M6-NyO-50a-I-4-BR",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-12,
            "divisions": 31,
            "distance": 1,
            "numbers": 3,
            "frequency": 5
        }
    }
}</v>
      </c>
      <c r="AA381" s="28" t="s">
        <v>2262</v>
      </c>
      <c r="AB381" s="13" t="str">
        <f t="shared" si="2"/>
        <v>M6-NyO-50a-I-4</v>
      </c>
      <c r="AC381" s="13" t="str">
        <f t="shared" si="3"/>
        <v>M6-NyO-50a-I-4-BR</v>
      </c>
      <c r="AD381" s="8" t="s">
        <v>47</v>
      </c>
      <c r="AE381" s="13"/>
      <c r="AF381" s="13"/>
      <c r="AG381" s="8" t="s">
        <v>49</v>
      </c>
    </row>
    <row r="382" ht="112.5" customHeight="1">
      <c r="A382" s="6" t="s">
        <v>2252</v>
      </c>
      <c r="B382" s="6" t="s">
        <v>2253</v>
      </c>
      <c r="C382" s="6" t="s">
        <v>35</v>
      </c>
      <c r="D382" s="7" t="s">
        <v>36</v>
      </c>
      <c r="E382" s="6"/>
      <c r="F382" s="11" t="s">
        <v>2263</v>
      </c>
      <c r="G382" s="10"/>
      <c r="H382" s="14"/>
      <c r="I382" s="6"/>
      <c r="J382" s="6" t="s">
        <v>127</v>
      </c>
      <c r="K382" s="10" t="s">
        <v>128</v>
      </c>
      <c r="L382" s="10" t="s">
        <v>128</v>
      </c>
      <c r="M382" s="6" t="s">
        <v>43</v>
      </c>
      <c r="N382" s="14" t="s">
        <v>2255</v>
      </c>
      <c r="O382" s="14" t="s">
        <v>2255</v>
      </c>
      <c r="P382" s="12"/>
      <c r="Q382" s="13"/>
      <c r="R382" s="9"/>
      <c r="S382" s="9"/>
      <c r="T382" s="9"/>
      <c r="U382" s="9"/>
      <c r="V382" s="9"/>
      <c r="W382" s="9"/>
      <c r="X382" s="13"/>
      <c r="Y382" s="19" t="s">
        <v>45</v>
      </c>
      <c r="Z382" s="12" t="str">
        <f t="shared" si="1"/>
        <v>{
    "id": "M6-NyO-50a-I-5-BR",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-11,
            "divisions": 31,
            "distance": 1,
            "numbers": 3,
            "frequency": 5
        }
    }
}</v>
      </c>
      <c r="AA382" s="28" t="s">
        <v>2264</v>
      </c>
      <c r="AB382" s="13" t="str">
        <f t="shared" si="2"/>
        <v>M6-NyO-50a-I-5</v>
      </c>
      <c r="AC382" s="13" t="str">
        <f t="shared" si="3"/>
        <v>M6-NyO-50a-I-5-BR</v>
      </c>
      <c r="AD382" s="8" t="s">
        <v>47</v>
      </c>
      <c r="AE382" s="13"/>
      <c r="AF382" s="13"/>
      <c r="AG382" s="8" t="s">
        <v>49</v>
      </c>
    </row>
    <row r="383" ht="112.5" customHeight="1">
      <c r="A383" s="6" t="s">
        <v>2265</v>
      </c>
      <c r="B383" s="6" t="s">
        <v>2266</v>
      </c>
      <c r="C383" s="6" t="s">
        <v>35</v>
      </c>
      <c r="D383" s="7" t="s">
        <v>36</v>
      </c>
      <c r="E383" s="6"/>
      <c r="F383" s="9" t="s">
        <v>2267</v>
      </c>
      <c r="G383" s="10"/>
      <c r="H383" s="10"/>
      <c r="I383" s="6"/>
      <c r="J383" s="23" t="s">
        <v>346</v>
      </c>
      <c r="K383" s="11" t="s">
        <v>2268</v>
      </c>
      <c r="L383" s="11" t="s">
        <v>2269</v>
      </c>
      <c r="M383" s="6" t="s">
        <v>43</v>
      </c>
      <c r="N383" s="26" t="s">
        <v>2270</v>
      </c>
      <c r="O383" s="11" t="s">
        <v>2271</v>
      </c>
      <c r="P383" s="12"/>
      <c r="Q383" s="13"/>
      <c r="R383" s="12"/>
      <c r="S383" s="12"/>
      <c r="T383" s="12"/>
      <c r="U383" s="12"/>
      <c r="V383" s="12"/>
      <c r="W383" s="12"/>
      <c r="X383" s="13"/>
      <c r="Y383" s="6" t="s">
        <v>2272</v>
      </c>
      <c r="Z383" s="12" t="str">
        <f t="shared" si="1"/>
        <v>{"id":"M6-MyM-1a-I-1-BR","stimulus":"&lt;p&gt;Selecione as unidades de comprimento.&lt;/p&gt;","hint":"&lt;p&gt;As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a","Decilitro","Miligrama","Mililitro","Decalitro","Hectograma","Quilograma"]},{"name":"Q2","label":null,"list":["Centímetro","Metro","Decímetro","Milímetro","Decâmetro","Hectômetro","Quilômetro"]},{"name":"Q3","label":null,"list":["Centímetro","Metro","Decímetro","Milímetro","Decâmetro","Hectômetro","Quilômetro"]}],"calculated":[{"name":"A1","label":"{{Q1}}","incorrect":true},{"name":"A2","label":"{{Q2}}"},{"name":"A3","label":"{{Q3}}"}],"uniques":true},"algorithm":{"name":"trueFalse","template":"Multiple choice – multiple response","params":{"countCorrect":2,"countIncorrect":1,"showCheckIcon":false,
            "columns": 3
        }
    }
}</v>
      </c>
      <c r="AA383" s="15" t="s">
        <v>2273</v>
      </c>
      <c r="AB383" s="13" t="str">
        <f t="shared" si="2"/>
        <v>M6-MyM-1a-I-1</v>
      </c>
      <c r="AC383" s="13" t="str">
        <f t="shared" si="3"/>
        <v>M6-MyM-1a-I-1-BR</v>
      </c>
      <c r="AD383" s="8" t="s">
        <v>47</v>
      </c>
      <c r="AE383" s="13"/>
      <c r="AF383" s="8" t="s">
        <v>48</v>
      </c>
      <c r="AG383" s="8"/>
    </row>
    <row r="384" ht="112.5" customHeight="1">
      <c r="A384" s="6" t="s">
        <v>2265</v>
      </c>
      <c r="B384" s="6" t="s">
        <v>2266</v>
      </c>
      <c r="C384" s="6" t="s">
        <v>50</v>
      </c>
      <c r="D384" s="7" t="s">
        <v>36</v>
      </c>
      <c r="E384" s="6"/>
      <c r="F384" s="9" t="s">
        <v>2274</v>
      </c>
      <c r="G384" s="10"/>
      <c r="H384" s="14"/>
      <c r="I384" s="6"/>
      <c r="J384" s="8" t="s">
        <v>162</v>
      </c>
      <c r="K384" s="10"/>
      <c r="L384" s="10"/>
      <c r="M384" s="6" t="s">
        <v>43</v>
      </c>
      <c r="N384" s="26" t="s">
        <v>2270</v>
      </c>
      <c r="O384" s="11" t="s">
        <v>2275</v>
      </c>
      <c r="P384" s="12"/>
      <c r="Q384" s="13"/>
      <c r="R384" s="12"/>
      <c r="S384" s="12"/>
      <c r="T384" s="12"/>
      <c r="U384" s="12"/>
      <c r="V384" s="12"/>
      <c r="W384" s="12"/>
      <c r="X384" s="13"/>
      <c r="Y384" s="6" t="s">
        <v>2272</v>
      </c>
      <c r="Z384" s="12" t="str">
        <f t="shared" si="1"/>
        <v>{"id":"M6-MyM-1a-E-1-BR","stimulus":"&lt;p&gt;Selecione a frase correta.&lt;/p&gt;","hint":"&lt;p&gt;As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255);\"&gt;mm&lt;/span&gt;&lt;/td&gt;&lt;/tr&gt;&lt;/tbody&gt;&lt;/table&gt;","seed":{"parameters":[],"calculated":[{"name":"A1","label":"Os centímetros são menores que os metros."},{"name":"A2","label":"Os decâmetros são menores que os quilômetros."},{"name":"A3","label":"Os milímetros são menores que os decímetros."},{"name":"A4","label":"Os decímetros são menores que os decâmetros."},{"name":"A5","label":"Os decâmetros são menores que os decímetros.","incorrect":true},{"name":"A6","label":"Os quilômetros são menores que os hectômetros.","incorrect":true},{"name":"A7","label":"Os hectômetros são menores que os decâmetros.","incorrect":true},{"name":"A8","label":"Os decímetros são menores que os milímetros.","incorrect":true},{"name":"A9","label":"Os metros são menores que os decímetros.","incorrect":true},{"name":"A10","label":"Os decâmetros são menores que os centímetros.","incorrect":true}],"uniques":true},"algorithm":{"name":"trueFalse","template":"Multiple choice – standard","params":{"countCorrect":1,"countIncorrect":2
        }
    }
}</v>
      </c>
      <c r="AA384" s="15" t="s">
        <v>2276</v>
      </c>
      <c r="AB384" s="13" t="str">
        <f t="shared" si="2"/>
        <v>M6-MyM-1a-E-1</v>
      </c>
      <c r="AC384" s="13" t="str">
        <f t="shared" si="3"/>
        <v>M6-MyM-1a-E-1-BR</v>
      </c>
      <c r="AD384" s="8" t="s">
        <v>47</v>
      </c>
      <c r="AE384" s="13"/>
      <c r="AF384" s="8" t="s">
        <v>48</v>
      </c>
      <c r="AG384" s="8"/>
    </row>
    <row r="385" ht="112.5" customHeight="1">
      <c r="A385" s="6" t="s">
        <v>2277</v>
      </c>
      <c r="B385" s="6" t="s">
        <v>2278</v>
      </c>
      <c r="C385" s="6" t="s">
        <v>35</v>
      </c>
      <c r="D385" s="7" t="s">
        <v>36</v>
      </c>
      <c r="E385" s="6"/>
      <c r="F385" s="18" t="s">
        <v>2279</v>
      </c>
      <c r="G385" s="11" t="s">
        <v>2280</v>
      </c>
      <c r="H385" s="6" t="s">
        <v>212</v>
      </c>
      <c r="I385" s="6"/>
      <c r="J385" s="6" t="s">
        <v>1662</v>
      </c>
      <c r="K385" s="11" t="s">
        <v>2281</v>
      </c>
      <c r="L385" s="11" t="s">
        <v>2282</v>
      </c>
      <c r="M385" s="8" t="s">
        <v>43</v>
      </c>
      <c r="N385" s="10" t="s">
        <v>2283</v>
      </c>
      <c r="O385" s="11" t="s">
        <v>2283</v>
      </c>
      <c r="P385" s="12"/>
      <c r="Q385" s="13"/>
      <c r="R385" s="12"/>
      <c r="S385" s="12"/>
      <c r="T385" s="12"/>
      <c r="U385" s="12"/>
      <c r="V385" s="12"/>
      <c r="W385" s="12"/>
      <c r="X385" s="13"/>
      <c r="Y385" s="6" t="s">
        <v>2272</v>
      </c>
      <c r="Z385" s="12" t="str">
        <f t="shared" si="1"/>
        <v>{"id":"M6-MyM-1b-I-1-BR","stimulus":"&lt;p&gt;Selecione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v>
      </c>
      <c r="AA385" s="15" t="s">
        <v>2284</v>
      </c>
      <c r="AB385" s="13" t="str">
        <f t="shared" si="2"/>
        <v>M6-MyM-1b-I-1</v>
      </c>
      <c r="AC385" s="13" t="str">
        <f t="shared" si="3"/>
        <v>M6-MyM-1b-I-1-BR</v>
      </c>
      <c r="AD385" s="8" t="s">
        <v>47</v>
      </c>
      <c r="AE385" s="13"/>
      <c r="AF385" s="8" t="s">
        <v>48</v>
      </c>
      <c r="AG385" s="8"/>
    </row>
    <row r="386" ht="112.5" customHeight="1">
      <c r="A386" s="6" t="s">
        <v>2277</v>
      </c>
      <c r="B386" s="6" t="s">
        <v>2278</v>
      </c>
      <c r="C386" s="6" t="s">
        <v>35</v>
      </c>
      <c r="D386" s="7" t="s">
        <v>36</v>
      </c>
      <c r="E386" s="6"/>
      <c r="F386" s="18" t="s">
        <v>2279</v>
      </c>
      <c r="G386" s="11" t="s">
        <v>2285</v>
      </c>
      <c r="H386" s="6" t="s">
        <v>212</v>
      </c>
      <c r="I386" s="6"/>
      <c r="J386" s="6" t="s">
        <v>1662</v>
      </c>
      <c r="K386" s="11" t="s">
        <v>2286</v>
      </c>
      <c r="L386" s="11" t="s">
        <v>2287</v>
      </c>
      <c r="M386" s="8" t="s">
        <v>43</v>
      </c>
      <c r="N386" s="10" t="s">
        <v>2283</v>
      </c>
      <c r="O386" s="11" t="s">
        <v>2283</v>
      </c>
      <c r="P386" s="12"/>
      <c r="Q386" s="13"/>
      <c r="R386" s="12"/>
      <c r="S386" s="12"/>
      <c r="T386" s="12"/>
      <c r="U386" s="12"/>
      <c r="V386" s="12"/>
      <c r="W386" s="12"/>
      <c r="X386" s="13"/>
      <c r="Y386" s="6" t="s">
        <v>2272</v>
      </c>
      <c r="Z386" s="12" t="str">
        <f t="shared" si="1"/>
        <v>{"id":"M6-MyM-1b-I-2-BR","stimulus":"&lt;p&gt;Selecione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v>
      </c>
      <c r="AA386" s="15" t="s">
        <v>2288</v>
      </c>
      <c r="AB386" s="13" t="str">
        <f t="shared" si="2"/>
        <v>M6-MyM-1b-I-2</v>
      </c>
      <c r="AC386" s="13" t="str">
        <f t="shared" si="3"/>
        <v>M6-MyM-1b-I-2-BR</v>
      </c>
      <c r="AD386" s="8" t="s">
        <v>47</v>
      </c>
      <c r="AE386" s="13"/>
      <c r="AF386" s="8" t="s">
        <v>48</v>
      </c>
      <c r="AG386" s="8"/>
    </row>
    <row r="387" ht="112.5" customHeight="1">
      <c r="A387" s="6" t="s">
        <v>2277</v>
      </c>
      <c r="B387" s="6" t="s">
        <v>2278</v>
      </c>
      <c r="C387" s="6" t="s">
        <v>50</v>
      </c>
      <c r="D387" s="7" t="s">
        <v>36</v>
      </c>
      <c r="E387" s="6"/>
      <c r="F387" s="18" t="s">
        <v>2289</v>
      </c>
      <c r="G387" s="11" t="s">
        <v>2290</v>
      </c>
      <c r="H387" s="10" t="s">
        <v>2291</v>
      </c>
      <c r="I387" s="6"/>
      <c r="J387" s="6" t="s">
        <v>168</v>
      </c>
      <c r="K387" s="11" t="s">
        <v>2292</v>
      </c>
      <c r="L387" s="11" t="s">
        <v>2293</v>
      </c>
      <c r="M387" s="19" t="s">
        <v>43</v>
      </c>
      <c r="N387" s="10" t="s">
        <v>2283</v>
      </c>
      <c r="O387" s="11" t="s">
        <v>2283</v>
      </c>
      <c r="P387" s="12"/>
      <c r="Q387" s="13"/>
      <c r="R387" s="12"/>
      <c r="S387" s="12"/>
      <c r="T387" s="12"/>
      <c r="U387" s="12"/>
      <c r="V387" s="12"/>
      <c r="W387" s="12"/>
      <c r="X387" s="13"/>
      <c r="Y387" s="6" t="s">
        <v>2272</v>
      </c>
      <c r="Z387" s="12" t="str">
        <f t="shared" si="1"/>
        <v>{"id":"M6-MyM-1b-E-1-BR","stimulus":"&lt;p&gt;Calcule as conversões dos seguintes comprimentos.&lt;/p&gt;","template":"&lt;p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v>
      </c>
      <c r="AA387" s="15" t="s">
        <v>2294</v>
      </c>
      <c r="AB387" s="13" t="str">
        <f t="shared" si="2"/>
        <v>M6-MyM-1b-E-1</v>
      </c>
      <c r="AC387" s="13" t="str">
        <f t="shared" si="3"/>
        <v>M6-MyM-1b-E-1-BR</v>
      </c>
      <c r="AD387" s="8" t="s">
        <v>47</v>
      </c>
      <c r="AE387" s="13"/>
      <c r="AF387" s="8" t="s">
        <v>48</v>
      </c>
      <c r="AG387" s="8"/>
    </row>
    <row r="388" ht="112.5" customHeight="1">
      <c r="A388" s="6" t="s">
        <v>2277</v>
      </c>
      <c r="B388" s="6" t="s">
        <v>2278</v>
      </c>
      <c r="C388" s="6" t="s">
        <v>50</v>
      </c>
      <c r="D388" s="7" t="s">
        <v>36</v>
      </c>
      <c r="E388" s="6"/>
      <c r="F388" s="18" t="s">
        <v>2289</v>
      </c>
      <c r="G388" s="11" t="s">
        <v>2295</v>
      </c>
      <c r="H388" s="10"/>
      <c r="I388" s="6"/>
      <c r="J388" s="6" t="s">
        <v>168</v>
      </c>
      <c r="K388" s="11" t="s">
        <v>2296</v>
      </c>
      <c r="L388" s="11" t="s">
        <v>2297</v>
      </c>
      <c r="M388" s="19" t="s">
        <v>43</v>
      </c>
      <c r="N388" s="10" t="s">
        <v>2283</v>
      </c>
      <c r="O388" s="11" t="s">
        <v>2283</v>
      </c>
      <c r="P388" s="12"/>
      <c r="Q388" s="13"/>
      <c r="R388" s="12"/>
      <c r="S388" s="12"/>
      <c r="T388" s="12"/>
      <c r="U388" s="12"/>
      <c r="V388" s="12"/>
      <c r="W388" s="12"/>
      <c r="X388" s="13"/>
      <c r="Y388" s="6" t="s">
        <v>2272</v>
      </c>
      <c r="Z388" s="12" t="str">
        <f t="shared" si="1"/>
        <v>{"id":"M6-MyM-1b-E-2-BR","stimulus":"&lt;p&gt;Calcule as conversões dos seguintes comprimentos.&lt;/p&gt;","template":"&lt;p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v>
      </c>
      <c r="AA388" s="15" t="s">
        <v>2298</v>
      </c>
      <c r="AB388" s="13" t="str">
        <f t="shared" si="2"/>
        <v>M6-MyM-1b-E-2</v>
      </c>
      <c r="AC388" s="13" t="str">
        <f t="shared" si="3"/>
        <v>M6-MyM-1b-E-2-BR</v>
      </c>
      <c r="AD388" s="8" t="s">
        <v>47</v>
      </c>
      <c r="AE388" s="13"/>
      <c r="AF388" s="8" t="s">
        <v>48</v>
      </c>
      <c r="AG388" s="8"/>
    </row>
    <row r="389" ht="112.5" customHeight="1">
      <c r="A389" s="6" t="s">
        <v>2277</v>
      </c>
      <c r="B389" s="6" t="s">
        <v>2278</v>
      </c>
      <c r="C389" s="6" t="s">
        <v>50</v>
      </c>
      <c r="D389" s="7" t="s">
        <v>36</v>
      </c>
      <c r="E389" s="6"/>
      <c r="F389" s="18" t="s">
        <v>2289</v>
      </c>
      <c r="G389" s="11" t="s">
        <v>2299</v>
      </c>
      <c r="H389" s="10"/>
      <c r="I389" s="6"/>
      <c r="J389" s="6" t="s">
        <v>168</v>
      </c>
      <c r="K389" s="11" t="s">
        <v>2300</v>
      </c>
      <c r="L389" s="11" t="s">
        <v>2301</v>
      </c>
      <c r="M389" s="19" t="s">
        <v>43</v>
      </c>
      <c r="N389" s="10" t="s">
        <v>2283</v>
      </c>
      <c r="O389" s="11" t="s">
        <v>2283</v>
      </c>
      <c r="P389" s="12"/>
      <c r="Q389" s="13"/>
      <c r="R389" s="12"/>
      <c r="S389" s="12"/>
      <c r="T389" s="12"/>
      <c r="U389" s="12"/>
      <c r="V389" s="12"/>
      <c r="W389" s="12"/>
      <c r="X389" s="13"/>
      <c r="Y389" s="6" t="s">
        <v>2272</v>
      </c>
      <c r="Z389" s="12" t="str">
        <f t="shared" si="1"/>
        <v>{"id":"M6-MyM-1b-E-3-BR","stimulus":"&lt;p&gt;Calcule as conversões dos seguintes comprimentos.&lt;/p&gt;","template":"&lt;p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v>
      </c>
      <c r="AA389" s="15" t="s">
        <v>2302</v>
      </c>
      <c r="AB389" s="13" t="str">
        <f t="shared" si="2"/>
        <v>M6-MyM-1b-E-3</v>
      </c>
      <c r="AC389" s="13" t="str">
        <f t="shared" si="3"/>
        <v>M6-MyM-1b-E-3-BR</v>
      </c>
      <c r="AD389" s="8" t="s">
        <v>47</v>
      </c>
      <c r="AE389" s="13"/>
      <c r="AF389" s="8" t="s">
        <v>48</v>
      </c>
      <c r="AG389" s="8"/>
    </row>
    <row r="390" ht="112.5" customHeight="1">
      <c r="A390" s="6" t="s">
        <v>2277</v>
      </c>
      <c r="B390" s="6" t="s">
        <v>2278</v>
      </c>
      <c r="C390" s="6" t="s">
        <v>69</v>
      </c>
      <c r="D390" s="7" t="s">
        <v>36</v>
      </c>
      <c r="E390" s="6"/>
      <c r="F390" s="9" t="s">
        <v>2303</v>
      </c>
      <c r="G390" s="10" t="s">
        <v>2304</v>
      </c>
      <c r="H390" s="10"/>
      <c r="I390" s="6"/>
      <c r="J390" s="6" t="s">
        <v>103</v>
      </c>
      <c r="K390" s="10" t="s">
        <v>2305</v>
      </c>
      <c r="L390" s="11" t="s">
        <v>2306</v>
      </c>
      <c r="M390" s="6" t="s">
        <v>43</v>
      </c>
      <c r="N390" s="10" t="s">
        <v>2283</v>
      </c>
      <c r="O390" s="9" t="s">
        <v>2307</v>
      </c>
      <c r="P390" s="12"/>
      <c r="Q390" s="13"/>
      <c r="R390" s="12"/>
      <c r="S390" s="12"/>
      <c r="T390" s="12"/>
      <c r="U390" s="12"/>
      <c r="V390" s="12"/>
      <c r="W390" s="12"/>
      <c r="X390" s="13"/>
      <c r="Y390" s="6" t="s">
        <v>2272</v>
      </c>
      <c r="Z390" s="12" t="str">
        <f t="shared" si="1"/>
        <v>{"id":"M6-MyM-1b-A-1-BR","stimulus":"&lt;p&gt;A altura de um edifício é {{Q1}} dam. Quantos centímetros vale essa medida?&lt;/p&gt;","template":"&lt;p&gt;O edifício tem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v>
      </c>
      <c r="AA390" s="15" t="s">
        <v>2308</v>
      </c>
      <c r="AB390" s="13" t="str">
        <f t="shared" si="2"/>
        <v>M6-MyM-1b-A-1</v>
      </c>
      <c r="AC390" s="13" t="str">
        <f t="shared" si="3"/>
        <v>M6-MyM-1b-A-1-BR</v>
      </c>
      <c r="AD390" s="8" t="s">
        <v>47</v>
      </c>
      <c r="AE390" s="13"/>
      <c r="AF390" s="8" t="s">
        <v>48</v>
      </c>
      <c r="AG390" s="8"/>
    </row>
    <row r="391" ht="112.5" customHeight="1">
      <c r="A391" s="6" t="s">
        <v>2277</v>
      </c>
      <c r="B391" s="6" t="s">
        <v>2278</v>
      </c>
      <c r="C391" s="6" t="s">
        <v>69</v>
      </c>
      <c r="D391" s="7" t="s">
        <v>36</v>
      </c>
      <c r="E391" s="6"/>
      <c r="F391" s="9" t="s">
        <v>2309</v>
      </c>
      <c r="G391" s="10" t="s">
        <v>2310</v>
      </c>
      <c r="H391" s="14"/>
      <c r="I391" s="6"/>
      <c r="J391" s="6" t="s">
        <v>103</v>
      </c>
      <c r="K391" s="10" t="s">
        <v>2311</v>
      </c>
      <c r="L391" s="11" t="s">
        <v>2312</v>
      </c>
      <c r="M391" s="6" t="s">
        <v>43</v>
      </c>
      <c r="N391" s="10" t="s">
        <v>2283</v>
      </c>
      <c r="O391" s="9" t="s">
        <v>2313</v>
      </c>
      <c r="P391" s="12"/>
      <c r="Q391" s="13"/>
      <c r="R391" s="12"/>
      <c r="S391" s="12"/>
      <c r="T391" s="12"/>
      <c r="U391" s="12"/>
      <c r="V391" s="12"/>
      <c r="W391" s="12"/>
      <c r="X391" s="13"/>
      <c r="Y391" s="6" t="s">
        <v>2272</v>
      </c>
      <c r="Z391" s="12" t="str">
        <f t="shared" si="1"/>
        <v>{"id":"M6-MyM-1b-A-2-BR","stimulus":"&lt;p&gt;Durante uma hora um caracol se deslocou por {{Q1}} dm. A quantos milímetros esta distância equivale?&lt;/p&gt;","template":"&lt;p&gt;O caracol andou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v>
      </c>
      <c r="AA391" s="15" t="s">
        <v>2314</v>
      </c>
      <c r="AB391" s="13" t="str">
        <f t="shared" si="2"/>
        <v>M6-MyM-1b-A-2</v>
      </c>
      <c r="AC391" s="13" t="str">
        <f t="shared" si="3"/>
        <v>M6-MyM-1b-A-2-BR</v>
      </c>
      <c r="AD391" s="8" t="s">
        <v>47</v>
      </c>
      <c r="AE391" s="13"/>
      <c r="AF391" s="8" t="s">
        <v>48</v>
      </c>
      <c r="AG391" s="8"/>
    </row>
    <row r="392" ht="112.5" customHeight="1">
      <c r="A392" s="6" t="s">
        <v>2277</v>
      </c>
      <c r="B392" s="6" t="s">
        <v>2278</v>
      </c>
      <c r="C392" s="6" t="s">
        <v>69</v>
      </c>
      <c r="D392" s="7" t="s">
        <v>36</v>
      </c>
      <c r="E392" s="6"/>
      <c r="F392" s="9" t="s">
        <v>2315</v>
      </c>
      <c r="G392" s="10" t="s">
        <v>2316</v>
      </c>
      <c r="H392" s="10"/>
      <c r="I392" s="6"/>
      <c r="J392" s="6" t="s">
        <v>103</v>
      </c>
      <c r="K392" s="10" t="s">
        <v>2317</v>
      </c>
      <c r="L392" s="11" t="s">
        <v>2318</v>
      </c>
      <c r="M392" s="6" t="s">
        <v>43</v>
      </c>
      <c r="N392" s="10" t="s">
        <v>2283</v>
      </c>
      <c r="O392" s="9" t="s">
        <v>2319</v>
      </c>
      <c r="P392" s="12"/>
      <c r="Q392" s="13"/>
      <c r="R392" s="12"/>
      <c r="S392" s="12"/>
      <c r="T392" s="12"/>
      <c r="U392" s="12"/>
      <c r="V392" s="12"/>
      <c r="W392" s="12"/>
      <c r="X392" s="13"/>
      <c r="Y392" s="6" t="s">
        <v>2272</v>
      </c>
      <c r="Z392" s="12" t="str">
        <f t="shared" si="1"/>
        <v>{"id":"M6-MyM-1b-A-3-BR","stimulus":"&lt;p&gt;No treinamento de um ciclista, está prevista uma rota de {{Q1}} dam. A quantos hectômetros esta distância equivale?&lt;/p&gt;","template":"&lt;p&gt;A rota mede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v>
      </c>
      <c r="AA392" s="15" t="s">
        <v>2320</v>
      </c>
      <c r="AB392" s="13" t="str">
        <f t="shared" si="2"/>
        <v>M6-MyM-1b-A-3</v>
      </c>
      <c r="AC392" s="13" t="str">
        <f t="shared" si="3"/>
        <v>M6-MyM-1b-A-3-BR</v>
      </c>
      <c r="AD392" s="8" t="s">
        <v>47</v>
      </c>
      <c r="AE392" s="13"/>
      <c r="AF392" s="8" t="s">
        <v>48</v>
      </c>
      <c r="AG392" s="8"/>
    </row>
    <row r="393" ht="112.5" customHeight="1">
      <c r="A393" s="6" t="s">
        <v>2321</v>
      </c>
      <c r="B393" s="6" t="s">
        <v>2322</v>
      </c>
      <c r="C393" s="6" t="s">
        <v>35</v>
      </c>
      <c r="D393" s="7" t="s">
        <v>36</v>
      </c>
      <c r="E393" s="6"/>
      <c r="F393" s="9" t="s">
        <v>2323</v>
      </c>
      <c r="G393" s="10"/>
      <c r="H393" s="10"/>
      <c r="I393" s="6" t="s">
        <v>212</v>
      </c>
      <c r="J393" s="6" t="s">
        <v>468</v>
      </c>
      <c r="K393" s="10" t="s">
        <v>2324</v>
      </c>
      <c r="L393" s="10" t="s">
        <v>2325</v>
      </c>
      <c r="M393" s="6" t="s">
        <v>43</v>
      </c>
      <c r="N393" s="11" t="s">
        <v>2326</v>
      </c>
      <c r="O393" s="11" t="s">
        <v>2327</v>
      </c>
      <c r="P393" s="12"/>
      <c r="Q393" s="13"/>
      <c r="R393" s="9"/>
      <c r="S393" s="9"/>
      <c r="T393" s="9"/>
      <c r="U393" s="9"/>
      <c r="V393" s="9"/>
      <c r="W393" s="9"/>
      <c r="X393" s="13"/>
      <c r="Y393" s="6" t="s">
        <v>2272</v>
      </c>
      <c r="Z393" s="12" t="str">
        <f t="shared" si="1"/>
        <v>{"id":"M6-MyM-1d-I-1-BR","stimulus":"&lt;p&gt;Estime cada distância e combine-a com a unidade de comprimento que melhor a expressa arrastando.&lt;/p&gt;","template":"&lt;p&gt;{{Q1}}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distância entre duas cidades","O comprimento de um rio","A distância percorrida por um avião"]},{"name":"Q2","label":null,"list":["O comprimento de um lápis","A altura de um copo","O tamanho de um controle remoto"]},{"name":"Q3","label":null,"list":["A altura de uma girafa","A largura de uma sala de jantar","O comprimento de uma piscina"]}],"calculated":[{"name":"A1","label":"{{Q1}}","function":"km"},{"name":"A2","label":"{{Q2}}","function":"cm"},{"name":"A3","label":"{{Q3}}","function":"m"}],"uniques":true},"algorithm":{"name":"linkOperationResult","params":{"invert":true},"template":"Match list"}}</v>
      </c>
      <c r="AA393" s="15" t="s">
        <v>2328</v>
      </c>
      <c r="AB393" s="13" t="str">
        <f t="shared" si="2"/>
        <v>M6-MyM-1d-I-1</v>
      </c>
      <c r="AC393" s="13" t="str">
        <f t="shared" si="3"/>
        <v>M6-MyM-1d-I-1-BR</v>
      </c>
      <c r="AD393" s="8" t="s">
        <v>47</v>
      </c>
      <c r="AE393" s="13"/>
      <c r="AF393" s="8" t="s">
        <v>48</v>
      </c>
      <c r="AG393" s="8"/>
    </row>
    <row r="394" ht="112.5" customHeight="1">
      <c r="A394" s="6" t="s">
        <v>2321</v>
      </c>
      <c r="B394" s="6" t="s">
        <v>2322</v>
      </c>
      <c r="C394" s="6" t="s">
        <v>50</v>
      </c>
      <c r="D394" s="7" t="s">
        <v>36</v>
      </c>
      <c r="E394" s="6"/>
      <c r="F394" s="9" t="s">
        <v>2329</v>
      </c>
      <c r="G394" s="11" t="s">
        <v>2330</v>
      </c>
      <c r="H394" s="10"/>
      <c r="I394" s="6" t="s">
        <v>212</v>
      </c>
      <c r="J394" s="6" t="s">
        <v>54</v>
      </c>
      <c r="K394" s="11" t="s">
        <v>2331</v>
      </c>
      <c r="L394" s="10" t="s">
        <v>2332</v>
      </c>
      <c r="M394" s="6" t="s">
        <v>43</v>
      </c>
      <c r="N394" s="11" t="s">
        <v>2326</v>
      </c>
      <c r="O394" s="11" t="s">
        <v>2327</v>
      </c>
      <c r="P394" s="12"/>
      <c r="Q394" s="13"/>
      <c r="R394" s="9"/>
      <c r="S394" s="9"/>
      <c r="T394" s="9"/>
      <c r="U394" s="9"/>
      <c r="V394" s="9"/>
      <c r="W394" s="9"/>
      <c r="X394" s="13"/>
      <c r="Y394" s="6" t="s">
        <v>2272</v>
      </c>
      <c r="Z394" s="12" t="str">
        <f t="shared" si="1"/>
        <v>{"id":"M6-MyM-1d-E-1-BR","stimulus":"&lt;p&gt;Escolha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cm&lt;/span&gt;&lt;/p&gt;","seed":{"parameters":[{"name":"Q1","label":null,"list":["O comprimento de um parafuso","O diâmetro de uma moeda","Do tamanho de uma formiga","O diâmetro de um ovo de codorna"]},{"name":"Q2","label":null,"list":["A altura da copa de uma árvore","O comprimento de uma mesa","A profundidade de uma piscina"]},{"name":"Q3","label":null,"list":["O perímetro de um país","O percurso de uma maratona","A distância entre duas cidades"]}],"calculated":[{"name":"A1","label":"mm"},{"name":"A2","label":"m"},{"name":"A3","label":"km"}],"uniques":true},"algorithm":{"name":"calculateOperation","template":"Cloze with text"}}</v>
      </c>
      <c r="AA394" s="15" t="s">
        <v>2333</v>
      </c>
      <c r="AB394" s="13" t="str">
        <f t="shared" si="2"/>
        <v>M6-MyM-1d-E-1</v>
      </c>
      <c r="AC394" s="13" t="str">
        <f t="shared" si="3"/>
        <v>M6-MyM-1d-E-1-BR</v>
      </c>
      <c r="AD394" s="8" t="s">
        <v>47</v>
      </c>
      <c r="AE394" s="13"/>
      <c r="AF394" s="8" t="s">
        <v>48</v>
      </c>
      <c r="AG394" s="8"/>
    </row>
    <row r="395" ht="112.5" customHeight="1">
      <c r="A395" s="6" t="s">
        <v>2321</v>
      </c>
      <c r="B395" s="6" t="s">
        <v>2322</v>
      </c>
      <c r="C395" s="6" t="s">
        <v>50</v>
      </c>
      <c r="D395" s="7" t="s">
        <v>36</v>
      </c>
      <c r="E395" s="6"/>
      <c r="F395" s="9" t="s">
        <v>2329</v>
      </c>
      <c r="G395" s="11" t="s">
        <v>2334</v>
      </c>
      <c r="H395" s="10"/>
      <c r="I395" s="6" t="s">
        <v>212</v>
      </c>
      <c r="J395" s="6" t="s">
        <v>54</v>
      </c>
      <c r="K395" s="10" t="s">
        <v>2335</v>
      </c>
      <c r="L395" s="10" t="s">
        <v>2336</v>
      </c>
      <c r="M395" s="6" t="s">
        <v>43</v>
      </c>
      <c r="N395" s="11" t="s">
        <v>2326</v>
      </c>
      <c r="O395" s="11" t="s">
        <v>2327</v>
      </c>
      <c r="P395" s="12"/>
      <c r="Q395" s="13"/>
      <c r="R395" s="9"/>
      <c r="S395" s="9"/>
      <c r="T395" s="9"/>
      <c r="U395" s="9"/>
      <c r="V395" s="9"/>
      <c r="W395" s="9"/>
      <c r="X395" s="9"/>
      <c r="Y395" s="6" t="s">
        <v>2272</v>
      </c>
      <c r="Z395" s="12" t="str">
        <f t="shared" si="1"/>
        <v>{"id":"M6-MyM-1d-E-2-BR","stimulus":"&lt;p&gt;Escolha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altura da copa de uma árvore","O comprimento de uma mesa","A profundidade de uma piscina"]},{"name":"Q2","label":null,"list":["O perímetro de um país","O percurso de uma maratona","A distância entre duas cidades"]},{"name":"Q3","label":null,"list":["O comprimento de um parafuso","O diâmetro de uma moeda","O tamanho de uma formiga","O diâmetro de um ovo de codorna"]}],"calculated":[{"name":"A1","label":"m"},{"name":"A2","label":"km"},{"name":"A3","label":"mm"}],"uniques":true},"algorithm":{"name":"calculateOperation","template":"Cloze with text"}}</v>
      </c>
      <c r="AA395" s="15" t="s">
        <v>2337</v>
      </c>
      <c r="AB395" s="13" t="str">
        <f t="shared" si="2"/>
        <v>M6-MyM-1d-E-2</v>
      </c>
      <c r="AC395" s="13" t="str">
        <f t="shared" si="3"/>
        <v>M6-MyM-1d-E-2-BR</v>
      </c>
      <c r="AD395" s="8" t="s">
        <v>47</v>
      </c>
      <c r="AE395" s="13"/>
      <c r="AF395" s="8" t="s">
        <v>48</v>
      </c>
      <c r="AG395" s="8"/>
    </row>
    <row r="396" ht="112.5" customHeight="1">
      <c r="A396" s="6" t="s">
        <v>2338</v>
      </c>
      <c r="B396" s="6" t="s">
        <v>2339</v>
      </c>
      <c r="C396" s="6" t="s">
        <v>35</v>
      </c>
      <c r="D396" s="7" t="s">
        <v>36</v>
      </c>
      <c r="E396" s="6"/>
      <c r="F396" s="9" t="s">
        <v>2340</v>
      </c>
      <c r="G396" s="10"/>
      <c r="H396" s="10"/>
      <c r="I396" s="6" t="s">
        <v>212</v>
      </c>
      <c r="J396" s="8" t="s">
        <v>262</v>
      </c>
      <c r="K396" s="11" t="s">
        <v>2341</v>
      </c>
      <c r="L396" s="11" t="s">
        <v>2342</v>
      </c>
      <c r="M396" s="6" t="s">
        <v>43</v>
      </c>
      <c r="N396" s="14" t="s">
        <v>2343</v>
      </c>
      <c r="O396" s="14" t="s">
        <v>2343</v>
      </c>
      <c r="P396" s="12"/>
      <c r="Q396" s="13"/>
      <c r="R396" s="9"/>
      <c r="S396" s="9"/>
      <c r="T396" s="9"/>
      <c r="U396" s="9"/>
      <c r="V396" s="9"/>
      <c r="W396" s="9"/>
      <c r="X396" s="13"/>
      <c r="Y396" s="6" t="s">
        <v>2272</v>
      </c>
      <c r="Z396" s="12" t="str">
        <f t="shared" si="1"/>
        <v>{"id":"M6-MyM-2a-I-1-BR","stimulus":"&lt;p&gt;Escolha o resultado da operação: {{Q1}} {{Q3}} + {{Q2}}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v>
      </c>
      <c r="AA396" s="15" t="s">
        <v>2344</v>
      </c>
      <c r="AB396" s="13" t="str">
        <f t="shared" si="2"/>
        <v>M6-MyM-2a-I-1</v>
      </c>
      <c r="AC396" s="13" t="str">
        <f t="shared" si="3"/>
        <v>M6-MyM-2a-I-1-BR</v>
      </c>
      <c r="AD396" s="8" t="s">
        <v>47</v>
      </c>
      <c r="AE396" s="13"/>
      <c r="AF396" s="8" t="s">
        <v>48</v>
      </c>
      <c r="AG396" s="8"/>
    </row>
    <row r="397" ht="112.5" customHeight="1">
      <c r="A397" s="6" t="s">
        <v>2338</v>
      </c>
      <c r="B397" s="6" t="s">
        <v>2339</v>
      </c>
      <c r="C397" s="6" t="s">
        <v>35</v>
      </c>
      <c r="D397" s="7" t="s">
        <v>36</v>
      </c>
      <c r="E397" s="6"/>
      <c r="F397" s="9" t="s">
        <v>2345</v>
      </c>
      <c r="G397" s="10"/>
      <c r="H397" s="10"/>
      <c r="I397" s="6" t="s">
        <v>212</v>
      </c>
      <c r="J397" s="8" t="s">
        <v>262</v>
      </c>
      <c r="K397" s="10" t="s">
        <v>2341</v>
      </c>
      <c r="L397" s="10" t="s">
        <v>2346</v>
      </c>
      <c r="M397" s="6" t="s">
        <v>43</v>
      </c>
      <c r="N397" s="14" t="s">
        <v>2347</v>
      </c>
      <c r="O397" s="14" t="s">
        <v>2347</v>
      </c>
      <c r="P397" s="12"/>
      <c r="Q397" s="13"/>
      <c r="R397" s="9"/>
      <c r="S397" s="9"/>
      <c r="T397" s="9"/>
      <c r="U397" s="9"/>
      <c r="V397" s="9"/>
      <c r="W397" s="9"/>
      <c r="X397" s="13"/>
      <c r="Y397" s="6" t="s">
        <v>2272</v>
      </c>
      <c r="Z397" s="12" t="str">
        <f t="shared" si="1"/>
        <v>{"id":"M6-MyM-2a-I-2-BR","stimulus":"&lt;p&gt;Escolha o resultado da operação: {{T1}} {{Q3}} − {{Q2}}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v>
      </c>
      <c r="AA397" s="15" t="s">
        <v>2348</v>
      </c>
      <c r="AB397" s="13" t="str">
        <f t="shared" si="2"/>
        <v>M6-MyM-2a-I-2</v>
      </c>
      <c r="AC397" s="13" t="str">
        <f t="shared" si="3"/>
        <v>M6-MyM-2a-I-2-BR</v>
      </c>
      <c r="AD397" s="8" t="s">
        <v>47</v>
      </c>
      <c r="AE397" s="13"/>
      <c r="AF397" s="8" t="s">
        <v>48</v>
      </c>
      <c r="AG397" s="8"/>
    </row>
    <row r="398" ht="112.5" customHeight="1">
      <c r="A398" s="6" t="s">
        <v>2338</v>
      </c>
      <c r="B398" s="6" t="s">
        <v>2339</v>
      </c>
      <c r="C398" s="6" t="s">
        <v>50</v>
      </c>
      <c r="D398" s="7" t="s">
        <v>36</v>
      </c>
      <c r="E398" s="6"/>
      <c r="F398" s="18" t="s">
        <v>319</v>
      </c>
      <c r="G398" s="10" t="s">
        <v>2349</v>
      </c>
      <c r="H398" s="10"/>
      <c r="I398" s="6" t="s">
        <v>212</v>
      </c>
      <c r="J398" s="6" t="s">
        <v>168</v>
      </c>
      <c r="K398" s="10" t="s">
        <v>2350</v>
      </c>
      <c r="L398" s="10" t="s">
        <v>2351</v>
      </c>
      <c r="M398" s="6" t="s">
        <v>43</v>
      </c>
      <c r="N398" s="10" t="s">
        <v>2343</v>
      </c>
      <c r="O398" s="10" t="s">
        <v>2343</v>
      </c>
      <c r="P398" s="12"/>
      <c r="Q398" s="13"/>
      <c r="R398" s="12"/>
      <c r="S398" s="12"/>
      <c r="T398" s="12"/>
      <c r="U398" s="12"/>
      <c r="V398" s="12"/>
      <c r="W398" s="12"/>
      <c r="X398" s="13"/>
      <c r="Y398" s="6" t="s">
        <v>2272</v>
      </c>
      <c r="Z398" s="12" t="str">
        <f t="shared" si="1"/>
        <v>{"id":"M6-MyM-2a-E-1-BR","stimulus":"&lt;p&gt;Calcule a seguinte adição.&lt;/p&gt;","template":"&lt;p style=\"text-align:center;\"&gt;{{Q1}} {{Q3}} + {{Q2}} {{Q3}} = {{response}}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500,"step":1},{"name":"Q2","label":null,"min":100,"max":500,"step":1},{"name":"Q3","label":null,"list":["km","hm","dam","m","dm","cm","mm"]}],"calculated":[{"name":"A1","label":"{{function}}","function":"{{Q1}}+{{Q2}}"}],"uniques":true},"algorithm":{"name":"calculateOperation","params":{"method":"equivLiteral","keyboard":"NUMERICAL"}}}</v>
      </c>
      <c r="AA398" s="15" t="s">
        <v>2352</v>
      </c>
      <c r="AB398" s="13" t="str">
        <f t="shared" si="2"/>
        <v>M6-MyM-2a-E-1</v>
      </c>
      <c r="AC398" s="13" t="str">
        <f t="shared" si="3"/>
        <v>M6-MyM-2a-E-1-BR</v>
      </c>
      <c r="AD398" s="8" t="s">
        <v>47</v>
      </c>
      <c r="AE398" s="13"/>
      <c r="AF398" s="8" t="s">
        <v>48</v>
      </c>
      <c r="AG398" s="8"/>
    </row>
    <row r="399" ht="112.5" customHeight="1">
      <c r="A399" s="6" t="s">
        <v>2338</v>
      </c>
      <c r="B399" s="6" t="s">
        <v>2339</v>
      </c>
      <c r="C399" s="6" t="s">
        <v>50</v>
      </c>
      <c r="D399" s="7" t="s">
        <v>36</v>
      </c>
      <c r="E399" s="6"/>
      <c r="F399" s="18" t="s">
        <v>411</v>
      </c>
      <c r="G399" s="10" t="s">
        <v>2353</v>
      </c>
      <c r="H399" s="10"/>
      <c r="I399" s="6" t="s">
        <v>212</v>
      </c>
      <c r="J399" s="6" t="s">
        <v>168</v>
      </c>
      <c r="K399" s="10" t="s">
        <v>2354</v>
      </c>
      <c r="L399" s="10" t="s">
        <v>2355</v>
      </c>
      <c r="M399" s="6" t="s">
        <v>43</v>
      </c>
      <c r="N399" s="10" t="s">
        <v>2347</v>
      </c>
      <c r="O399" s="10" t="s">
        <v>2347</v>
      </c>
      <c r="P399" s="12"/>
      <c r="Q399" s="13"/>
      <c r="R399" s="12"/>
      <c r="S399" s="12"/>
      <c r="T399" s="12"/>
      <c r="U399" s="12"/>
      <c r="V399" s="12"/>
      <c r="W399" s="12"/>
      <c r="X399" s="13"/>
      <c r="Y399" s="6" t="s">
        <v>2272</v>
      </c>
      <c r="Z399" s="12" t="str">
        <f t="shared" si="1"/>
        <v>{"id":"M6-MyM-2a-E-2-BR","stimulus":"&lt;p&gt;Calcule a seguinte subtração.&lt;/p&gt;","template":"&lt;p style=\"text-align:center;\"&gt;{{T1}} {{Q3}} − {{Q2}} {{Q3}} = {{response}}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calculated":[{"name":"T1","label":"{{function}}","function":"{{Q1}}+{{Q2}}","temp":true},{"name":"A1","label":"{{function}}","function":"{{Q1}}"}],"uniques":true},"algorithm":{"name":"calculateOperation","params":{"method":"equivLiteral","keyboard":"NUMERICAL"}}}</v>
      </c>
      <c r="AA399" s="15" t="s">
        <v>2356</v>
      </c>
      <c r="AB399" s="13" t="str">
        <f t="shared" si="2"/>
        <v>M6-MyM-2a-E-2</v>
      </c>
      <c r="AC399" s="13" t="str">
        <f t="shared" si="3"/>
        <v>M6-MyM-2a-E-2-BR</v>
      </c>
      <c r="AD399" s="8" t="s">
        <v>47</v>
      </c>
      <c r="AE399" s="13"/>
      <c r="AF399" s="8" t="s">
        <v>48</v>
      </c>
      <c r="AG399" s="8"/>
    </row>
    <row r="400" ht="112.5" customHeight="1">
      <c r="A400" s="6" t="s">
        <v>2338</v>
      </c>
      <c r="B400" s="6" t="s">
        <v>2339</v>
      </c>
      <c r="C400" s="6" t="s">
        <v>69</v>
      </c>
      <c r="D400" s="7" t="s">
        <v>36</v>
      </c>
      <c r="E400" s="6"/>
      <c r="F400" s="9" t="s">
        <v>2357</v>
      </c>
      <c r="G400" s="10" t="s">
        <v>2358</v>
      </c>
      <c r="H400" s="10"/>
      <c r="I400" s="6" t="s">
        <v>212</v>
      </c>
      <c r="J400" s="6" t="s">
        <v>103</v>
      </c>
      <c r="K400" s="11" t="s">
        <v>2359</v>
      </c>
      <c r="L400" s="10" t="s">
        <v>2360</v>
      </c>
      <c r="M400" s="6" t="s">
        <v>43</v>
      </c>
      <c r="N400" s="14" t="s">
        <v>2347</v>
      </c>
      <c r="O400" s="14" t="s">
        <v>2347</v>
      </c>
      <c r="P400" s="12"/>
      <c r="Q400" s="13"/>
      <c r="R400" s="12"/>
      <c r="S400" s="12"/>
      <c r="T400" s="12"/>
      <c r="U400" s="12"/>
      <c r="V400" s="12"/>
      <c r="W400" s="12"/>
      <c r="X400" s="13"/>
      <c r="Y400" s="6" t="s">
        <v>2272</v>
      </c>
      <c r="Z400" s="12" t="str">
        <f t="shared" si="1"/>
        <v>{"id":"M6-MyM-2a-A-1-BR","stimulus":"&lt;p&gt;Alex tem {{T1}} cm de altura e Flávia tem {{Q1}} cm. Quantos centímetros de diferença há entre eles?&lt;/p&gt;","template":"&lt;p&gt;Há {{response}} cm de diferença.&lt;/p&gt;","hint":"&lt;p&gt;Para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120,"max":150,"step":1},{"name":"Q2","label":null,"min":5,"max":25,"step":1}],"calculated":[{"name":"T1","label":"{{function}}","function":"{{Q1}}+{{Q2}}","temp":true},{"name":"A1","label":"{{function}}","function":"{{Q2}}"}],"uniques":true},"algorithm":{"name":"calculateOperation","params":{"method":"equivLiteral","keyboard":"NUMERICAL"}}}</v>
      </c>
      <c r="AA400" s="15" t="s">
        <v>2361</v>
      </c>
      <c r="AB400" s="13" t="str">
        <f t="shared" si="2"/>
        <v>M6-MyM-2a-A-1</v>
      </c>
      <c r="AC400" s="13" t="str">
        <f t="shared" si="3"/>
        <v>M6-MyM-2a-A-1-BR</v>
      </c>
      <c r="AD400" s="8" t="s">
        <v>47</v>
      </c>
      <c r="AE400" s="13"/>
      <c r="AF400" s="8" t="s">
        <v>48</v>
      </c>
      <c r="AG400" s="8"/>
    </row>
    <row r="401" ht="112.5" customHeight="1">
      <c r="A401" s="6" t="s">
        <v>2338</v>
      </c>
      <c r="B401" s="6" t="s">
        <v>2339</v>
      </c>
      <c r="C401" s="6" t="s">
        <v>69</v>
      </c>
      <c r="D401" s="7" t="s">
        <v>36</v>
      </c>
      <c r="E401" s="6"/>
      <c r="F401" s="18" t="s">
        <v>2362</v>
      </c>
      <c r="G401" s="10" t="s">
        <v>2363</v>
      </c>
      <c r="H401" s="10"/>
      <c r="I401" s="6" t="s">
        <v>212</v>
      </c>
      <c r="J401" s="6" t="s">
        <v>103</v>
      </c>
      <c r="K401" s="11" t="s">
        <v>2364</v>
      </c>
      <c r="L401" s="10" t="s">
        <v>449</v>
      </c>
      <c r="M401" s="6" t="s">
        <v>43</v>
      </c>
      <c r="N401" s="14" t="s">
        <v>2343</v>
      </c>
      <c r="O401" s="14" t="s">
        <v>2343</v>
      </c>
      <c r="P401" s="12"/>
      <c r="Q401" s="13"/>
      <c r="R401" s="12"/>
      <c r="S401" s="12"/>
      <c r="T401" s="12"/>
      <c r="U401" s="12"/>
      <c r="V401" s="12"/>
      <c r="W401" s="12"/>
      <c r="X401" s="13"/>
      <c r="Y401" s="6" t="s">
        <v>2272</v>
      </c>
      <c r="Z401" s="12" t="str">
        <f t="shared" si="1"/>
        <v>{"id":"M6-MyM-2a-A-2-BR","stimulus":"&lt;p&gt;Um avião de passageiros voou {{Q1}} dam antes de fazer uma escala em {{Q3}}. De lá fez um segundo vôo de {{Q2}} dam até pousar novamente. Qual foi distância percorrida considerando as duas viagens?&lt;/p&gt;","template":"&lt;p&gt;O avião precorreu {{response}} dam.&lt;/p&gt;","hint":"&lt;p&gt;Para acrescentar unidades de comprimento, todas elas devem ser expressas na mesma unidade. Os números são então somados.&lt;/p&gt;","feedback":"&lt;p&gt;Para acrescentar unidades de comprimento, todas elas devem ser expressas na mesma unidade. Os números são então somados.&lt;/p&gt;","seed":{"parameters":[{"name":"Q1","label":null,"min":100,"max":500,"step":1},{"name":"Q2","label":null,"min":100,"max":500,"step":1},{"name":"Q3","label":null,"list":["Madrid","Berlim","Brasília","Nova York","Tóquio","Seul"]}],"calculated":[{"name":"A1","label":"{{function}}","function":"{{Q1}}+{{Q2}}"}],"uniques":true},"algorithm":{"name":"calculateOperation","params":{"method":"equivLiteral","keyboard":"NUMERICAL"}}}</v>
      </c>
      <c r="AA401" s="15" t="s">
        <v>2365</v>
      </c>
      <c r="AB401" s="13" t="str">
        <f t="shared" si="2"/>
        <v>M6-MyM-2a-A-2</v>
      </c>
      <c r="AC401" s="13" t="str">
        <f t="shared" si="3"/>
        <v>M6-MyM-2a-A-2-BR</v>
      </c>
      <c r="AD401" s="8" t="s">
        <v>47</v>
      </c>
      <c r="AE401" s="13"/>
      <c r="AF401" s="8" t="s">
        <v>48</v>
      </c>
      <c r="AG401" s="8"/>
    </row>
    <row r="402" ht="112.5" customHeight="1">
      <c r="A402" s="6" t="s">
        <v>2338</v>
      </c>
      <c r="B402" s="6" t="s">
        <v>2339</v>
      </c>
      <c r="C402" s="6" t="s">
        <v>69</v>
      </c>
      <c r="D402" s="7" t="s">
        <v>36</v>
      </c>
      <c r="E402" s="6"/>
      <c r="F402" s="9" t="s">
        <v>2366</v>
      </c>
      <c r="G402" s="11" t="s">
        <v>2367</v>
      </c>
      <c r="H402" s="38"/>
      <c r="I402" s="6" t="s">
        <v>212</v>
      </c>
      <c r="J402" s="6" t="s">
        <v>103</v>
      </c>
      <c r="K402" s="10" t="s">
        <v>2368</v>
      </c>
      <c r="L402" s="27" t="s">
        <v>2360</v>
      </c>
      <c r="M402" s="6" t="s">
        <v>43</v>
      </c>
      <c r="N402" s="14" t="s">
        <v>2347</v>
      </c>
      <c r="O402" s="14" t="s">
        <v>2347</v>
      </c>
      <c r="P402" s="12"/>
      <c r="Q402" s="13"/>
      <c r="R402" s="12"/>
      <c r="S402" s="12"/>
      <c r="T402" s="12"/>
      <c r="U402" s="12"/>
      <c r="V402" s="12"/>
      <c r="W402" s="12"/>
      <c r="X402" s="13"/>
      <c r="Y402" s="6" t="s">
        <v>2272</v>
      </c>
      <c r="Z402" s="12" t="str">
        <f t="shared" si="1"/>
        <v>{"id":"M6-MyM-2a-A-3-BR","stimulus":"&lt;p&gt;O lápis da Letícia tinha {{T1}} mm de comprimento, mas depois de apontá-lo ele ficou com {{Q1}} mm de comprimento. Em quantos mm o lápis encolheu?&lt;/p&gt;","template":"&lt;p&gt;O lápis ficou {{response}} mm mais curto.&lt;/p&gt;","hint":"&lt;p&gt;Para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50,"max":100,"step":1},{"name":"Q2","label":null,"min":10,"max":100,"step":1}],"calculated":[{"name":"T1","label":"{{function}}","function":"{{Q1}}+{{Q2}}","temp":true},{"name":"A1","label":"{{function}}","function":"{{Q2}}"}],"uniques":true},"algorithm":{"name":"calculateOperation","params":{"method":"equivLiteral","keyboard":"NUMERICAL"}}}</v>
      </c>
      <c r="AA402" s="15" t="s">
        <v>2369</v>
      </c>
      <c r="AB402" s="13" t="str">
        <f t="shared" si="2"/>
        <v>M6-MyM-2a-A-3</v>
      </c>
      <c r="AC402" s="13" t="str">
        <f t="shared" si="3"/>
        <v>M6-MyM-2a-A-3-BR</v>
      </c>
      <c r="AD402" s="8" t="s">
        <v>47</v>
      </c>
      <c r="AE402" s="13"/>
      <c r="AF402" s="8" t="s">
        <v>48</v>
      </c>
      <c r="AG402" s="8"/>
    </row>
    <row r="403" ht="112.5" customHeight="1">
      <c r="A403" s="6" t="s">
        <v>2370</v>
      </c>
      <c r="B403" s="6" t="s">
        <v>2371</v>
      </c>
      <c r="C403" s="6" t="s">
        <v>35</v>
      </c>
      <c r="D403" s="7" t="s">
        <v>36</v>
      </c>
      <c r="E403" s="6"/>
      <c r="F403" s="9" t="s">
        <v>2372</v>
      </c>
      <c r="G403" s="10"/>
      <c r="H403" s="10"/>
      <c r="I403" s="6" t="s">
        <v>212</v>
      </c>
      <c r="J403" s="6" t="s">
        <v>2373</v>
      </c>
      <c r="K403" s="10" t="s">
        <v>2374</v>
      </c>
      <c r="L403" s="10" t="s">
        <v>2375</v>
      </c>
      <c r="M403" s="6" t="s">
        <v>43</v>
      </c>
      <c r="N403" s="14" t="s">
        <v>2376</v>
      </c>
      <c r="O403" s="14" t="s">
        <v>2377</v>
      </c>
      <c r="P403" s="12"/>
      <c r="Q403" s="13"/>
      <c r="R403" s="12"/>
      <c r="S403" s="12"/>
      <c r="T403" s="12"/>
      <c r="U403" s="12"/>
      <c r="V403" s="12"/>
      <c r="W403" s="12"/>
      <c r="X403" s="13"/>
      <c r="Y403" s="6" t="s">
        <v>2272</v>
      </c>
      <c r="Z403" s="12" t="str">
        <f t="shared" si="1"/>
        <v>{"id":"M6-MyM-2b-I-1-BR","stimulus":"&lt;p&gt;Selecione o resultado da seguinte multiplicação.&lt;/p&gt;&lt;p style=\"text-align:center;\"&gt;{{Q1}} {{Q11}} × {{Q2}} = ...&lt;/p&gt;","hint":"&lt;p&gt;Para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v>
      </c>
      <c r="AA403" s="15" t="s">
        <v>2378</v>
      </c>
      <c r="AB403" s="13" t="str">
        <f t="shared" si="2"/>
        <v>M6-MyM-2b-I-1</v>
      </c>
      <c r="AC403" s="13" t="str">
        <f t="shared" si="3"/>
        <v>M6-MyM-2b-I-1-BR</v>
      </c>
      <c r="AD403" s="8" t="s">
        <v>47</v>
      </c>
      <c r="AE403" s="13"/>
      <c r="AF403" s="8" t="s">
        <v>48</v>
      </c>
      <c r="AG403" s="8"/>
    </row>
    <row r="404" ht="112.5" customHeight="1">
      <c r="A404" s="6" t="s">
        <v>2370</v>
      </c>
      <c r="B404" s="6" t="s">
        <v>2371</v>
      </c>
      <c r="C404" s="6" t="s">
        <v>35</v>
      </c>
      <c r="D404" s="7" t="s">
        <v>36</v>
      </c>
      <c r="E404" s="6"/>
      <c r="F404" s="9" t="s">
        <v>2379</v>
      </c>
      <c r="G404" s="10"/>
      <c r="H404" s="10"/>
      <c r="I404" s="6" t="s">
        <v>212</v>
      </c>
      <c r="J404" s="6" t="s">
        <v>2373</v>
      </c>
      <c r="K404" s="11" t="s">
        <v>2380</v>
      </c>
      <c r="L404" s="11" t="s">
        <v>2381</v>
      </c>
      <c r="M404" s="6" t="s">
        <v>43</v>
      </c>
      <c r="N404" s="11" t="s">
        <v>2382</v>
      </c>
      <c r="O404" s="14" t="s">
        <v>2383</v>
      </c>
      <c r="P404" s="12"/>
      <c r="Q404" s="13"/>
      <c r="R404" s="12"/>
      <c r="S404" s="12"/>
      <c r="T404" s="12"/>
      <c r="U404" s="12"/>
      <c r="V404" s="12"/>
      <c r="W404" s="12"/>
      <c r="X404" s="13"/>
      <c r="Y404" s="6" t="s">
        <v>2272</v>
      </c>
      <c r="Z404" s="12" t="str">
        <f t="shared" si="1"/>
        <v>{"id":"M6-MyM-2b-I-2-BR","stimulus":"&lt;p&gt;Selecione o resultado da seguinte divisão.&lt;/p&gt;&lt;p style=\"text-align:center;\"&gt;{{T1}} {{Q22}} : {{Q1}} = ...&lt;/p&gt;","hint":"&lt;p&gt;Para calcular, é necessário dividir os números e expressar o resultado na mesma unidade.&lt;/p&gt;","feedback":"&lt;p&gt;Para calcular, é necessário dividir os números e expressar o resultado na mesma unidade.&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v>
      </c>
      <c r="AA404" s="15" t="s">
        <v>2384</v>
      </c>
      <c r="AB404" s="13" t="str">
        <f t="shared" si="2"/>
        <v>M6-MyM-2b-I-2</v>
      </c>
      <c r="AC404" s="13" t="str">
        <f t="shared" si="3"/>
        <v>M6-MyM-2b-I-2-BR</v>
      </c>
      <c r="AD404" s="8" t="s">
        <v>47</v>
      </c>
      <c r="AE404" s="13"/>
      <c r="AF404" s="8" t="s">
        <v>48</v>
      </c>
      <c r="AG404" s="8"/>
    </row>
    <row r="405" ht="112.5" customHeight="1">
      <c r="A405" s="6" t="s">
        <v>2370</v>
      </c>
      <c r="B405" s="6" t="s">
        <v>2371</v>
      </c>
      <c r="C405" s="6" t="s">
        <v>50</v>
      </c>
      <c r="D405" s="7" t="s">
        <v>36</v>
      </c>
      <c r="E405" s="6"/>
      <c r="F405" s="18" t="s">
        <v>474</v>
      </c>
      <c r="G405" s="10" t="s">
        <v>2385</v>
      </c>
      <c r="H405" s="10"/>
      <c r="I405" s="6" t="s">
        <v>212</v>
      </c>
      <c r="J405" s="6" t="s">
        <v>103</v>
      </c>
      <c r="K405" s="10" t="s">
        <v>2386</v>
      </c>
      <c r="L405" s="10" t="s">
        <v>478</v>
      </c>
      <c r="M405" s="6" t="s">
        <v>43</v>
      </c>
      <c r="N405" s="10" t="s">
        <v>2376</v>
      </c>
      <c r="O405" s="10" t="s">
        <v>2377</v>
      </c>
      <c r="P405" s="12"/>
      <c r="Q405" s="13"/>
      <c r="R405" s="12"/>
      <c r="S405" s="12"/>
      <c r="T405" s="12"/>
      <c r="U405" s="12"/>
      <c r="V405" s="12"/>
      <c r="W405" s="12"/>
      <c r="X405" s="13"/>
      <c r="Y405" s="6" t="s">
        <v>2272</v>
      </c>
      <c r="Z405" s="12" t="str">
        <f t="shared" si="1"/>
        <v>{"id":"M6-MyM-2b-E-1-BR","stimulus":"&lt;p&gt;Calcule a seguinte multiplicação.&lt;/p&gt;","template":"&lt;p style=\"text-align:center;\"&gt;{{Q1}} {{Q11}} × {{Q2}} = {{response}} {{Q11}}&lt;/p&gt;","hint":"&lt;p&gt;Para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2,"max":9,"step":1},{"name":"Q11","label":null,"list":["km","hm","dam","m","dm","cm","mm"]}],"calculated":[{"name":"A1","label":"{{function}}","function":"{{Q1}}*{{Q2}}"}],"uniques":true},"algorithm":{"name":"calculateOperation","params":{"method":"equivLiteral","keyboard":"NUMERICAL"}}}</v>
      </c>
      <c r="AA405" s="15" t="s">
        <v>2387</v>
      </c>
      <c r="AB405" s="13" t="str">
        <f t="shared" si="2"/>
        <v>M6-MyM-2b-E-1</v>
      </c>
      <c r="AC405" s="13" t="str">
        <f t="shared" si="3"/>
        <v>M6-MyM-2b-E-1-BR</v>
      </c>
      <c r="AD405" s="8" t="s">
        <v>47</v>
      </c>
      <c r="AE405" s="13"/>
      <c r="AF405" s="8" t="s">
        <v>48</v>
      </c>
      <c r="AG405" s="8"/>
    </row>
    <row r="406" ht="112.5" customHeight="1">
      <c r="A406" s="6" t="s">
        <v>2370</v>
      </c>
      <c r="B406" s="6" t="s">
        <v>2371</v>
      </c>
      <c r="C406" s="6" t="s">
        <v>50</v>
      </c>
      <c r="D406" s="7" t="s">
        <v>36</v>
      </c>
      <c r="E406" s="6"/>
      <c r="F406" s="18" t="s">
        <v>2388</v>
      </c>
      <c r="G406" s="10" t="s">
        <v>2389</v>
      </c>
      <c r="H406" s="10"/>
      <c r="I406" s="6" t="s">
        <v>212</v>
      </c>
      <c r="J406" s="6" t="s">
        <v>103</v>
      </c>
      <c r="K406" s="10" t="s">
        <v>2390</v>
      </c>
      <c r="L406" s="10" t="s">
        <v>2391</v>
      </c>
      <c r="M406" s="6" t="s">
        <v>43</v>
      </c>
      <c r="N406" s="11" t="s">
        <v>2382</v>
      </c>
      <c r="O406" s="10" t="s">
        <v>2383</v>
      </c>
      <c r="P406" s="12"/>
      <c r="Q406" s="13"/>
      <c r="R406" s="12"/>
      <c r="S406" s="12"/>
      <c r="T406" s="12"/>
      <c r="U406" s="12"/>
      <c r="V406" s="12"/>
      <c r="W406" s="12"/>
      <c r="X406" s="13"/>
      <c r="Y406" s="6" t="s">
        <v>2272</v>
      </c>
      <c r="Z406" s="12" t="str">
        <f t="shared" si="1"/>
        <v>{"id":"M6-MyM-2b-E-2-BR","stimulus":"&lt;p&gt;Calcule a seguinte divisão.&lt;/p&gt;","template":"&lt;p style=\"text-align:center;\"&gt;{{T1}} {{Q11}} : {{Q1}} = {{response}} {{Q11}}&lt;/p&gt;","hint":"&lt;p&gt;Para calcular, é necessário dividir os números e expressar o resultado na mesma unidade.&lt;/p&gt;","feedback":"&lt;p&gt;Para calcular, é necessário dividir os números e expressar o resultado na mesma unidade.&lt;/p&gt;","seed":{"parameters":[{"name":"Q1","label":null,"min":2,"max":9,"step":1},{"name":"Q2","label":null,"min":100,"max":300,"step":1},{"name":"Q11","label":null,"list":["km","hm","dam","m","dm","cm","mm"]}],"calculated":[{"name":"T1","label":"{{function}}","function":"{{Q1}}*{{Q2}}","temp":true},{"name":"A1","label":"{{function}}","function":"{{Q2}}"}],"uniques":true},"algorithm":{"name":"calculateOperation","params":{"method":"equivLiteral","keyboard":"NUMERICAL"}}}</v>
      </c>
      <c r="AA406" s="15" t="s">
        <v>2392</v>
      </c>
      <c r="AB406" s="13" t="str">
        <f t="shared" si="2"/>
        <v>M6-MyM-2b-E-2</v>
      </c>
      <c r="AC406" s="13" t="str">
        <f t="shared" si="3"/>
        <v>M6-MyM-2b-E-2-BR</v>
      </c>
      <c r="AD406" s="8" t="s">
        <v>47</v>
      </c>
      <c r="AE406" s="13"/>
      <c r="AF406" s="8" t="s">
        <v>48</v>
      </c>
      <c r="AG406" s="8"/>
    </row>
    <row r="407" ht="112.5" customHeight="1">
      <c r="A407" s="6" t="s">
        <v>2370</v>
      </c>
      <c r="B407" s="6" t="s">
        <v>2371</v>
      </c>
      <c r="C407" s="6" t="s">
        <v>69</v>
      </c>
      <c r="D407" s="7" t="s">
        <v>36</v>
      </c>
      <c r="E407" s="6"/>
      <c r="F407" s="9" t="s">
        <v>2393</v>
      </c>
      <c r="G407" s="11" t="s">
        <v>2394</v>
      </c>
      <c r="H407" s="10"/>
      <c r="I407" s="6" t="s">
        <v>212</v>
      </c>
      <c r="J407" s="6" t="s">
        <v>103</v>
      </c>
      <c r="K407" s="27" t="s">
        <v>2395</v>
      </c>
      <c r="L407" s="11" t="s">
        <v>2396</v>
      </c>
      <c r="M407" s="19" t="s">
        <v>43</v>
      </c>
      <c r="N407" s="10" t="s">
        <v>2376</v>
      </c>
      <c r="O407" s="11" t="s">
        <v>2397</v>
      </c>
      <c r="P407" s="12"/>
      <c r="Q407" s="13"/>
      <c r="R407" s="12"/>
      <c r="S407" s="12"/>
      <c r="T407" s="12"/>
      <c r="U407" s="12"/>
      <c r="V407" s="12"/>
      <c r="W407" s="12"/>
      <c r="X407" s="13"/>
      <c r="Y407" s="6" t="s">
        <v>2272</v>
      </c>
      <c r="Z407" s="12" t="str">
        <f t="shared" si="1"/>
        <v>{"id":"M6-MyM-2b-A-1-BR","stimulus":"&lt;p&gt;O calçadão onde Andrés vai para uma caminhada mede &lt;span class=\"no-break\"&gt;{{Q1}} dam.&lt;/span&gt; Se ele já fez esse mesmo percurso {{Q2}} vezes, quantos decâmetros ele já andou no total?&lt;/p&gt;","template":"&lt;p&gt;Ele caminhou {{response}} dam.&lt;/p&gt;","hint":"&lt;p&gt;Para obter o resultado, multiplique e expresse o resultado na mesma unidade.&lt;/p&gt;","feedback":"&lt;p&gt;Para obter o resultado, multiplique e expresse o resultado na mesma unidade.&lt;/p&gt;&lt;p style=\"text-align:center;\"&gt;{{Q1}} dam × {{Q2}} = {{A1}} dam&lt;/p&gt;","seed":{"parameters":[{"name":"Q1","label":null,"min":100,"max":999,"step":1},{"name":"Q2","label":null,"min":2,"max":9,"step":1}],"calculated":[{"name":"A1","label":"{{function}}","function":"{{Q1}}*{{Q2}}"}],"uniques":true},"algorithm":{"name":"calculateOperation","params":{"method":"equivLiteral","keyboard":"NUMERICAL"}}}</v>
      </c>
      <c r="AA407" s="15" t="s">
        <v>2398</v>
      </c>
      <c r="AB407" s="13" t="str">
        <f t="shared" si="2"/>
        <v>M6-MyM-2b-A-1</v>
      </c>
      <c r="AC407" s="13" t="str">
        <f t="shared" si="3"/>
        <v>M6-MyM-2b-A-1-BR</v>
      </c>
      <c r="AD407" s="8" t="s">
        <v>47</v>
      </c>
      <c r="AE407" s="13"/>
      <c r="AF407" s="8" t="s">
        <v>48</v>
      </c>
      <c r="AG407" s="8"/>
    </row>
    <row r="408" ht="112.5" customHeight="1">
      <c r="A408" s="6" t="s">
        <v>2370</v>
      </c>
      <c r="B408" s="6" t="s">
        <v>2371</v>
      </c>
      <c r="C408" s="6" t="s">
        <v>69</v>
      </c>
      <c r="D408" s="7" t="s">
        <v>36</v>
      </c>
      <c r="E408" s="6"/>
      <c r="F408" s="9" t="s">
        <v>2399</v>
      </c>
      <c r="G408" s="11" t="s">
        <v>2400</v>
      </c>
      <c r="H408" s="14"/>
      <c r="I408" s="13" t="s">
        <v>212</v>
      </c>
      <c r="J408" s="13" t="s">
        <v>103</v>
      </c>
      <c r="K408" s="35" t="s">
        <v>2401</v>
      </c>
      <c r="L408" s="10" t="s">
        <v>2391</v>
      </c>
      <c r="M408" s="34" t="s">
        <v>43</v>
      </c>
      <c r="N408" s="14" t="s">
        <v>2382</v>
      </c>
      <c r="O408" s="11" t="s">
        <v>2402</v>
      </c>
      <c r="P408" s="12"/>
      <c r="Q408" s="13"/>
      <c r="R408" s="12"/>
      <c r="S408" s="12"/>
      <c r="T408" s="12"/>
      <c r="U408" s="12"/>
      <c r="V408" s="12"/>
      <c r="W408" s="12"/>
      <c r="X408" s="13"/>
      <c r="Y408" s="6" t="s">
        <v>2272</v>
      </c>
      <c r="Z408" s="12" t="str">
        <f t="shared" si="1"/>
        <v>{"id":"M6-MyM-2b-A-2-BR","stimulus":"&lt;p&gt;Alice tem uma corda de &lt;span class=\"no-break\"&gt;{{T1}} m&lt;/span&gt; que ela precisa cortar em pedaços {{Q1}} iguais. Quantos metros cada peçado vai medir?&lt;/p&gt;","template":"&lt;p&gt;Cada peça terá {{response}} m.&lt;/p&gt;","hint":"&lt;p&gt;Para obter o resultado, dividir e expressar o resultado na mesma unidade.&lt;/p&gt;","feedback":"&lt;p&gt;Para obter o resultado, dividir e expressar o resultado na mesma unidade.&lt;/p&gt;&lt;p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v>
      </c>
      <c r="AA408" s="15" t="s">
        <v>2403</v>
      </c>
      <c r="AB408" s="13" t="str">
        <f t="shared" si="2"/>
        <v>M6-MyM-2b-A-2</v>
      </c>
      <c r="AC408" s="13" t="str">
        <f t="shared" si="3"/>
        <v>M6-MyM-2b-A-2-BR</v>
      </c>
      <c r="AD408" s="8" t="s">
        <v>47</v>
      </c>
      <c r="AE408" s="13"/>
      <c r="AF408" s="8" t="s">
        <v>48</v>
      </c>
      <c r="AG408" s="8"/>
    </row>
    <row r="409" ht="112.5" customHeight="1">
      <c r="A409" s="6" t="s">
        <v>2370</v>
      </c>
      <c r="B409" s="6" t="s">
        <v>2371</v>
      </c>
      <c r="C409" s="6" t="s">
        <v>69</v>
      </c>
      <c r="D409" s="7" t="s">
        <v>36</v>
      </c>
      <c r="E409" s="6"/>
      <c r="F409" s="9" t="s">
        <v>2404</v>
      </c>
      <c r="G409" s="11" t="s">
        <v>2405</v>
      </c>
      <c r="H409" s="11" t="s">
        <v>2406</v>
      </c>
      <c r="I409" s="13" t="s">
        <v>212</v>
      </c>
      <c r="J409" s="13" t="s">
        <v>103</v>
      </c>
      <c r="K409" s="35" t="s">
        <v>2407</v>
      </c>
      <c r="L409" s="11" t="s">
        <v>2408</v>
      </c>
      <c r="M409" s="13" t="s">
        <v>43</v>
      </c>
      <c r="N409" s="14" t="s">
        <v>2382</v>
      </c>
      <c r="O409" s="11" t="s">
        <v>2409</v>
      </c>
      <c r="P409" s="12"/>
      <c r="Q409" s="13"/>
      <c r="R409" s="12"/>
      <c r="S409" s="12"/>
      <c r="T409" s="12"/>
      <c r="U409" s="12"/>
      <c r="V409" s="12"/>
      <c r="W409" s="12"/>
      <c r="X409" s="13"/>
      <c r="Y409" s="6" t="s">
        <v>2272</v>
      </c>
      <c r="Z409" s="12" t="str">
        <f t="shared" si="1"/>
        <v>{"id":"M6-MyM-2b-A-3-BR","stimulus":"&lt;p&gt;Um prédio de {{Q2}} andares tem &lt;span class=\"no-break\"&gt;{{T1}} m&lt;/span&gt; de altura. Se cada andar tem a mesma altura, quanto mede a altura de cada um?&lt;/p&gt;","template":"&lt;p&gt;A altura de cada andar é {{response}} m.&lt;/p&gt;","hint":"&lt;p&gt;Para obter o resultado, é preciso dividir e expressar o resultado na mesma unidade.&lt;/p&gt;","feedback":"&lt;p&gt;Para obter o resultado, é preciso dividir e expressar o resultado na mesma unidade.&lt;/p&gt;&lt;p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v>
      </c>
      <c r="AA409" s="15" t="s">
        <v>2410</v>
      </c>
      <c r="AB409" s="13" t="str">
        <f t="shared" si="2"/>
        <v>M6-MyM-2b-A-3</v>
      </c>
      <c r="AC409" s="13" t="str">
        <f t="shared" si="3"/>
        <v>M6-MyM-2b-A-3-BR</v>
      </c>
      <c r="AD409" s="8" t="s">
        <v>47</v>
      </c>
      <c r="AE409" s="13"/>
      <c r="AF409" s="8" t="s">
        <v>48</v>
      </c>
      <c r="AG409" s="8"/>
    </row>
    <row r="410" ht="112.5" customHeight="1">
      <c r="A410" s="6" t="s">
        <v>2411</v>
      </c>
      <c r="B410" s="6" t="s">
        <v>2412</v>
      </c>
      <c r="C410" s="6" t="s">
        <v>35</v>
      </c>
      <c r="D410" s="7" t="s">
        <v>36</v>
      </c>
      <c r="E410" s="6"/>
      <c r="F410" s="18" t="s">
        <v>2413</v>
      </c>
      <c r="G410" s="10"/>
      <c r="H410" s="14" t="s">
        <v>2414</v>
      </c>
      <c r="I410" s="13"/>
      <c r="J410" s="8" t="s">
        <v>2123</v>
      </c>
      <c r="K410" s="10" t="s">
        <v>2415</v>
      </c>
      <c r="L410" s="27" t="s">
        <v>128</v>
      </c>
      <c r="M410" s="13" t="s">
        <v>43</v>
      </c>
      <c r="N410" s="11" t="s">
        <v>2416</v>
      </c>
      <c r="O410" s="11" t="s">
        <v>2417</v>
      </c>
      <c r="P410" s="12"/>
      <c r="Q410" s="13"/>
      <c r="R410" s="12"/>
      <c r="S410" s="12"/>
      <c r="T410" s="12"/>
      <c r="U410" s="12"/>
      <c r="V410" s="12"/>
      <c r="W410" s="12"/>
      <c r="X410" s="13"/>
      <c r="Y410" s="6" t="s">
        <v>2272</v>
      </c>
      <c r="Z410" s="12" t="str">
        <f t="shared" si="1"/>
        <v>{"id":"M6-MyM-3a-I-1-BR","stimulus":"&lt;p&gt;Selecione as unidades de capacidade.&lt;/p&gt;","hint":"&lt;p&gt;As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v>
      </c>
      <c r="AA410" s="15" t="s">
        <v>2418</v>
      </c>
      <c r="AB410" s="13" t="str">
        <f t="shared" si="2"/>
        <v>M6-MyM-3a-I-1</v>
      </c>
      <c r="AC410" s="13" t="str">
        <f t="shared" si="3"/>
        <v>M6-MyM-3a-I-1-BR</v>
      </c>
      <c r="AD410" s="8" t="s">
        <v>47</v>
      </c>
      <c r="AE410" s="13"/>
      <c r="AF410" s="8" t="s">
        <v>48</v>
      </c>
      <c r="AG410" s="8"/>
    </row>
    <row r="411" ht="112.5" customHeight="1">
      <c r="A411" s="6" t="s">
        <v>2411</v>
      </c>
      <c r="B411" s="6" t="s">
        <v>2412</v>
      </c>
      <c r="C411" s="6" t="s">
        <v>50</v>
      </c>
      <c r="D411" s="7" t="s">
        <v>36</v>
      </c>
      <c r="E411" s="6"/>
      <c r="F411" s="9" t="s">
        <v>2419</v>
      </c>
      <c r="G411" s="10"/>
      <c r="H411" s="10" t="s">
        <v>2291</v>
      </c>
      <c r="I411" s="6" t="s">
        <v>212</v>
      </c>
      <c r="J411" s="8" t="s">
        <v>162</v>
      </c>
      <c r="K411" s="27" t="s">
        <v>128</v>
      </c>
      <c r="L411" s="27" t="s">
        <v>128</v>
      </c>
      <c r="M411" s="19" t="s">
        <v>43</v>
      </c>
      <c r="N411" s="11" t="s">
        <v>2416</v>
      </c>
      <c r="O411" s="11" t="s">
        <v>2417</v>
      </c>
      <c r="P411" s="12"/>
      <c r="Q411" s="13"/>
      <c r="R411" s="12"/>
      <c r="S411" s="12"/>
      <c r="T411" s="12"/>
      <c r="U411" s="12"/>
      <c r="V411" s="12"/>
      <c r="W411" s="12"/>
      <c r="X411" s="13"/>
      <c r="Y411" s="6" t="s">
        <v>2272</v>
      </c>
      <c r="Z411" s="12" t="str">
        <f t="shared" si="1"/>
        <v>{"id":"M6-MyM-3a-E-1-BR","stimulus":"&lt;p&gt;Selecione a frase correta.&lt;/p&gt;","hint":"&lt;p&gt;As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255);\"&gt;ml&lt;/span&gt;&lt;/td&gt;&lt;/tr&gt;&lt;/tbody&gt;&lt;/table&gt;","seed":{"parameters":[],"calculated":[{"name":"A1","label":"Os centilitros são menores que os litros."},{"name":"A2","label":"Os decalitros são menores que os quilolitros."},{"name":"A3","label":"Os mililitros são menores que os decilitros."},{"name":"A4","label":"Os decilitros são menores que os decalitros."},{"name":"A5","label":"Os decalitros são menores que os decilitros.","incorrect":true},{"name":"A6","label":"Os quilolitros são menores que os hectolitros.","incorrect":true},{"name":"A7","label":"Os hectolitros são menores que os decalitros.","incorrect":true},{"name":"A8","label":"Os decilitros são menores que os mililitros.","incorrect":true},{"name":"A9","label":"Os litros são menores que os decilitros.","incorrect":true},{"name":"A10","label":"Os decalitros são menores que os centilitros.","incorrect":true}],"uniques":true},"algorithm":{"name":"trueFalse","template":"Multiple choice – standard","params":{"countCorrect":1,"countIncorrect":2
        }
    }
}</v>
      </c>
      <c r="AA411" s="15" t="s">
        <v>2420</v>
      </c>
      <c r="AB411" s="13" t="str">
        <f t="shared" si="2"/>
        <v>M6-MyM-3a-E-1</v>
      </c>
      <c r="AC411" s="13" t="str">
        <f t="shared" si="3"/>
        <v>M6-MyM-3a-E-1-BR</v>
      </c>
      <c r="AD411" s="8" t="s">
        <v>47</v>
      </c>
      <c r="AE411" s="13"/>
      <c r="AF411" s="8" t="s">
        <v>48</v>
      </c>
      <c r="AG411" s="8"/>
    </row>
    <row r="412" ht="112.5" customHeight="1">
      <c r="A412" s="6" t="s">
        <v>2421</v>
      </c>
      <c r="B412" s="6" t="s">
        <v>2422</v>
      </c>
      <c r="C412" s="6" t="s">
        <v>35</v>
      </c>
      <c r="D412" s="7" t="s">
        <v>36</v>
      </c>
      <c r="E412" s="6"/>
      <c r="F412" s="18" t="s">
        <v>2423</v>
      </c>
      <c r="G412" s="10"/>
      <c r="H412" s="10" t="s">
        <v>2424</v>
      </c>
      <c r="I412" s="6"/>
      <c r="J412" s="8" t="s">
        <v>162</v>
      </c>
      <c r="K412" s="10" t="s">
        <v>2425</v>
      </c>
      <c r="L412" s="10" t="s">
        <v>2426</v>
      </c>
      <c r="M412" s="6" t="s">
        <v>43</v>
      </c>
      <c r="N412" s="10" t="s">
        <v>2427</v>
      </c>
      <c r="O412" s="10" t="s">
        <v>2428</v>
      </c>
      <c r="P412" s="14" t="s">
        <v>2429</v>
      </c>
      <c r="Q412" s="13"/>
      <c r="R412" s="12"/>
      <c r="S412" s="12"/>
      <c r="T412" s="12"/>
      <c r="U412" s="12"/>
      <c r="V412" s="12"/>
      <c r="W412" s="12"/>
      <c r="X412" s="13"/>
      <c r="Y412" s="6" t="s">
        <v>2272</v>
      </c>
      <c r="Z412" s="12" t="str">
        <f t="shared" si="1"/>
        <v>{"id":"M6-MyM-3b-I-1-BR","stimulus":"&lt;p&gt;Selecione a equivalência correta.&lt;/p&gt;","hint":"&lt;div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v>
      </c>
      <c r="AA412" s="15" t="s">
        <v>2430</v>
      </c>
      <c r="AB412" s="13" t="str">
        <f t="shared" si="2"/>
        <v>M6-MyM-3b-I-1</v>
      </c>
      <c r="AC412" s="13" t="str">
        <f t="shared" si="3"/>
        <v>M6-MyM-3b-I-1-BR</v>
      </c>
      <c r="AD412" s="8" t="s">
        <v>47</v>
      </c>
      <c r="AE412" s="13"/>
      <c r="AF412" s="8" t="s">
        <v>48</v>
      </c>
      <c r="AG412" s="8"/>
    </row>
    <row r="413" ht="112.5" customHeight="1">
      <c r="A413" s="6" t="s">
        <v>2421</v>
      </c>
      <c r="B413" s="6" t="s">
        <v>2422</v>
      </c>
      <c r="C413" s="6" t="s">
        <v>50</v>
      </c>
      <c r="D413" s="7" t="s">
        <v>36</v>
      </c>
      <c r="E413" s="6"/>
      <c r="F413" s="9" t="s">
        <v>2431</v>
      </c>
      <c r="G413" s="10" t="s">
        <v>2432</v>
      </c>
      <c r="H413" s="10" t="s">
        <v>2433</v>
      </c>
      <c r="I413" s="6"/>
      <c r="J413" s="6" t="s">
        <v>168</v>
      </c>
      <c r="K413" s="27" t="s">
        <v>2434</v>
      </c>
      <c r="L413" s="10" t="s">
        <v>2435</v>
      </c>
      <c r="M413" s="6" t="s">
        <v>43</v>
      </c>
      <c r="N413" s="10" t="s">
        <v>2427</v>
      </c>
      <c r="O413" s="11" t="s">
        <v>2436</v>
      </c>
      <c r="P413" s="12"/>
      <c r="Q413" s="13"/>
      <c r="R413" s="12"/>
      <c r="S413" s="12"/>
      <c r="T413" s="12"/>
      <c r="U413" s="12"/>
      <c r="V413" s="12"/>
      <c r="W413" s="12"/>
      <c r="X413" s="13"/>
      <c r="Y413" s="6" t="s">
        <v>2272</v>
      </c>
      <c r="Z413" s="12" t="str">
        <f t="shared" si="1"/>
        <v>{"id":"M6-MyM-3b-E-1-BR","stimulus":"&lt;p&gt;Escreva o resultado dessas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v>
      </c>
      <c r="AA413" s="15" t="s">
        <v>2437</v>
      </c>
      <c r="AB413" s="13" t="str">
        <f t="shared" si="2"/>
        <v>M6-MyM-3b-E-1</v>
      </c>
      <c r="AC413" s="13" t="str">
        <f t="shared" si="3"/>
        <v>M6-MyM-3b-E-1-BR</v>
      </c>
      <c r="AD413" s="8" t="s">
        <v>47</v>
      </c>
      <c r="AE413" s="13"/>
      <c r="AF413" s="8" t="s">
        <v>48</v>
      </c>
      <c r="AG413" s="8"/>
    </row>
    <row r="414" ht="112.5" customHeight="1">
      <c r="A414" s="6" t="s">
        <v>2421</v>
      </c>
      <c r="B414" s="6" t="s">
        <v>2422</v>
      </c>
      <c r="C414" s="6" t="s">
        <v>50</v>
      </c>
      <c r="D414" s="7" t="s">
        <v>36</v>
      </c>
      <c r="E414" s="6"/>
      <c r="F414" s="9" t="s">
        <v>2431</v>
      </c>
      <c r="G414" s="10" t="s">
        <v>2438</v>
      </c>
      <c r="H414" s="10"/>
      <c r="I414" s="6"/>
      <c r="J414" s="6" t="s">
        <v>168</v>
      </c>
      <c r="K414" s="27" t="s">
        <v>2439</v>
      </c>
      <c r="L414" s="10" t="s">
        <v>2440</v>
      </c>
      <c r="M414" s="6" t="s">
        <v>43</v>
      </c>
      <c r="N414" s="10" t="s">
        <v>2427</v>
      </c>
      <c r="O414" s="11" t="s">
        <v>2441</v>
      </c>
      <c r="P414" s="12"/>
      <c r="Q414" s="13"/>
      <c r="R414" s="12"/>
      <c r="S414" s="12"/>
      <c r="T414" s="12"/>
      <c r="U414" s="12"/>
      <c r="V414" s="12"/>
      <c r="W414" s="12"/>
      <c r="X414" s="13"/>
      <c r="Y414" s="6" t="s">
        <v>2272</v>
      </c>
      <c r="Z414" s="12" t="str">
        <f t="shared" si="1"/>
        <v>{"id":"M6-MyM-3b-E-2-BR","stimulus":"&lt;p&gt;Escreva o resultado dessas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v>
      </c>
      <c r="AA414" s="15" t="s">
        <v>2442</v>
      </c>
      <c r="AB414" s="13" t="str">
        <f t="shared" si="2"/>
        <v>M6-MyM-3b-E-2</v>
      </c>
      <c r="AC414" s="13" t="str">
        <f t="shared" si="3"/>
        <v>M6-MyM-3b-E-2-BR</v>
      </c>
      <c r="AD414" s="8" t="s">
        <v>47</v>
      </c>
      <c r="AE414" s="13"/>
      <c r="AF414" s="8" t="s">
        <v>48</v>
      </c>
      <c r="AG414" s="8"/>
    </row>
    <row r="415" ht="112.5" customHeight="1">
      <c r="A415" s="6" t="s">
        <v>2421</v>
      </c>
      <c r="B415" s="6" t="s">
        <v>2422</v>
      </c>
      <c r="C415" s="6" t="s">
        <v>50</v>
      </c>
      <c r="D415" s="7" t="s">
        <v>36</v>
      </c>
      <c r="E415" s="6"/>
      <c r="F415" s="9" t="s">
        <v>2431</v>
      </c>
      <c r="G415" s="10" t="s">
        <v>2443</v>
      </c>
      <c r="H415" s="10"/>
      <c r="I415" s="6"/>
      <c r="J415" s="6" t="s">
        <v>168</v>
      </c>
      <c r="K415" s="27" t="s">
        <v>2444</v>
      </c>
      <c r="L415" s="10" t="s">
        <v>2445</v>
      </c>
      <c r="M415" s="6" t="s">
        <v>43</v>
      </c>
      <c r="N415" s="10" t="s">
        <v>2427</v>
      </c>
      <c r="O415" s="11" t="s">
        <v>2446</v>
      </c>
      <c r="P415" s="12"/>
      <c r="Q415" s="13"/>
      <c r="R415" s="12"/>
      <c r="S415" s="12"/>
      <c r="T415" s="12"/>
      <c r="U415" s="12"/>
      <c r="V415" s="12"/>
      <c r="W415" s="12"/>
      <c r="X415" s="13"/>
      <c r="Y415" s="6" t="s">
        <v>2272</v>
      </c>
      <c r="Z415" s="12" t="str">
        <f t="shared" si="1"/>
        <v>{"id":"M6-MyM-3b-E-3-BR","stimulus":"&lt;p&gt;Escreva o resultado dessas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v>
      </c>
      <c r="AA415" s="15" t="s">
        <v>2447</v>
      </c>
      <c r="AB415" s="13" t="str">
        <f t="shared" si="2"/>
        <v>M6-MyM-3b-E-3</v>
      </c>
      <c r="AC415" s="13" t="str">
        <f t="shared" si="3"/>
        <v>M6-MyM-3b-E-3-BR</v>
      </c>
      <c r="AD415" s="8" t="s">
        <v>47</v>
      </c>
      <c r="AE415" s="13"/>
      <c r="AF415" s="8" t="s">
        <v>48</v>
      </c>
      <c r="AG415" s="8"/>
    </row>
    <row r="416" ht="112.5" customHeight="1">
      <c r="A416" s="6" t="s">
        <v>2421</v>
      </c>
      <c r="B416" s="6" t="s">
        <v>2422</v>
      </c>
      <c r="C416" s="6" t="s">
        <v>69</v>
      </c>
      <c r="D416" s="7" t="s">
        <v>36</v>
      </c>
      <c r="E416" s="6"/>
      <c r="F416" s="9" t="s">
        <v>2448</v>
      </c>
      <c r="G416" s="10" t="s">
        <v>2449</v>
      </c>
      <c r="H416" s="10" t="s">
        <v>2450</v>
      </c>
      <c r="I416" s="6" t="s">
        <v>212</v>
      </c>
      <c r="J416" s="6" t="s">
        <v>103</v>
      </c>
      <c r="K416" s="10" t="s">
        <v>2451</v>
      </c>
      <c r="L416" s="10" t="s">
        <v>2452</v>
      </c>
      <c r="M416" s="6" t="s">
        <v>43</v>
      </c>
      <c r="N416" s="10" t="s">
        <v>2427</v>
      </c>
      <c r="O416" s="11" t="s">
        <v>2453</v>
      </c>
      <c r="P416" s="12"/>
      <c r="Q416" s="13"/>
      <c r="R416" s="12"/>
      <c r="S416" s="12"/>
      <c r="T416" s="12"/>
      <c r="U416" s="12"/>
      <c r="V416" s="12"/>
      <c r="W416" s="12"/>
      <c r="X416" s="13"/>
      <c r="Y416" s="6" t="s">
        <v>2272</v>
      </c>
      <c r="Z416" s="12" t="str">
        <f t="shared" si="1"/>
        <v>{
    "id": "M6-MyM-3b-A-1-BR",
    "stimulus": "&lt;p&gt;Ofélia tem uma piscina com capacidade de {{T1}} kl. Quantos decalitros vale essa medida?&lt;/p&gt;",
    "template": "&lt;p&gt;A piscina tem uma capacidade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v>
      </c>
      <c r="AA416" s="15" t="s">
        <v>2454</v>
      </c>
      <c r="AB416" s="13" t="str">
        <f t="shared" si="2"/>
        <v>M6-MyM-3b-A-1</v>
      </c>
      <c r="AC416" s="13" t="str">
        <f t="shared" si="3"/>
        <v>M6-MyM-3b-A-1-BR</v>
      </c>
      <c r="AD416" s="8" t="s">
        <v>47</v>
      </c>
      <c r="AE416" s="13"/>
      <c r="AF416" s="8" t="s">
        <v>48</v>
      </c>
      <c r="AG416" s="8"/>
    </row>
    <row r="417" ht="112.5" customHeight="1">
      <c r="A417" s="6" t="s">
        <v>2421</v>
      </c>
      <c r="B417" s="6" t="s">
        <v>2422</v>
      </c>
      <c r="C417" s="6" t="s">
        <v>69</v>
      </c>
      <c r="D417" s="7" t="s">
        <v>36</v>
      </c>
      <c r="E417" s="6"/>
      <c r="F417" s="9" t="s">
        <v>2455</v>
      </c>
      <c r="G417" s="11" t="s">
        <v>2456</v>
      </c>
      <c r="H417" s="10" t="s">
        <v>2457</v>
      </c>
      <c r="I417" s="6" t="s">
        <v>212</v>
      </c>
      <c r="J417" s="6" t="s">
        <v>103</v>
      </c>
      <c r="K417" s="10" t="s">
        <v>2458</v>
      </c>
      <c r="L417" s="10" t="s">
        <v>2459</v>
      </c>
      <c r="M417" s="6" t="s">
        <v>43</v>
      </c>
      <c r="N417" s="14" t="s">
        <v>2427</v>
      </c>
      <c r="O417" s="11" t="s">
        <v>2460</v>
      </c>
      <c r="P417" s="12"/>
      <c r="Q417" s="13"/>
      <c r="R417" s="9"/>
      <c r="S417" s="9"/>
      <c r="T417" s="12"/>
      <c r="U417" s="9"/>
      <c r="V417" s="9"/>
      <c r="W417" s="12"/>
      <c r="X417" s="13"/>
      <c r="Y417" s="6" t="s">
        <v>2272</v>
      </c>
      <c r="Z417" s="12" t="str">
        <f t="shared" si="1"/>
        <v>{"id":"M6-MyM-3b-A-2-BR","stimulus":"&lt;p&gt;Um dos potes de Adriano tem capacidade para {{Q1}} cl. Quantos litros de capacidade tem o pote?&lt;/p&gt;","template":"&lt;p&gt;A capacidade do pote é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cl : 100 = {{A1}} l&lt;/p&gt;","seed":{"parameters":[{"name":"Q1","label":null,"min":200,"max":900,"step":25}],"calculated":[{"name":"A1","label":"{{function}}","function":"{{Q1}}/100"}],"uniques":true},"algorithm":{"name":"calculateOperation","params":{"method":"equivLiteral","keyboard":"INTERMEDIATE"}}}</v>
      </c>
      <c r="AA417" s="15" t="s">
        <v>2461</v>
      </c>
      <c r="AB417" s="13" t="str">
        <f t="shared" si="2"/>
        <v>M6-MyM-3b-A-2</v>
      </c>
      <c r="AC417" s="13" t="str">
        <f t="shared" si="3"/>
        <v>M6-MyM-3b-A-2-BR</v>
      </c>
      <c r="AD417" s="8" t="s">
        <v>47</v>
      </c>
      <c r="AE417" s="13"/>
      <c r="AF417" s="8" t="s">
        <v>48</v>
      </c>
      <c r="AG417" s="8"/>
    </row>
    <row r="418" ht="112.5" customHeight="1">
      <c r="A418" s="6" t="s">
        <v>2421</v>
      </c>
      <c r="B418" s="6" t="s">
        <v>2422</v>
      </c>
      <c r="C418" s="6" t="s">
        <v>69</v>
      </c>
      <c r="D418" s="7" t="s">
        <v>36</v>
      </c>
      <c r="E418" s="6"/>
      <c r="F418" s="9" t="s">
        <v>2462</v>
      </c>
      <c r="G418" s="11" t="s">
        <v>2463</v>
      </c>
      <c r="H418" s="10" t="s">
        <v>2464</v>
      </c>
      <c r="I418" s="6" t="s">
        <v>212</v>
      </c>
      <c r="J418" s="6" t="s">
        <v>168</v>
      </c>
      <c r="K418" s="10" t="s">
        <v>2465</v>
      </c>
      <c r="L418" s="10" t="s">
        <v>2312</v>
      </c>
      <c r="M418" s="6" t="s">
        <v>43</v>
      </c>
      <c r="N418" s="14" t="s">
        <v>2427</v>
      </c>
      <c r="O418" s="11" t="s">
        <v>2466</v>
      </c>
      <c r="P418" s="12"/>
      <c r="Q418" s="13"/>
      <c r="R418" s="9"/>
      <c r="S418" s="9"/>
      <c r="T418" s="9"/>
      <c r="U418" s="9"/>
      <c r="V418" s="9"/>
      <c r="W418" s="9"/>
      <c r="X418" s="11"/>
      <c r="Y418" s="6" t="s">
        <v>2272</v>
      </c>
      <c r="Z418" s="12" t="str">
        <f t="shared" si="1"/>
        <v>{"id":"M6-MyM-3b-A-3-BR","stimulus":"&lt;p&gt;Para encher um lago com patos, Ingrid precisava de {{Q1}} dal de água. Quantos decilitros vale essa medida?&lt;/p&gt;","template":"&lt;p&gt;Essa medida vale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dal × 100 = {{A1}} dl&lt;/p&gt;","seed":{"parameters":[{"name":"Q1","label":null,"min":20,"max":100,"step":1}],"calculated":[{"name":"A1","label":"{{function}}","function":"{{Q1}}*100"}],"uniques":true},"algorithm":{"name":"calculateOperation","params":{"method":"equivLiteral","keyboard":"INTERMEDIATE"}}}</v>
      </c>
      <c r="AA418" s="15" t="s">
        <v>2467</v>
      </c>
      <c r="AB418" s="13" t="str">
        <f t="shared" si="2"/>
        <v>M6-MyM-3b-A-3</v>
      </c>
      <c r="AC418" s="13" t="str">
        <f t="shared" si="3"/>
        <v>M6-MyM-3b-A-3-BR</v>
      </c>
      <c r="AD418" s="8" t="s">
        <v>47</v>
      </c>
      <c r="AE418" s="13"/>
      <c r="AF418" s="8" t="s">
        <v>48</v>
      </c>
      <c r="AG418" s="8"/>
    </row>
    <row r="419" ht="112.5" customHeight="1">
      <c r="A419" s="6" t="s">
        <v>2468</v>
      </c>
      <c r="B419" s="6" t="s">
        <v>2469</v>
      </c>
      <c r="C419" s="6" t="s">
        <v>35</v>
      </c>
      <c r="D419" s="7" t="s">
        <v>36</v>
      </c>
      <c r="E419" s="6"/>
      <c r="F419" s="11" t="s">
        <v>2470</v>
      </c>
      <c r="G419" s="10"/>
      <c r="H419" s="10"/>
      <c r="I419" s="6" t="s">
        <v>212</v>
      </c>
      <c r="J419" s="6" t="s">
        <v>2123</v>
      </c>
      <c r="K419" s="11" t="s">
        <v>2471</v>
      </c>
      <c r="L419" s="11" t="s">
        <v>2472</v>
      </c>
      <c r="M419" s="19" t="s">
        <v>43</v>
      </c>
      <c r="N419" s="11" t="s">
        <v>2473</v>
      </c>
      <c r="O419" s="11" t="s">
        <v>2474</v>
      </c>
      <c r="P419" s="12"/>
      <c r="Q419" s="8"/>
      <c r="R419" s="9"/>
      <c r="S419" s="9"/>
      <c r="T419" s="9"/>
      <c r="U419" s="9"/>
      <c r="V419" s="9"/>
      <c r="W419" s="9"/>
      <c r="X419" s="9"/>
      <c r="Y419" s="6" t="s">
        <v>2272</v>
      </c>
      <c r="Z419" s="12" t="str">
        <f t="shared" si="1"/>
        <v>{"id":"M6-MyM-3d-I-1-BR","stimulus":"&lt;p&gt;Selecione as afirmações corretas.&lt;/p&gt;","hint":"&lt;p style=\"text-align:center;\"&gt;1 kl = 1 000 l e 1 l = 1 000 ml&lt;/p&gt;","feedback":"&lt;p&gt;1 kl equivale a 1 000 l e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ma garrafa de água mineral tem capacidade de 50 cl.","function":""},{"name":"A2","label":"Um copo tem capacidade de 20 cl.","function":""},{"name":"A3","label":"Uma banheira tem capacidade de 200 l.","function":""},{"name":"A4","label":"Um galão de água mineral tem capacidade de 20 l.","function":""},{"name":"A5","label":"Uma garrafa de água mineral tem capacidade de {{Q1}} {{Q2}}.","function":"","incorrect":true,"feedback":"&lt;p&gt;A capacidade de uma garrafa de água mineral está geralmente entre 0.75 l e 2 l.&lt;/p&gt;"},{"name":"A6","label":"Um copo tem capacidade de {{Q3}} {{Q4}}.","function":"","incorrect":true,"feedback":"&lt;p&gt;A capacidade de um copo é geralmente de cerca de 250 cl.&lt;/p&gt;"},{"name":"A7","label":"Uma banheira tem capacidade de {{Q5}} {{Q6}}.","function":"","incorrect":true,"feedback":"&lt;p&gt;A capacidade de uma banheira está acima de 100 l.&lt;/p&gt;"},{"name":"A8","label":"Um galão de água mineral tem capacidade de {{Q7}} {{Q8}}.","function":"","incorrect":true,"feedback":"&lt;p&gt;A capacidade de um galão de água mineral está geralmente entre 5 l e 20 l.&lt;/p&gt;"}],"uniques":true},"algorithm":{"name":"trueFalse","template":"Multiple choice – multiple response","params":{"countCorrect":2,"countIncorrect":1
        }
    }
}</v>
      </c>
      <c r="AA419" s="15" t="s">
        <v>2475</v>
      </c>
      <c r="AB419" s="13" t="str">
        <f t="shared" si="2"/>
        <v>M6-MyM-3d-I-1</v>
      </c>
      <c r="AC419" s="13" t="str">
        <f t="shared" si="3"/>
        <v>M6-MyM-3d-I-1-BR</v>
      </c>
      <c r="AD419" s="8" t="s">
        <v>47</v>
      </c>
      <c r="AE419" s="8" t="s">
        <v>572</v>
      </c>
      <c r="AF419" s="8" t="s">
        <v>48</v>
      </c>
      <c r="AG419" s="8"/>
    </row>
    <row r="420" ht="112.5" customHeight="1">
      <c r="A420" s="8" t="s">
        <v>2468</v>
      </c>
      <c r="B420" s="6" t="s">
        <v>2469</v>
      </c>
      <c r="C420" s="6" t="s">
        <v>50</v>
      </c>
      <c r="D420" s="7" t="s">
        <v>36</v>
      </c>
      <c r="E420" s="6"/>
      <c r="F420" s="11" t="s">
        <v>2476</v>
      </c>
      <c r="G420" s="11" t="s">
        <v>2477</v>
      </c>
      <c r="H420" s="10"/>
      <c r="I420" s="6" t="s">
        <v>212</v>
      </c>
      <c r="J420" s="6" t="s">
        <v>168</v>
      </c>
      <c r="K420" s="10" t="s">
        <v>2478</v>
      </c>
      <c r="L420" s="27" t="s">
        <v>2479</v>
      </c>
      <c r="M420" s="19" t="s">
        <v>43</v>
      </c>
      <c r="N420" s="11" t="s">
        <v>2480</v>
      </c>
      <c r="O420" s="11" t="s">
        <v>2481</v>
      </c>
      <c r="P420" s="12"/>
      <c r="Q420" s="13"/>
      <c r="R420" s="9"/>
      <c r="S420" s="9"/>
      <c r="T420" s="9"/>
      <c r="U420" s="9"/>
      <c r="V420" s="9"/>
      <c r="W420" s="9"/>
      <c r="X420" s="9"/>
      <c r="Y420" s="6" t="s">
        <v>2272</v>
      </c>
      <c r="Z420" s="12" t="str">
        <f t="shared" si="1"/>
        <v>{"id":"M6-MyM-3d-E-1-BR","stimulus":"&lt;p&gt;Complete estas frases com a unidade de capacidade abreviada correspondente.&lt;/p&gt;","template":"&lt;p&gt;O tanque de um carro tem capacidade de {{Q1}} {{response}}.&lt;/p&gt;&lt;p&gt;Um copo tem capacidade de {{Q2}} {{response}}.&lt;/p&gt;&lt;p&gt;O cartucho de tinta de uma caneta tem capacidade de {{Q3}} {{response}}.&lt;/p&gt;","hint":"&lt;p style=\"text-align:center;\"&gt;1 kl = 1 000 l e 1 l = 1 000 ml&lt;/p&gt;","feedback":"&lt;p&gt;1 kl equivale a 1 000 l e 1 l equivale a 1 000 ml.&lt;/p&gt;","seed":{"parameters":[{"name":"Q1","label":null,"min":40,"max":70,"step":1},{"name":"Q2","label":null,"min":20,"max":30,"step":0.5},{"name":"Q3","label":null,"min":0.75,"max":1.45,"step":0.05}],"calculated":[{"name":"A1","label":"{{function}}","function":"l","feedback":"&lt;p&gt;Um tanque de carro tem uma capacidade entre 40 l e 70 l.&lt;/p&gt;"},{"name":"A2","label":"{{function}}","function":"cl","feedback":"&lt;p&gt;Um copo tem capacidade entre 20 cl e 30 cl.&lt;/p&gt;"},{"name":"A3","label":"{{function}}","function":"ml","feedback":"&lt;p&gt;A capacidade de um cartucho de tinta de caneta está entre 0.75 ml e 1.45 ml.&lt;/p&gt;"}],"uniques":true},"algorithm":{"name":"calculateOperation","template":"Cloze with text"}}</v>
      </c>
      <c r="AA420" s="15" t="s">
        <v>2482</v>
      </c>
      <c r="AB420" s="13" t="str">
        <f t="shared" si="2"/>
        <v>M6-MyM-3d-E-1</v>
      </c>
      <c r="AC420" s="13" t="str">
        <f t="shared" si="3"/>
        <v>M6-MyM-3d-E-1-BR</v>
      </c>
      <c r="AD420" s="8" t="s">
        <v>47</v>
      </c>
      <c r="AE420" s="8" t="s">
        <v>572</v>
      </c>
      <c r="AF420" s="8" t="s">
        <v>48</v>
      </c>
      <c r="AG420" s="8"/>
    </row>
    <row r="421" ht="112.5" customHeight="1">
      <c r="A421" s="6" t="s">
        <v>2468</v>
      </c>
      <c r="B421" s="6" t="s">
        <v>2469</v>
      </c>
      <c r="C421" s="6" t="s">
        <v>50</v>
      </c>
      <c r="D421" s="7" t="s">
        <v>36</v>
      </c>
      <c r="E421" s="6"/>
      <c r="F421" s="11" t="s">
        <v>2476</v>
      </c>
      <c r="G421" s="11" t="s">
        <v>2483</v>
      </c>
      <c r="H421" s="10"/>
      <c r="I421" s="6" t="s">
        <v>212</v>
      </c>
      <c r="J421" s="6" t="s">
        <v>54</v>
      </c>
      <c r="K421" s="10" t="s">
        <v>2484</v>
      </c>
      <c r="L421" s="27" t="s">
        <v>2485</v>
      </c>
      <c r="M421" s="19" t="s">
        <v>43</v>
      </c>
      <c r="N421" s="14" t="s">
        <v>2480</v>
      </c>
      <c r="O421" s="11" t="s">
        <v>2486</v>
      </c>
      <c r="P421" s="12"/>
      <c r="Q421" s="13"/>
      <c r="R421" s="9"/>
      <c r="S421" s="9"/>
      <c r="T421" s="9"/>
      <c r="U421" s="9"/>
      <c r="V421" s="9"/>
      <c r="W421" s="9"/>
      <c r="X421" s="9"/>
      <c r="Y421" s="6" t="s">
        <v>2272</v>
      </c>
      <c r="Z421" s="12" t="str">
        <f t="shared" si="1"/>
        <v>{"id":"M6-MyM-3d-E-2-BR","stimulus":"&lt;p&gt;Complete estas frases com a unidade de capacidade abreviada correspondente.&lt;/p&gt;","template":"&lt;p&gt;A capacidade de uma lata de leite de coco é {{Q1}} {{response}}.&lt;/p&gt;&lt;p&gt;É recomendável beber {{Q2}} {{response}} de água por dia.&lt;/p&gt;&lt;p&gt;Uma caixa de suco tem capacidade de {{Q3}} {{response}}.&lt;/p&gt;","hint":"&lt;p style=\"text-align:center;\"&gt;1 kl = 1 000 l e 1 l = 1 000 ml&lt;/p&gt;","feedback":"&lt;p&gt;1 kl equivale a 1 000 l e 1 l equivale a 1 000 ml.&lt;/p&gt;","seed":{"parameters":[{"name":"Q1","label":null,"min":40,"max":50,"step":1},{"name":"Q2","label":null,"min":2,"max":3,"step":0.1},{"name":"Q3","label":null,"min":950,"max":1000,"step":1}],"calculated":[{"name":"A1","label":"{{function}}","function":"cl","feedback":"&lt;p&gt;A capacidade de uma lata de leite de coco é cerca de 40 cl e 50 cl.&lt;/p&gt;"},{"name":"A2","label":"{{function}}","function":"l","feedback":"&lt;p&gt;É recomendável beber entre 2 l e 3 l de água em um dia.&lt;/p&gt;"},{"name":"A3","label":"{{function}}","function":"ml","feedback":"&lt;p&gt;A capacidade de uma caixa de suco é cerca de 1 l.&lt;/p&gt;"}],"uniques":true},"algorithm":{"name":"calculateOperation","template":"Cloze with text"}}</v>
      </c>
      <c r="AA421" s="15" t="s">
        <v>2487</v>
      </c>
      <c r="AB421" s="13" t="str">
        <f t="shared" si="2"/>
        <v>M6-MyM-3d-E-2</v>
      </c>
      <c r="AC421" s="13" t="str">
        <f t="shared" si="3"/>
        <v>M6-MyM-3d-E-2-BR</v>
      </c>
      <c r="AD421" s="8" t="s">
        <v>47</v>
      </c>
      <c r="AE421" s="8" t="s">
        <v>572</v>
      </c>
      <c r="AF421" s="8" t="s">
        <v>48</v>
      </c>
      <c r="AG421" s="8"/>
    </row>
    <row r="422" ht="112.5" customHeight="1">
      <c r="A422" s="6" t="s">
        <v>2468</v>
      </c>
      <c r="B422" s="6" t="s">
        <v>2469</v>
      </c>
      <c r="C422" s="6" t="s">
        <v>50</v>
      </c>
      <c r="D422" s="7" t="s">
        <v>36</v>
      </c>
      <c r="E422" s="6"/>
      <c r="F422" s="14" t="s">
        <v>2476</v>
      </c>
      <c r="G422" s="11" t="s">
        <v>2488</v>
      </c>
      <c r="H422" s="10"/>
      <c r="I422" s="13" t="s">
        <v>212</v>
      </c>
      <c r="J422" s="13" t="s">
        <v>54</v>
      </c>
      <c r="K422" s="14" t="s">
        <v>2489</v>
      </c>
      <c r="L422" s="35" t="s">
        <v>2490</v>
      </c>
      <c r="M422" s="34" t="s">
        <v>43</v>
      </c>
      <c r="N422" s="14" t="s">
        <v>2480</v>
      </c>
      <c r="O422" s="11" t="s">
        <v>2491</v>
      </c>
      <c r="P422" s="12"/>
      <c r="Q422" s="13"/>
      <c r="R422" s="12"/>
      <c r="S422" s="12"/>
      <c r="T422" s="12"/>
      <c r="U422" s="12"/>
      <c r="V422" s="12"/>
      <c r="W422" s="12"/>
      <c r="X422" s="13"/>
      <c r="Y422" s="6" t="s">
        <v>2272</v>
      </c>
      <c r="Z422" s="12" t="str">
        <f t="shared" si="1"/>
        <v>{"id":"M6-MyM-3d-E-3-BR","stimulus":"&lt;p&gt;Complete estas frases com a unidade de capacidade abreviada correspondente.&lt;/p&gt;","template":"&lt;p&gt;Para uma lavagem de roupas na máquina precisa-se de {{Q1}} {{response}} de amaciante.&lt;/p&gt;&lt;p&gt;Uma bacia tem uma capacidade de {{Q2}} {{response}}.&lt;/p&gt;&lt;p&gt;Uma lata de refrigerante tem capacidade de {{Q3}} {{response}}.&lt;/p&gt;","hint":"&lt;p style=\"text-align:center;\"&gt;1 kl = 1 000 l e 1 l = 1 000 ml&lt;/p&gt;","feedback":"&lt;p&gt;1 kl equivale a 1 000 l e 1 l equivale a 1 000 ml.&lt;/p&gt;","seed":{"parameters":[{"name":"Q1","label":null,"min":20,"max":50,"step":1},{"name":"Q2","label":null,"min":5,"max":20,"step":2},{"name":"Q3","label":null,"min":33,"max":50,"step":1}],"calculated":[{"name":"A1","label":"{{function}}","function":"ml","feedback":"&lt;p&gt;A dose de amaciante para uma lavagem é entre 20 ml e 50 ml.&lt;/p&gt;"},{"name":"A2","label":"{{function}}","function":"l","feedback":"&lt;p&gt;A capacidade de uma bacia é geralmente entre 5 l e 20 l.&lt;/p&gt;"},{"name":"A3","label":"{{function}}","function":"cl","feedback":"&lt;p&gt;Uma lata de refrigerante geralmente contém entre 33 cl e 50 cl.&lt;/p&gt;"}],"uniques":true},"algorithm":{"name":"calculateOperation","template":"Cloze with text"}}</v>
      </c>
      <c r="AA422" s="15" t="s">
        <v>2492</v>
      </c>
      <c r="AB422" s="13" t="str">
        <f t="shared" si="2"/>
        <v>M6-MyM-3d-E-3</v>
      </c>
      <c r="AC422" s="13" t="str">
        <f t="shared" si="3"/>
        <v>M6-MyM-3d-E-3-BR</v>
      </c>
      <c r="AD422" s="8" t="s">
        <v>47</v>
      </c>
      <c r="AE422" s="8" t="s">
        <v>572</v>
      </c>
      <c r="AF422" s="8" t="s">
        <v>48</v>
      </c>
      <c r="AG422" s="8"/>
    </row>
    <row r="423" ht="112.5" customHeight="1">
      <c r="A423" s="6" t="s">
        <v>2493</v>
      </c>
      <c r="B423" s="6" t="s">
        <v>2494</v>
      </c>
      <c r="C423" s="6" t="s">
        <v>35</v>
      </c>
      <c r="D423" s="7" t="s">
        <v>36</v>
      </c>
      <c r="E423" s="6"/>
      <c r="F423" s="9" t="s">
        <v>2495</v>
      </c>
      <c r="G423" s="14"/>
      <c r="H423" s="14"/>
      <c r="I423" s="13" t="s">
        <v>212</v>
      </c>
      <c r="J423" s="13" t="s">
        <v>162</v>
      </c>
      <c r="K423" s="14" t="s">
        <v>2496</v>
      </c>
      <c r="L423" s="10" t="s">
        <v>2497</v>
      </c>
      <c r="M423" s="34" t="s">
        <v>43</v>
      </c>
      <c r="N423" s="11" t="s">
        <v>2498</v>
      </c>
      <c r="O423" s="11" t="s">
        <v>2498</v>
      </c>
      <c r="P423" s="12"/>
      <c r="Q423" s="13"/>
      <c r="R423" s="12"/>
      <c r="S423" s="12"/>
      <c r="T423" s="12"/>
      <c r="U423" s="12"/>
      <c r="V423" s="12"/>
      <c r="W423" s="12"/>
      <c r="X423" s="13"/>
      <c r="Y423" s="6" t="s">
        <v>2272</v>
      </c>
      <c r="Z423" s="12" t="str">
        <f t="shared" si="1"/>
        <v>{"id":"M6-MyM-4a-I-1-BR","stimulus":"&lt;p&gt;Escolha o resultado da seguinte adição.&lt;/p&gt;&lt;p style=\"text-align:center;\"&gt;{{Q1}} {{Q3}} + {{Q2}} {{Q3}} = ...&lt;/p&gt;","hint":"&lt;p&gt;Para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v>
      </c>
      <c r="AA423" s="15" t="s">
        <v>2499</v>
      </c>
      <c r="AB423" s="13" t="str">
        <f t="shared" si="2"/>
        <v>M6-MyM-4a-I-1</v>
      </c>
      <c r="AC423" s="13" t="str">
        <f t="shared" si="3"/>
        <v>M6-MyM-4a-I-1-BR</v>
      </c>
      <c r="AD423" s="8" t="s">
        <v>47</v>
      </c>
      <c r="AE423" s="13"/>
      <c r="AF423" s="8" t="s">
        <v>48</v>
      </c>
      <c r="AG423" s="8"/>
    </row>
    <row r="424" ht="112.5" customHeight="1">
      <c r="A424" s="6" t="s">
        <v>2493</v>
      </c>
      <c r="B424" s="6" t="s">
        <v>2494</v>
      </c>
      <c r="C424" s="6" t="s">
        <v>35</v>
      </c>
      <c r="D424" s="7" t="s">
        <v>36</v>
      </c>
      <c r="E424" s="6"/>
      <c r="F424" s="9" t="s">
        <v>2500</v>
      </c>
      <c r="G424" s="14"/>
      <c r="H424" s="14"/>
      <c r="I424" s="13" t="s">
        <v>212</v>
      </c>
      <c r="J424" s="13" t="s">
        <v>162</v>
      </c>
      <c r="K424" s="14" t="s">
        <v>2501</v>
      </c>
      <c r="L424" s="14" t="s">
        <v>2502</v>
      </c>
      <c r="M424" s="34" t="s">
        <v>43</v>
      </c>
      <c r="N424" s="11" t="s">
        <v>2503</v>
      </c>
      <c r="O424" s="11" t="s">
        <v>2503</v>
      </c>
      <c r="P424" s="12"/>
      <c r="Q424" s="13"/>
      <c r="R424" s="12"/>
      <c r="S424" s="12"/>
      <c r="T424" s="12"/>
      <c r="U424" s="12"/>
      <c r="V424" s="12"/>
      <c r="W424" s="12"/>
      <c r="X424" s="13"/>
      <c r="Y424" s="6" t="s">
        <v>2272</v>
      </c>
      <c r="Z424" s="12" t="str">
        <f t="shared" si="1"/>
        <v>{"id":"M6-MyM-4a-I-2-BR","stimulus":"&lt;p&gt;Escolha o resultado da seguinte subtração.&lt;/p&gt;&lt;p style=\"text-align:center;\"&gt;{{T1}} {{Q3}} − {{Q2}} {{Q3}} = ...&lt;/p&gt;","hint":"&lt;p&gt;Para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v>
      </c>
      <c r="AA424" s="15" t="s">
        <v>2504</v>
      </c>
      <c r="AB424" s="13" t="str">
        <f t="shared" si="2"/>
        <v>M6-MyM-4a-I-2</v>
      </c>
      <c r="AC424" s="13" t="str">
        <f t="shared" si="3"/>
        <v>M6-MyM-4a-I-2-BR</v>
      </c>
      <c r="AD424" s="8" t="s">
        <v>47</v>
      </c>
      <c r="AE424" s="13"/>
      <c r="AF424" s="8" t="s">
        <v>48</v>
      </c>
      <c r="AG424" s="8"/>
    </row>
    <row r="425" ht="112.5" customHeight="1">
      <c r="A425" s="6" t="s">
        <v>2493</v>
      </c>
      <c r="B425" s="6" t="s">
        <v>2494</v>
      </c>
      <c r="C425" s="6" t="s">
        <v>50</v>
      </c>
      <c r="D425" s="7" t="s">
        <v>36</v>
      </c>
      <c r="E425" s="6"/>
      <c r="F425" s="12" t="s">
        <v>319</v>
      </c>
      <c r="G425" s="14" t="s">
        <v>2505</v>
      </c>
      <c r="H425" s="14"/>
      <c r="I425" s="13" t="s">
        <v>2506</v>
      </c>
      <c r="J425" s="13" t="s">
        <v>168</v>
      </c>
      <c r="K425" s="14" t="s">
        <v>2507</v>
      </c>
      <c r="L425" s="14" t="s">
        <v>2351</v>
      </c>
      <c r="M425" s="34" t="s">
        <v>43</v>
      </c>
      <c r="N425" s="11" t="s">
        <v>2498</v>
      </c>
      <c r="O425" s="11" t="s">
        <v>2498</v>
      </c>
      <c r="P425" s="12"/>
      <c r="Q425" s="13"/>
      <c r="R425" s="12"/>
      <c r="S425" s="12"/>
      <c r="T425" s="12"/>
      <c r="U425" s="12"/>
      <c r="V425" s="12"/>
      <c r="W425" s="12"/>
      <c r="X425" s="13"/>
      <c r="Y425" s="6" t="s">
        <v>2272</v>
      </c>
      <c r="Z425" s="12" t="str">
        <f t="shared" si="1"/>
        <v>{"id":"M6-MyM-4a-E-1-BR","stimulus":"&lt;p&gt;Calcule a seguinte adição.&lt;/p&gt;","template":"&lt;p style=\"text-align:center;\"&gt;{{Q1}} {{Q3}} + {{Q2}} {{Q3}} = {{response}} {{Q3}}&lt;/p&gt;","hint":"&lt;p&gt;Para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100,"max":500,"step":1},{"name":"Q2","label":null,"min":100,"max":300,"step":1},{"name":"Q3","label":null,"list":["kl","hl","dal","l","dl","cl","ml"]}],"calculated":[{"name":"A1","label":"{{function}}","function":"{{Q1}}+{{Q2}}"}],"uniques":true},"algorithm":{"name":"calculateOperation","params":{"method":"equivLiteral","keyboard":"NUMERICAL"}}}</v>
      </c>
      <c r="AA425" s="15" t="s">
        <v>2508</v>
      </c>
      <c r="AB425" s="13" t="str">
        <f t="shared" si="2"/>
        <v>M6-MyM-4a-E-1</v>
      </c>
      <c r="AC425" s="13" t="str">
        <f t="shared" si="3"/>
        <v>M6-MyM-4a-E-1-BR</v>
      </c>
      <c r="AD425" s="8" t="s">
        <v>47</v>
      </c>
      <c r="AE425" s="13"/>
      <c r="AF425" s="8" t="s">
        <v>48</v>
      </c>
      <c r="AG425" s="8"/>
    </row>
    <row r="426" ht="112.5" customHeight="1">
      <c r="A426" s="6" t="s">
        <v>2493</v>
      </c>
      <c r="B426" s="6" t="s">
        <v>2494</v>
      </c>
      <c r="C426" s="6" t="s">
        <v>50</v>
      </c>
      <c r="D426" s="7" t="s">
        <v>36</v>
      </c>
      <c r="E426" s="6"/>
      <c r="F426" s="12" t="s">
        <v>411</v>
      </c>
      <c r="G426" s="14" t="s">
        <v>2509</v>
      </c>
      <c r="H426" s="14"/>
      <c r="I426" s="13" t="s">
        <v>2506</v>
      </c>
      <c r="J426" s="13" t="s">
        <v>168</v>
      </c>
      <c r="K426" s="14" t="s">
        <v>2507</v>
      </c>
      <c r="L426" s="14" t="s">
        <v>2510</v>
      </c>
      <c r="M426" s="34" t="s">
        <v>43</v>
      </c>
      <c r="N426" s="11" t="s">
        <v>2503</v>
      </c>
      <c r="O426" s="11" t="s">
        <v>2503</v>
      </c>
      <c r="P426" s="12"/>
      <c r="Q426" s="13"/>
      <c r="R426" s="12"/>
      <c r="S426" s="12"/>
      <c r="T426" s="12"/>
      <c r="U426" s="12"/>
      <c r="V426" s="12"/>
      <c r="W426" s="12"/>
      <c r="X426" s="13"/>
      <c r="Y426" s="6" t="s">
        <v>2272</v>
      </c>
      <c r="Z426" s="12" t="str">
        <f t="shared" si="1"/>
        <v>{"id":"M6-MyM-4a-E-2-BR","stimulus":"&lt;p&gt;Calcule a seguinte subtração.&lt;/p&gt;","template":"&lt;p style=\"text-align:center;\"&gt;{{T1}} {{Q3}} − {{Q2}} {{Q3}} = {{response}} {{Q3}}&lt;/p&gt;","hint":"&lt;p&gt;Para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300,"step":1},{"name":"Q3","label":null,"list":["kl","hl","dal","l","dl","cl","ml"]}],"calculated":[{"name":"T1","label":"{{function}}","function":"{{Q1}}+{{Q2}}","temp":true},{"name":"A1","label":"{{function}}","function":"{{Q1}}"}],"uniques":true},"algorithm":{"name":"calculateOperation","params":{"method":"equivLiteral","keyboard":"NUMERICAL"}}}</v>
      </c>
      <c r="AA426" s="15" t="s">
        <v>2511</v>
      </c>
      <c r="AB426" s="13" t="str">
        <f t="shared" si="2"/>
        <v>M6-MyM-4a-E-2</v>
      </c>
      <c r="AC426" s="13" t="str">
        <f t="shared" si="3"/>
        <v>M6-MyM-4a-E-2-BR</v>
      </c>
      <c r="AD426" s="8" t="s">
        <v>47</v>
      </c>
      <c r="AE426" s="13"/>
      <c r="AF426" s="8" t="s">
        <v>48</v>
      </c>
      <c r="AG426" s="8"/>
    </row>
    <row r="427" ht="112.5" customHeight="1">
      <c r="A427" s="6" t="s">
        <v>2493</v>
      </c>
      <c r="B427" s="6" t="s">
        <v>2494</v>
      </c>
      <c r="C427" s="6" t="s">
        <v>69</v>
      </c>
      <c r="D427" s="7" t="s">
        <v>36</v>
      </c>
      <c r="E427" s="6"/>
      <c r="F427" s="9" t="s">
        <v>2512</v>
      </c>
      <c r="G427" s="14" t="s">
        <v>2513</v>
      </c>
      <c r="H427" s="14"/>
      <c r="I427" s="13" t="s">
        <v>212</v>
      </c>
      <c r="J427" s="13" t="s">
        <v>168</v>
      </c>
      <c r="K427" s="14" t="s">
        <v>2514</v>
      </c>
      <c r="L427" s="14" t="s">
        <v>2351</v>
      </c>
      <c r="M427" s="34" t="s">
        <v>43</v>
      </c>
      <c r="N427" s="11" t="s">
        <v>2498</v>
      </c>
      <c r="O427" s="11" t="s">
        <v>2515</v>
      </c>
      <c r="P427" s="12"/>
      <c r="Q427" s="13"/>
      <c r="R427" s="12"/>
      <c r="S427" s="12"/>
      <c r="T427" s="12"/>
      <c r="U427" s="12"/>
      <c r="V427" s="12"/>
      <c r="W427" s="12"/>
      <c r="X427" s="13"/>
      <c r="Y427" s="6" t="s">
        <v>2272</v>
      </c>
      <c r="Z427" s="12" t="str">
        <f t="shared" si="1"/>
        <v>{"id":"M6-MyM-4a-A-1-BR","stimulus":"&lt;p&gt;Em um restaurante, Andreia pediu um refrigerante em um copo de {{Q1}} cl e água em um copo de {{Q2}} cl. Quantos centilitros de bebida ela pediu no total.&lt;/p&gt;","template":"&lt;p&gt;Andreia pediu {{response}} cl de bebida.&lt;/p&gt;","hint":"&lt;p&gt;Para realizar somas com unidades de capacidade, todas as medidas devem ser expressas na mesma unidade.&lt;/p&gt;","feedback":"&lt;p&gt;Para realizar somas com unidades de capacidade, todas as medidas devem ser expressas na mesma unidade.&lt;/p&gt;&lt;p style=\"text-align:center;\"&gt;{{Q1}} cl + {{Q2}} cl = {{A1}} cl&lt;/p&gt;","seed":{"parameters":[{"name":"Q1","label":null,"min":200,"max":500,"step":50},{"name":"Q2","label":null,"min":500,"max":700,"step":50}],"calculated":[{"name":"A1","label":"{{function}}","function":"{{Q1}}+{{Q2}}"}],"uniques":true},"algorithm":{"name":"calculateOperation","params":{"method":"equivLiteral","keyboard":"NUMERICAL"}}}</v>
      </c>
      <c r="AA427" s="15" t="s">
        <v>2516</v>
      </c>
      <c r="AB427" s="13" t="str">
        <f t="shared" si="2"/>
        <v>M6-MyM-4a-A-1</v>
      </c>
      <c r="AC427" s="13" t="str">
        <f t="shared" si="3"/>
        <v>M6-MyM-4a-A-1-BR</v>
      </c>
      <c r="AD427" s="8" t="s">
        <v>47</v>
      </c>
      <c r="AE427" s="13"/>
      <c r="AF427" s="8" t="s">
        <v>48</v>
      </c>
      <c r="AG427" s="8"/>
    </row>
    <row r="428" ht="112.5" customHeight="1">
      <c r="A428" s="6" t="s">
        <v>2493</v>
      </c>
      <c r="B428" s="6" t="s">
        <v>2494</v>
      </c>
      <c r="C428" s="6" t="s">
        <v>69</v>
      </c>
      <c r="D428" s="7" t="s">
        <v>36</v>
      </c>
      <c r="E428" s="6"/>
      <c r="F428" s="12" t="s">
        <v>2517</v>
      </c>
      <c r="G428" s="10" t="s">
        <v>2518</v>
      </c>
      <c r="H428" s="14"/>
      <c r="I428" s="13" t="s">
        <v>212</v>
      </c>
      <c r="J428" s="13" t="s">
        <v>168</v>
      </c>
      <c r="K428" s="14" t="s">
        <v>2519</v>
      </c>
      <c r="L428" s="14" t="s">
        <v>2520</v>
      </c>
      <c r="M428" s="34" t="s">
        <v>43</v>
      </c>
      <c r="N428" s="11" t="s">
        <v>2503</v>
      </c>
      <c r="O428" s="11" t="s">
        <v>2521</v>
      </c>
      <c r="P428" s="12"/>
      <c r="Q428" s="13"/>
      <c r="R428" s="12"/>
      <c r="S428" s="12"/>
      <c r="T428" s="12"/>
      <c r="U428" s="12"/>
      <c r="V428" s="12"/>
      <c r="W428" s="12"/>
      <c r="X428" s="13"/>
      <c r="Y428" s="6" t="s">
        <v>2272</v>
      </c>
      <c r="Z428" s="12" t="str">
        <f t="shared" si="1"/>
        <v>{"id":"M6-MyM-4a-A-2-BR","stimulus":"&lt;p&gt;Uma piscina com capacidade de {{Q1}} l foi enchida com {{Q2}} l de água. Quantos litros faltam para encher a piscina?&lt;/p&gt;","template":"&lt;p&gt;Cabem {{response}} l restantes.&lt;/p&gt;","hint":"&lt;p&gt;Para realizar a subtração com unidades de capacidade, todas as medidas devem ser expressas na mesma unidade.&lt;/p&gt;","feedback":"&lt;p&gt;Para realizar a subtração com unidades de capacidade, todas as medidas devem ser expressas na mesma unidade.&lt;/p&gt;&lt;p style=\"text-align:center;\"&gt;{{Q1}} l − {{Q2}} l = {{A1}} l&lt;/p&gt;","seed":{"parameters":[{"name":"Q1","label":null,"min":25000,"max":50000,"step":5000},{"name":"Q2","label":null,"min":1000,"max":1500,"step":50}],"calculated":[{"name":"A1","label":"{{function}}","function":"{{Q1}}-{{Q2}}"}],"uniques":true},"algorithm":{"name":"calculateOperation","params":{"method":"equivLiteral","keyboard":"NUMERICAL"}}}</v>
      </c>
      <c r="AA428" s="15" t="s">
        <v>2522</v>
      </c>
      <c r="AB428" s="13" t="str">
        <f t="shared" si="2"/>
        <v>M6-MyM-4a-A-2</v>
      </c>
      <c r="AC428" s="13" t="str">
        <f t="shared" si="3"/>
        <v>M6-MyM-4a-A-2-BR</v>
      </c>
      <c r="AD428" s="8" t="s">
        <v>47</v>
      </c>
      <c r="AE428" s="13"/>
      <c r="AF428" s="8" t="s">
        <v>48</v>
      </c>
      <c r="AG428" s="8"/>
    </row>
    <row r="429" ht="112.5" customHeight="1">
      <c r="A429" s="6" t="s">
        <v>2493</v>
      </c>
      <c r="B429" s="6" t="s">
        <v>2494</v>
      </c>
      <c r="C429" s="6" t="s">
        <v>69</v>
      </c>
      <c r="D429" s="7" t="s">
        <v>36</v>
      </c>
      <c r="E429" s="6"/>
      <c r="F429" s="9" t="s">
        <v>2523</v>
      </c>
      <c r="G429" s="11" t="s">
        <v>2524</v>
      </c>
      <c r="H429" s="14" t="s">
        <v>2525</v>
      </c>
      <c r="I429" s="13" t="s">
        <v>212</v>
      </c>
      <c r="J429" s="13" t="s">
        <v>103</v>
      </c>
      <c r="K429" s="14" t="s">
        <v>2526</v>
      </c>
      <c r="L429" s="14" t="s">
        <v>2351</v>
      </c>
      <c r="M429" s="13" t="s">
        <v>43</v>
      </c>
      <c r="N429" s="11" t="s">
        <v>2498</v>
      </c>
      <c r="O429" s="11" t="s">
        <v>2527</v>
      </c>
      <c r="P429" s="12"/>
      <c r="Q429" s="13"/>
      <c r="R429" s="12"/>
      <c r="S429" s="12"/>
      <c r="T429" s="12"/>
      <c r="U429" s="12"/>
      <c r="V429" s="12"/>
      <c r="W429" s="12"/>
      <c r="X429" s="13"/>
      <c r="Y429" s="6" t="s">
        <v>2272</v>
      </c>
      <c r="Z429" s="12" t="str">
        <f t="shared" si="1"/>
        <v>{"id":"M6-MyM-4a-A-3-BR","stimulus":"&lt;p&gt;Uma empresa que produz leite tem dois tanques para armazenar o produto, um de {{Q1}} hl e outro de {{Q2}} hl. Quantos hectolitros de leite a empresa armazena nesses dois tanques.&lt;/p&gt;","template":"&lt;p&gt;A empresa armazena {{response}} hl no total.&lt;/p&gt;","hint":"&lt;p&gt;Para realizar somas com unidades de capacidade, todas as medidas devem ser expressas na mesma unidade.&lt;/p&gt;","feedback":"&lt;p&gt;Para realizar somas com unidades de capacidade, todas as medidas devem ser expressas na mesma unidade.&lt;/p&gt;&lt;p style=\"text-align:center;\"&gt;{{Q1}} hl + {{Q2}} hl = {{A1}} hl&lt;/p&gt;","seed":{"parameters":[{"name":"Q1","label":null,"min":100,"max":300,"step":1},{"name":"Q2","label":null,"min":100,"max":300,"step":1}],"calculated":[{"name":"A1","label":"{{function}}","function":"{{Q1}}+{{Q2}}"}],"uniques":true},"algorithm":{"name":"calculateOperation","params":{"method":"equivLiteral","keyboard":"NUMERICAL"}}}</v>
      </c>
      <c r="AA429" s="15" t="s">
        <v>2528</v>
      </c>
      <c r="AB429" s="13" t="str">
        <f t="shared" si="2"/>
        <v>M6-MyM-4a-A-3</v>
      </c>
      <c r="AC429" s="13" t="str">
        <f t="shared" si="3"/>
        <v>M6-MyM-4a-A-3-BR</v>
      </c>
      <c r="AD429" s="8" t="s">
        <v>47</v>
      </c>
      <c r="AE429" s="13"/>
      <c r="AF429" s="8" t="s">
        <v>48</v>
      </c>
      <c r="AG429" s="8"/>
    </row>
    <row r="430" ht="112.5" customHeight="1">
      <c r="A430" s="6" t="s">
        <v>2529</v>
      </c>
      <c r="B430" s="6" t="s">
        <v>2530</v>
      </c>
      <c r="C430" s="6" t="s">
        <v>35</v>
      </c>
      <c r="D430" s="7" t="s">
        <v>36</v>
      </c>
      <c r="E430" s="6"/>
      <c r="F430" s="11" t="s">
        <v>2531</v>
      </c>
      <c r="G430" s="11" t="s">
        <v>2532</v>
      </c>
      <c r="H430" s="14"/>
      <c r="I430" s="13" t="s">
        <v>212</v>
      </c>
      <c r="J430" s="13" t="s">
        <v>196</v>
      </c>
      <c r="K430" s="11" t="s">
        <v>2533</v>
      </c>
      <c r="L430" s="11" t="s">
        <v>2534</v>
      </c>
      <c r="M430" s="34" t="s">
        <v>43</v>
      </c>
      <c r="N430" s="11" t="s">
        <v>2535</v>
      </c>
      <c r="O430" s="11" t="s">
        <v>2536</v>
      </c>
      <c r="P430" s="12"/>
      <c r="Q430" s="13"/>
      <c r="R430" s="12"/>
      <c r="S430" s="12"/>
      <c r="T430" s="12"/>
      <c r="U430" s="12"/>
      <c r="V430" s="12"/>
      <c r="W430" s="12"/>
      <c r="X430" s="13"/>
      <c r="Y430" s="6" t="s">
        <v>2272</v>
      </c>
      <c r="Z430" s="12" t="str">
        <f t="shared" si="1"/>
        <v>{"id":"M6-MyM-4b-I-1-BR","stimulus":"&lt;p&gt;Arraste o resultado correspondente à operação.&lt;/p&gt;","template":"&lt;p style=\"text-align:center;\"&gt;{{Q1}} {{Q11}} × {{Q2}} = {{response}} {{Q11}}&lt;/p&gt;","hint":"&lt;p&gt;Multiplique os números e mantenha a mesma unidade de capacidade.&lt;/p&gt;","feedback":"&lt;p&gt;Os números são operados e o resultado mantém a mesma unidade de capacidade.&lt;/p&gt;&lt;p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v>
      </c>
      <c r="AA430" s="15" t="s">
        <v>2537</v>
      </c>
      <c r="AB430" s="13" t="str">
        <f t="shared" si="2"/>
        <v>M6-MyM-4b-I-1</v>
      </c>
      <c r="AC430" s="13" t="str">
        <f t="shared" si="3"/>
        <v>M6-MyM-4b-I-1-BR</v>
      </c>
      <c r="AD430" s="8" t="s">
        <v>47</v>
      </c>
      <c r="AE430" s="8" t="s">
        <v>572</v>
      </c>
      <c r="AF430" s="8" t="s">
        <v>48</v>
      </c>
      <c r="AG430" s="8"/>
    </row>
    <row r="431" ht="112.5" customHeight="1">
      <c r="A431" s="6" t="s">
        <v>2529</v>
      </c>
      <c r="B431" s="6" t="s">
        <v>2530</v>
      </c>
      <c r="C431" s="6" t="s">
        <v>35</v>
      </c>
      <c r="D431" s="7" t="s">
        <v>36</v>
      </c>
      <c r="E431" s="6"/>
      <c r="F431" s="11" t="s">
        <v>2531</v>
      </c>
      <c r="G431" s="11" t="s">
        <v>2538</v>
      </c>
      <c r="H431" s="14"/>
      <c r="I431" s="13" t="s">
        <v>212</v>
      </c>
      <c r="J431" s="13" t="s">
        <v>196</v>
      </c>
      <c r="K431" s="11" t="s">
        <v>2539</v>
      </c>
      <c r="L431" s="14" t="s">
        <v>2540</v>
      </c>
      <c r="M431" s="34" t="s">
        <v>43</v>
      </c>
      <c r="N431" s="11" t="s">
        <v>2541</v>
      </c>
      <c r="O431" s="11" t="s">
        <v>2542</v>
      </c>
      <c r="P431" s="12"/>
      <c r="Q431" s="13"/>
      <c r="R431" s="12"/>
      <c r="S431" s="12"/>
      <c r="T431" s="12"/>
      <c r="U431" s="12"/>
      <c r="V431" s="12"/>
      <c r="W431" s="12"/>
      <c r="X431" s="13"/>
      <c r="Y431" s="6" t="s">
        <v>2272</v>
      </c>
      <c r="Z431" s="12" t="str">
        <f t="shared" si="1"/>
        <v>{"id":"M6-MyM-4b-I-2-BR","stimulus":"&lt;p&gt;Arraste o resultado correspondente à operação.&lt;/p&gt;","template":"&lt;p style=\"text-align:center;\"&gt;{{T1}} {{Q22}} : {{Q3}} = {{response}} {{Q22}}&lt;/p&gt;","hint":"&lt;p&gt;Divida os números e mantenha a mesma unidade de capacidade.&lt;/p&gt;","feedback":"&lt;p&gt;Os números são operados e o resultado mantém a mesma unidade de capacidade.&lt;/p&gt;&lt;p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v>
      </c>
      <c r="AA431" s="15" t="s">
        <v>2543</v>
      </c>
      <c r="AB431" s="13" t="str">
        <f t="shared" si="2"/>
        <v>M6-MyM-4b-I-2</v>
      </c>
      <c r="AC431" s="13" t="str">
        <f t="shared" si="3"/>
        <v>M6-MyM-4b-I-2-BR</v>
      </c>
      <c r="AD431" s="8" t="s">
        <v>47</v>
      </c>
      <c r="AE431" s="8" t="s">
        <v>572</v>
      </c>
      <c r="AF431" s="8" t="s">
        <v>48</v>
      </c>
      <c r="AG431" s="8"/>
    </row>
    <row r="432" ht="112.5" customHeight="1">
      <c r="A432" s="6" t="s">
        <v>2529</v>
      </c>
      <c r="B432" s="6" t="s">
        <v>2530</v>
      </c>
      <c r="C432" s="6" t="s">
        <v>50</v>
      </c>
      <c r="D432" s="7" t="s">
        <v>36</v>
      </c>
      <c r="E432" s="6"/>
      <c r="F432" s="11" t="s">
        <v>2544</v>
      </c>
      <c r="G432" s="11" t="s">
        <v>2545</v>
      </c>
      <c r="H432" s="10"/>
      <c r="I432" s="6" t="s">
        <v>212</v>
      </c>
      <c r="J432" s="8" t="s">
        <v>168</v>
      </c>
      <c r="K432" s="11" t="s">
        <v>2546</v>
      </c>
      <c r="L432" s="10" t="s">
        <v>2547</v>
      </c>
      <c r="M432" s="19" t="s">
        <v>43</v>
      </c>
      <c r="N432" s="11" t="s">
        <v>2541</v>
      </c>
      <c r="O432" s="11" t="s">
        <v>2548</v>
      </c>
      <c r="P432" s="12"/>
      <c r="Q432" s="13"/>
      <c r="R432" s="12"/>
      <c r="S432" s="12"/>
      <c r="T432" s="12"/>
      <c r="U432" s="12"/>
      <c r="V432" s="12"/>
      <c r="W432" s="12"/>
      <c r="X432" s="13"/>
      <c r="Y432" s="6" t="s">
        <v>2272</v>
      </c>
      <c r="Z432" s="12" t="str">
        <f t="shared" si="1"/>
        <v>{"id":"M6-MyM-4b-E-1-BR","stimulus":"&lt;p&gt;Efetue a seguinte operação.&lt;/p&gt;","template":"&lt;p style=\"text-align:center;\"&gt;{{T1}} {{Q11}} : {{Q1}} = {{response}} {{Q11}}&lt;/p&gt;","hint":"&lt;p&gt;Divida os números e mantenha a mesma unidade de capacidade.&lt;/p&gt;","feedback":"&lt;p&gt;Os números são operados e o resultado mantém a mesma unidade de capacidade.&lt;/p&gt;&lt;p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v>
      </c>
      <c r="AA432" s="15" t="s">
        <v>2549</v>
      </c>
      <c r="AB432" s="13" t="str">
        <f t="shared" si="2"/>
        <v>M6-MyM-4b-E-1</v>
      </c>
      <c r="AC432" s="13" t="str">
        <f t="shared" si="3"/>
        <v>M6-MyM-4b-E-1-BR</v>
      </c>
      <c r="AD432" s="8" t="s">
        <v>47</v>
      </c>
      <c r="AE432" s="8" t="s">
        <v>572</v>
      </c>
      <c r="AF432" s="8" t="s">
        <v>48</v>
      </c>
      <c r="AG432" s="8"/>
    </row>
    <row r="433" ht="112.5" customHeight="1">
      <c r="A433" s="6" t="s">
        <v>2529</v>
      </c>
      <c r="B433" s="6" t="s">
        <v>2530</v>
      </c>
      <c r="C433" s="6" t="s">
        <v>50</v>
      </c>
      <c r="D433" s="7" t="s">
        <v>36</v>
      </c>
      <c r="E433" s="6"/>
      <c r="F433" s="11" t="s">
        <v>2544</v>
      </c>
      <c r="G433" s="11" t="s">
        <v>2550</v>
      </c>
      <c r="H433" s="10"/>
      <c r="I433" s="6" t="s">
        <v>212</v>
      </c>
      <c r="J433" s="8" t="s">
        <v>168</v>
      </c>
      <c r="K433" s="11" t="s">
        <v>2551</v>
      </c>
      <c r="L433" s="10" t="s">
        <v>2552</v>
      </c>
      <c r="M433" s="19" t="s">
        <v>43</v>
      </c>
      <c r="N433" s="11" t="s">
        <v>2535</v>
      </c>
      <c r="O433" s="11" t="s">
        <v>2553</v>
      </c>
      <c r="P433" s="12"/>
      <c r="Q433" s="13"/>
      <c r="R433" s="12"/>
      <c r="S433" s="12"/>
      <c r="T433" s="12"/>
      <c r="U433" s="12"/>
      <c r="V433" s="12"/>
      <c r="W433" s="12"/>
      <c r="X433" s="13"/>
      <c r="Y433" s="6" t="s">
        <v>2272</v>
      </c>
      <c r="Z433" s="12" t="str">
        <f t="shared" si="1"/>
        <v>{"id":"M6-MyM-4b-E-2-BR","stimulus":"&lt;p&gt;Efetue a seguinte operação.&lt;/p&gt;","template":"&lt;p style=\"text-align:center;\"&gt;{{Q3}} {{Q22}} × {{Q4}} = {{response}} {{Q22}}&lt;/p&gt;","hint":"&lt;p&gt;Multiplique os números e mantenha a mesma unidade de capacidade.&lt;/p&gt;","feedback":"&lt;p&gt;Os números são operados e o resultado mantém a mesma unidade de capacidade.&lt;/p&gt;&lt;p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v>
      </c>
      <c r="AA433" s="15" t="s">
        <v>2554</v>
      </c>
      <c r="AB433" s="13" t="str">
        <f t="shared" si="2"/>
        <v>M6-MyM-4b-E-2</v>
      </c>
      <c r="AC433" s="13" t="str">
        <f t="shared" si="3"/>
        <v>M6-MyM-4b-E-2-BR</v>
      </c>
      <c r="AD433" s="8" t="s">
        <v>47</v>
      </c>
      <c r="AE433" s="8" t="s">
        <v>572</v>
      </c>
      <c r="AF433" s="8" t="s">
        <v>48</v>
      </c>
      <c r="AG433" s="8"/>
    </row>
    <row r="434" ht="112.5" customHeight="1">
      <c r="A434" s="6" t="s">
        <v>2529</v>
      </c>
      <c r="B434" s="6" t="s">
        <v>2530</v>
      </c>
      <c r="C434" s="6" t="s">
        <v>69</v>
      </c>
      <c r="D434" s="7" t="s">
        <v>36</v>
      </c>
      <c r="E434" s="6"/>
      <c r="F434" s="11" t="s">
        <v>2555</v>
      </c>
      <c r="G434" s="11" t="s">
        <v>2556</v>
      </c>
      <c r="H434" s="10"/>
      <c r="I434" s="6" t="s">
        <v>212</v>
      </c>
      <c r="J434" s="8" t="s">
        <v>168</v>
      </c>
      <c r="K434" s="27" t="s">
        <v>2557</v>
      </c>
      <c r="L434" s="11" t="s">
        <v>2396</v>
      </c>
      <c r="M434" s="19" t="s">
        <v>43</v>
      </c>
      <c r="N434" s="11" t="s">
        <v>2558</v>
      </c>
      <c r="O434" s="11" t="s">
        <v>2559</v>
      </c>
      <c r="P434" s="12"/>
      <c r="Q434" s="13"/>
      <c r="R434" s="12"/>
      <c r="S434" s="12"/>
      <c r="T434" s="12"/>
      <c r="U434" s="12"/>
      <c r="V434" s="12"/>
      <c r="W434" s="12"/>
      <c r="X434" s="13"/>
      <c r="Y434" s="6" t="s">
        <v>2272</v>
      </c>
      <c r="Z434" s="12" t="str">
        <f t="shared" si="1"/>
        <v>{"id":"M6-MyM-4b-A-1-BR","stimulus":"&lt;p&gt;Para pintar uma sala de aula são necessários &lt;span class=\"no-break\"&gt;{{Q1}} dl&lt;/span&gt; de tinta. Quantos decilitros são necessários para pintar {{Q2}} salas de aula?&lt;/p&gt;","template":"&lt;p&gt;São necessários {{response}} dl de tinta.&lt;/p&gt;","hint":"&lt;p&gt;Multiplique a quantidade de tinta necessária para uma sala de aula pelo número de salas de aula que se deseja pintar.&lt;/p&gt;","feedback":"&lt;p&gt;Multiplique a quantidade de tinta necessária para uma sala de aula pelo número de salas de aula a serem pintadas.&lt;/p&gt;&lt;p style=\"text-align:center;\"&gt;{{Q1}} dl × {{Q2}} salas de aula = {{A1}} dl de tinta&lt;/p&gt;","seed":{"parameters":[{"name":"Q1","label":null,"min":150,"max":250,"step":1},{"name":"Q2","label":null,"min":3,"max":9,"step":1}],"calculated":[{"name":"A1","label":"{{function}}","function":"{{Q1}}*{{Q2}}"}],"uniques":true},"algorithm":{"name":"calculateOperation","params":{"method":"equivLiteral","keyboard":"NUMERICAL"}}}</v>
      </c>
      <c r="AA434" s="15" t="s">
        <v>2560</v>
      </c>
      <c r="AB434" s="13" t="str">
        <f t="shared" si="2"/>
        <v>M6-MyM-4b-A-1</v>
      </c>
      <c r="AC434" s="13" t="str">
        <f t="shared" si="3"/>
        <v>M6-MyM-4b-A-1-BR</v>
      </c>
      <c r="AD434" s="8" t="s">
        <v>47</v>
      </c>
      <c r="AE434" s="8" t="s">
        <v>572</v>
      </c>
      <c r="AF434" s="8" t="s">
        <v>48</v>
      </c>
      <c r="AG434" s="8"/>
    </row>
    <row r="435" ht="112.5" customHeight="1">
      <c r="A435" s="6" t="s">
        <v>2529</v>
      </c>
      <c r="B435" s="6" t="s">
        <v>2530</v>
      </c>
      <c r="C435" s="6" t="s">
        <v>69</v>
      </c>
      <c r="D435" s="7" t="s">
        <v>36</v>
      </c>
      <c r="E435" s="6"/>
      <c r="F435" s="11" t="s">
        <v>2561</v>
      </c>
      <c r="G435" s="11" t="s">
        <v>2562</v>
      </c>
      <c r="H435" s="10"/>
      <c r="I435" s="6" t="s">
        <v>212</v>
      </c>
      <c r="J435" s="8" t="s">
        <v>168</v>
      </c>
      <c r="K435" s="27" t="s">
        <v>2563</v>
      </c>
      <c r="L435" s="10" t="s">
        <v>2391</v>
      </c>
      <c r="M435" s="19" t="s">
        <v>43</v>
      </c>
      <c r="N435" s="11" t="s">
        <v>2564</v>
      </c>
      <c r="O435" s="11" t="s">
        <v>2565</v>
      </c>
      <c r="P435" s="12"/>
      <c r="Q435" s="13"/>
      <c r="R435" s="9"/>
      <c r="S435" s="9"/>
      <c r="T435" s="9"/>
      <c r="U435" s="9"/>
      <c r="V435" s="9"/>
      <c r="W435" s="12"/>
      <c r="X435" s="13"/>
      <c r="Y435" s="6" t="s">
        <v>2272</v>
      </c>
      <c r="Z435" s="12" t="str">
        <f t="shared" si="1"/>
        <v>{"id":"M6-MyM-4b-A-2-BR","stimulus":"&lt;p&gt;Uma fazenda teve uma produção de &lt;span class=\"no-break\"&gt;{{T1}} l&lt;/span&gt; de leite que foi distribuído em {{Q1}} tanques. Quantos litros cada tanque contém?&lt;/p&gt;","template":"&lt;p&gt;Cada tanque contém {{response}} l de leite.&lt;/p&gt;","hint":"&lt;p&gt;Divida o número de litros de leite pelo número de tanques.&lt;/p&gt;","feedback":"&lt;p&gt;Divida o número de litros de leite produzido pelo número de tanques.&lt;/p&gt;&lt;p style=\"text-align:center;\"&gt;{{T1}} l : {{Q1}} tanques = {{Q2}} l de leite&lt;/p&gt;","seed":{"parameters":[{"name":"Q1","label":null,"min":3,"max":9,"step":1},{"name":"Q2","label":null,"min":250,"max":1000,"step":10}],"calculated":[{"name":"T1","label":"{{function}}","function":"{{Q1}}*{{Q2}}","temp":true},{"name":"A1","label":"{{function}}","function":"{{Q2}}"}],"uniques":true},"algorithm":{"name":"calculateOperation","params":{"method":"equivLiteral","keyboard":"NUMERICAL"}}}</v>
      </c>
      <c r="AA435" s="15" t="s">
        <v>2566</v>
      </c>
      <c r="AB435" s="13" t="str">
        <f t="shared" si="2"/>
        <v>M6-MyM-4b-A-2</v>
      </c>
      <c r="AC435" s="13" t="str">
        <f t="shared" si="3"/>
        <v>M6-MyM-4b-A-2-BR</v>
      </c>
      <c r="AD435" s="8" t="s">
        <v>47</v>
      </c>
      <c r="AE435" s="8" t="s">
        <v>572</v>
      </c>
      <c r="AF435" s="8" t="s">
        <v>48</v>
      </c>
      <c r="AG435" s="8"/>
    </row>
    <row r="436" ht="112.5" customHeight="1">
      <c r="A436" s="6" t="s">
        <v>2529</v>
      </c>
      <c r="B436" s="6" t="s">
        <v>2530</v>
      </c>
      <c r="C436" s="6" t="s">
        <v>69</v>
      </c>
      <c r="D436" s="7" t="s">
        <v>36</v>
      </c>
      <c r="E436" s="6"/>
      <c r="F436" s="11" t="s">
        <v>2567</v>
      </c>
      <c r="G436" s="11" t="s">
        <v>2568</v>
      </c>
      <c r="H436" s="27"/>
      <c r="I436" s="6" t="s">
        <v>212</v>
      </c>
      <c r="J436" s="8" t="s">
        <v>168</v>
      </c>
      <c r="K436" s="27" t="s">
        <v>2569</v>
      </c>
      <c r="L436" s="11" t="s">
        <v>478</v>
      </c>
      <c r="M436" s="6" t="s">
        <v>43</v>
      </c>
      <c r="N436" s="11" t="s">
        <v>2570</v>
      </c>
      <c r="O436" s="26" t="s">
        <v>2571</v>
      </c>
      <c r="P436" s="12"/>
      <c r="Q436" s="13"/>
      <c r="R436" s="9"/>
      <c r="S436" s="9"/>
      <c r="T436" s="9"/>
      <c r="U436" s="9"/>
      <c r="V436" s="9"/>
      <c r="W436" s="12"/>
      <c r="X436" s="13"/>
      <c r="Y436" s="6" t="s">
        <v>2272</v>
      </c>
      <c r="Z436" s="12" t="str">
        <f t="shared" si="1"/>
        <v>{"id":"M6-MyM-4b-A-3-BR","stimulus":"&lt;p&gt;Uma colmeia de abelhas produz {{Q1}} cl de mel em um ano. Quantos centilitros de mel produzirá em {{Q2}} anos?&lt;/p&gt;","template":"&lt;p&gt;Serão produzidos {{response}} cl de mel.&lt;/p&gt;","hint":"&lt;p&gt;Multiplique os centilitros de mel produzidos em um ano pelos anos a serem calculados.&lt;/p&gt;","feedback":"&lt;p&gt;Multiplique os centilitros de mel produzidos em um ano pelos anos a serem calculados.&lt;/p&gt;&lt;p style=\"text-align:center;\"&gt;{{Q1}} cl × {{Q2}} anos = {{A1}} cl de mel&lt;/p&gt;","seed":{"parameters":[{"name":"Q1","label":null,"min":2800,"max":7000,"step":100},{"name":"Q2","label":null,"min":2,"max":5,"step":1}],"calculated":[{"name":"A1","label":"{{function}}","function":"{{Q1}}*{{Q2}}"}],"uniques":true},"algorithm":{"name":"calculateOperation","params":{"method":"equivLiteral","keyboard":"NUMERICAL"}}}</v>
      </c>
      <c r="AA436" s="15" t="s">
        <v>2572</v>
      </c>
      <c r="AB436" s="13" t="str">
        <f t="shared" si="2"/>
        <v>M6-MyM-4b-A-3</v>
      </c>
      <c r="AC436" s="13" t="str">
        <f t="shared" si="3"/>
        <v>M6-MyM-4b-A-3-BR</v>
      </c>
      <c r="AD436" s="8" t="s">
        <v>47</v>
      </c>
      <c r="AE436" s="8" t="s">
        <v>572</v>
      </c>
      <c r="AF436" s="8" t="s">
        <v>48</v>
      </c>
      <c r="AG436" s="8"/>
    </row>
    <row r="437" ht="112.5" customHeight="1">
      <c r="A437" s="6" t="s">
        <v>2573</v>
      </c>
      <c r="B437" s="6" t="s">
        <v>2574</v>
      </c>
      <c r="C437" s="6" t="s">
        <v>35</v>
      </c>
      <c r="D437" s="8" t="s">
        <v>36</v>
      </c>
      <c r="E437" s="6"/>
      <c r="F437" s="9" t="s">
        <v>2575</v>
      </c>
      <c r="G437" s="10"/>
      <c r="H437" s="10" t="s">
        <v>2414</v>
      </c>
      <c r="I437" s="6"/>
      <c r="J437" s="23" t="s">
        <v>346</v>
      </c>
      <c r="K437" s="11" t="s">
        <v>2576</v>
      </c>
      <c r="L437" s="11" t="s">
        <v>2577</v>
      </c>
      <c r="M437" s="6" t="s">
        <v>43</v>
      </c>
      <c r="N437" s="14" t="s">
        <v>2578</v>
      </c>
      <c r="O437" s="11" t="s">
        <v>2579</v>
      </c>
      <c r="P437" s="12"/>
      <c r="Q437" s="13"/>
      <c r="R437" s="9"/>
      <c r="S437" s="9"/>
      <c r="T437" s="9"/>
      <c r="U437" s="9"/>
      <c r="V437" s="9"/>
      <c r="W437" s="12"/>
      <c r="X437" s="13"/>
      <c r="Y437" s="6" t="s">
        <v>2272</v>
      </c>
      <c r="Z437" s="12" t="str">
        <f t="shared" si="1"/>
        <v>{"id":"M6-MyM-5a-I-1-BR","stimulus":"Selecione as medidas de massa.","template":"","hint":"As unidades de medida de massa são submúltiplos e múltiplos do grama.","feedback":"As unidades de medida de massa são submúltiplos e múltiplos do grama.\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v>
      </c>
      <c r="AA437" s="15" t="s">
        <v>2580</v>
      </c>
      <c r="AB437" s="13" t="str">
        <f t="shared" si="2"/>
        <v>M6-MyM-5a-I-1</v>
      </c>
      <c r="AC437" s="13" t="str">
        <f t="shared" si="3"/>
        <v>M6-MyM-5a-I-1-BR</v>
      </c>
      <c r="AD437" s="8" t="s">
        <v>47</v>
      </c>
      <c r="AE437" s="13"/>
      <c r="AF437" s="8" t="s">
        <v>48</v>
      </c>
      <c r="AG437" s="8"/>
    </row>
    <row r="438" ht="112.5" customHeight="1">
      <c r="A438" s="6" t="s">
        <v>2573</v>
      </c>
      <c r="B438" s="6" t="s">
        <v>2574</v>
      </c>
      <c r="C438" s="6" t="s">
        <v>50</v>
      </c>
      <c r="D438" s="7" t="s">
        <v>36</v>
      </c>
      <c r="E438" s="6"/>
      <c r="F438" s="9" t="s">
        <v>2581</v>
      </c>
      <c r="G438" s="11" t="s">
        <v>2582</v>
      </c>
      <c r="H438" s="10"/>
      <c r="I438" s="6"/>
      <c r="J438" s="8" t="s">
        <v>54</v>
      </c>
      <c r="K438" s="10" t="s">
        <v>2583</v>
      </c>
      <c r="L438" s="11" t="s">
        <v>2584</v>
      </c>
      <c r="M438" s="6" t="s">
        <v>43</v>
      </c>
      <c r="N438" s="11" t="s">
        <v>2585</v>
      </c>
      <c r="O438" s="11" t="s">
        <v>2586</v>
      </c>
      <c r="P438" s="12"/>
      <c r="Q438" s="13"/>
      <c r="R438" s="12"/>
      <c r="S438" s="12"/>
      <c r="T438" s="12"/>
      <c r="U438" s="12"/>
      <c r="V438" s="12"/>
      <c r="W438" s="12"/>
      <c r="X438" s="13"/>
      <c r="Y438" s="6" t="s">
        <v>2272</v>
      </c>
      <c r="Z438" s="12" t="str">
        <f t="shared" si="1"/>
        <v>{"id":"M6-MyM-5a-E-1-BR","stimulus":"&lt;p&gt;Qual unidade de massa é a mais apropriada para essa medida? Escreva na forma abreviada.&lt;/p&gt;","template":"&lt;p&gt;Uma pessoa pesa {{Q1}} {{response}}.&lt;/p&gt;","hint":"&lt;p&gt;As unidades de medida de massa são submúltiplos e múltiplos do grama.&lt;/p&gt;","feedback":"&lt;p&gt;As unidades de medida de massa são submúltiplos e múltiplos do grama. O peso de um adulto está entre 40 kg e 90 kg.&lt;/p&gt;","seed":{"parameters":[{"name":"Q1","min":40,"max":80,"step":1}],"calculated":[{"name":"A1","label":"kg"}],"uniques":true},"algorithm":{"name":"calculateOperation","template":"Cloze with text"}}</v>
      </c>
      <c r="AA438" s="17" t="s">
        <v>2587</v>
      </c>
      <c r="AB438" s="13" t="str">
        <f t="shared" si="2"/>
        <v>M6-MyM-5a-E-1</v>
      </c>
      <c r="AC438" s="13" t="str">
        <f t="shared" si="3"/>
        <v>M6-MyM-5a-E-1-BR</v>
      </c>
      <c r="AD438" s="8" t="s">
        <v>47</v>
      </c>
      <c r="AE438" s="13"/>
      <c r="AF438" s="8" t="s">
        <v>48</v>
      </c>
      <c r="AG438" s="8"/>
    </row>
    <row r="439" ht="112.5" customHeight="1">
      <c r="A439" s="6" t="s">
        <v>2573</v>
      </c>
      <c r="B439" s="6" t="s">
        <v>2574</v>
      </c>
      <c r="C439" s="6" t="s">
        <v>50</v>
      </c>
      <c r="D439" s="7" t="s">
        <v>36</v>
      </c>
      <c r="E439" s="6"/>
      <c r="F439" s="9" t="s">
        <v>2581</v>
      </c>
      <c r="G439" s="11" t="s">
        <v>2588</v>
      </c>
      <c r="H439" s="10"/>
      <c r="I439" s="6"/>
      <c r="J439" s="8" t="s">
        <v>54</v>
      </c>
      <c r="K439" s="10" t="s">
        <v>2589</v>
      </c>
      <c r="L439" s="11" t="s">
        <v>2590</v>
      </c>
      <c r="M439" s="6" t="s">
        <v>43</v>
      </c>
      <c r="N439" s="11" t="s">
        <v>2585</v>
      </c>
      <c r="O439" s="11" t="s">
        <v>2591</v>
      </c>
      <c r="P439" s="12"/>
      <c r="Q439" s="13"/>
      <c r="R439" s="12"/>
      <c r="S439" s="12"/>
      <c r="T439" s="12"/>
      <c r="U439" s="12"/>
      <c r="V439" s="12"/>
      <c r="W439" s="12"/>
      <c r="X439" s="13"/>
      <c r="Y439" s="6" t="s">
        <v>2272</v>
      </c>
      <c r="Z439" s="12" t="str">
        <f t="shared" si="1"/>
        <v>{"id":"M6-MyM-5a-E-2-BR","stimulus":"&lt;p&gt;Qual unidade de massa é a mais apropriada para essa medida? Escreva na sua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v>
      </c>
      <c r="AA439" s="17" t="s">
        <v>2592</v>
      </c>
      <c r="AB439" s="13" t="str">
        <f t="shared" si="2"/>
        <v>M6-MyM-5a-E-2</v>
      </c>
      <c r="AC439" s="13" t="str">
        <f t="shared" si="3"/>
        <v>M6-MyM-5a-E-2-BR</v>
      </c>
      <c r="AD439" s="8" t="s">
        <v>47</v>
      </c>
      <c r="AE439" s="13"/>
      <c r="AF439" s="8" t="s">
        <v>48</v>
      </c>
      <c r="AG439" s="8"/>
    </row>
    <row r="440" ht="112.5" customHeight="1">
      <c r="A440" s="6" t="s">
        <v>2573</v>
      </c>
      <c r="B440" s="6" t="s">
        <v>2574</v>
      </c>
      <c r="C440" s="6" t="s">
        <v>50</v>
      </c>
      <c r="D440" s="7" t="s">
        <v>36</v>
      </c>
      <c r="E440" s="6"/>
      <c r="F440" s="9" t="s">
        <v>2581</v>
      </c>
      <c r="G440" s="11" t="s">
        <v>2593</v>
      </c>
      <c r="H440" s="10"/>
      <c r="I440" s="6"/>
      <c r="J440" s="8" t="s">
        <v>54</v>
      </c>
      <c r="K440" s="10" t="s">
        <v>2594</v>
      </c>
      <c r="L440" s="11" t="s">
        <v>2595</v>
      </c>
      <c r="M440" s="6" t="s">
        <v>43</v>
      </c>
      <c r="N440" s="11" t="s">
        <v>2585</v>
      </c>
      <c r="O440" s="11" t="s">
        <v>2596</v>
      </c>
      <c r="P440" s="12"/>
      <c r="Q440" s="13"/>
      <c r="R440" s="12"/>
      <c r="S440" s="12"/>
      <c r="T440" s="12"/>
      <c r="U440" s="12"/>
      <c r="V440" s="12"/>
      <c r="W440" s="12"/>
      <c r="X440" s="13"/>
      <c r="Y440" s="6" t="s">
        <v>2272</v>
      </c>
      <c r="Z440" s="12" t="str">
        <f t="shared" si="1"/>
        <v>{"id":"M6-MyM-5a-E-3-BR","stimulus":"&lt;p&gt;Qual unidade de massa é a mais apropriada para essa medida? Escreva na sua forma abreviada.&lt;/p&gt;","template":"&lt;p&gt;Uma pílula de dor de cabeça pesa {{Q1}} {{response}}.&lt;/p&gt;","hint":"&lt;p&gt;As unidades de medida de massa são submúltiplos e múltiplos do grama.&lt;/p&gt;","feedback":"&lt;p&gt;As unidades de medida de massa são submúltiplos e múltiplos do grama. O peso de uma pílula para dor de cabeça está entre 500 mg e 600 mg.&lt;/p&gt;","seed":{"parameters":[{"name":"Q1","min":500,"max":600,"step":10}],"calculated":[{"name":"A1","label":"mg"}],"uniques":true},"algorithm":{"name":"calculateOperation","template":"Cloze with text"}}</v>
      </c>
      <c r="AA440" s="17" t="s">
        <v>2597</v>
      </c>
      <c r="AB440" s="13" t="str">
        <f t="shared" si="2"/>
        <v>M6-MyM-5a-E-3</v>
      </c>
      <c r="AC440" s="13" t="str">
        <f t="shared" si="3"/>
        <v>M6-MyM-5a-E-3-BR</v>
      </c>
      <c r="AD440" s="8" t="s">
        <v>47</v>
      </c>
      <c r="AE440" s="13"/>
      <c r="AF440" s="8" t="s">
        <v>48</v>
      </c>
      <c r="AG440" s="8"/>
    </row>
    <row r="441" ht="112.5" customHeight="1">
      <c r="A441" s="6" t="s">
        <v>2598</v>
      </c>
      <c r="B441" s="6" t="s">
        <v>2599</v>
      </c>
      <c r="C441" s="6" t="s">
        <v>35</v>
      </c>
      <c r="D441" s="7" t="s">
        <v>36</v>
      </c>
      <c r="E441" s="6"/>
      <c r="F441" s="10" t="s">
        <v>2279</v>
      </c>
      <c r="G441" s="10" t="s">
        <v>2600</v>
      </c>
      <c r="H441" s="38" t="s">
        <v>2601</v>
      </c>
      <c r="I441" s="19" t="s">
        <v>212</v>
      </c>
      <c r="J441" s="6" t="s">
        <v>1662</v>
      </c>
      <c r="K441" s="10" t="s">
        <v>2602</v>
      </c>
      <c r="L441" s="10" t="s">
        <v>2603</v>
      </c>
      <c r="M441" s="6" t="s">
        <v>43</v>
      </c>
      <c r="N441" s="27" t="s">
        <v>2604</v>
      </c>
      <c r="O441" s="11" t="s">
        <v>2605</v>
      </c>
      <c r="P441" s="6"/>
      <c r="Q441" s="6"/>
      <c r="R441" s="6"/>
      <c r="S441" s="6"/>
      <c r="T441" s="6"/>
      <c r="U441" s="6"/>
      <c r="V441" s="6"/>
      <c r="W441" s="6"/>
      <c r="X441" s="6"/>
      <c r="Y441" s="6" t="s">
        <v>2272</v>
      </c>
      <c r="Z441" s="12" t="str">
        <f t="shared" si="1"/>
        <v>{"id":"M6-MyM-5b-I-1-BR","stimulus":"&lt;p&gt;Selecione a conversão de unidade correta.&lt;/p&gt;","template":"&lt;p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v>
      </c>
      <c r="AA441" s="15" t="s">
        <v>2606</v>
      </c>
      <c r="AB441" s="13" t="str">
        <f t="shared" si="2"/>
        <v>M6-MyM-5b-I-1</v>
      </c>
      <c r="AC441" s="13" t="str">
        <f t="shared" si="3"/>
        <v>M6-MyM-5b-I-1-BR</v>
      </c>
      <c r="AD441" s="8" t="s">
        <v>47</v>
      </c>
      <c r="AE441" s="13"/>
      <c r="AF441" s="8" t="s">
        <v>48</v>
      </c>
      <c r="AG441" s="8"/>
    </row>
    <row r="442" ht="112.5" customHeight="1">
      <c r="A442" s="6" t="s">
        <v>2598</v>
      </c>
      <c r="B442" s="6" t="s">
        <v>2599</v>
      </c>
      <c r="C442" s="6" t="s">
        <v>35</v>
      </c>
      <c r="D442" s="7" t="s">
        <v>36</v>
      </c>
      <c r="E442" s="6"/>
      <c r="F442" s="10" t="s">
        <v>2279</v>
      </c>
      <c r="G442" s="10" t="s">
        <v>2607</v>
      </c>
      <c r="H442" s="38"/>
      <c r="I442" s="19" t="s">
        <v>212</v>
      </c>
      <c r="J442" s="6" t="s">
        <v>1662</v>
      </c>
      <c r="K442" s="10" t="s">
        <v>2608</v>
      </c>
      <c r="L442" s="10" t="s">
        <v>2609</v>
      </c>
      <c r="M442" s="6" t="s">
        <v>43</v>
      </c>
      <c r="N442" s="27" t="s">
        <v>2604</v>
      </c>
      <c r="O442" s="26" t="s">
        <v>2610</v>
      </c>
      <c r="P442" s="6"/>
      <c r="Q442" s="6"/>
      <c r="R442" s="6"/>
      <c r="S442" s="6"/>
      <c r="T442" s="6"/>
      <c r="U442" s="6"/>
      <c r="V442" s="6"/>
      <c r="W442" s="6"/>
      <c r="X442" s="6"/>
      <c r="Y442" s="6" t="s">
        <v>2272</v>
      </c>
      <c r="Z442" s="12" t="str">
        <f t="shared" si="1"/>
        <v>{"id":"M6-MyM-5b-I-2-BR","stimulus":"&lt;p&gt;Selecione a conversão de unidade correta.&lt;/p&gt;","template":"&lt;p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v>
      </c>
      <c r="AA442" s="15" t="s">
        <v>2611</v>
      </c>
      <c r="AB442" s="13" t="str">
        <f t="shared" si="2"/>
        <v>M6-MyM-5b-I-2</v>
      </c>
      <c r="AC442" s="13" t="str">
        <f t="shared" si="3"/>
        <v>M6-MyM-5b-I-2-BR</v>
      </c>
      <c r="AD442" s="8" t="s">
        <v>47</v>
      </c>
      <c r="AE442" s="13"/>
      <c r="AF442" s="8" t="s">
        <v>48</v>
      </c>
      <c r="AG442" s="8"/>
    </row>
    <row r="443" ht="112.5" customHeight="1">
      <c r="A443" s="6" t="s">
        <v>2598</v>
      </c>
      <c r="B443" s="6" t="s">
        <v>2599</v>
      </c>
      <c r="C443" s="6" t="s">
        <v>35</v>
      </c>
      <c r="D443" s="7" t="s">
        <v>36</v>
      </c>
      <c r="E443" s="6"/>
      <c r="F443" s="10" t="s">
        <v>2279</v>
      </c>
      <c r="G443" s="10" t="s">
        <v>2612</v>
      </c>
      <c r="H443" s="38"/>
      <c r="I443" s="19" t="s">
        <v>212</v>
      </c>
      <c r="J443" s="6" t="s">
        <v>1662</v>
      </c>
      <c r="K443" s="10" t="s">
        <v>2613</v>
      </c>
      <c r="L443" s="11" t="s">
        <v>2614</v>
      </c>
      <c r="M443" s="6" t="s">
        <v>43</v>
      </c>
      <c r="N443" s="27" t="s">
        <v>2604</v>
      </c>
      <c r="O443" s="26" t="s">
        <v>2615</v>
      </c>
      <c r="P443" s="6"/>
      <c r="Q443" s="6"/>
      <c r="R443" s="6"/>
      <c r="S443" s="6"/>
      <c r="T443" s="6"/>
      <c r="U443" s="6"/>
      <c r="V443" s="6"/>
      <c r="W443" s="6"/>
      <c r="X443" s="6"/>
      <c r="Y443" s="6" t="s">
        <v>2272</v>
      </c>
      <c r="Z443" s="12" t="str">
        <f t="shared" si="1"/>
        <v>{"id":"M6-MyM-5b-I-3-BR","stimulus":"&lt;p&gt;Selecione a conversão de unidade correta.&lt;/p&gt;","template":"&lt;p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v>
      </c>
      <c r="AA443" s="15" t="s">
        <v>2616</v>
      </c>
      <c r="AB443" s="13" t="str">
        <f t="shared" si="2"/>
        <v>M6-MyM-5b-I-3</v>
      </c>
      <c r="AC443" s="13" t="str">
        <f t="shared" si="3"/>
        <v>M6-MyM-5b-I-3-BR</v>
      </c>
      <c r="AD443" s="8" t="s">
        <v>47</v>
      </c>
      <c r="AE443" s="13"/>
      <c r="AF443" s="8" t="s">
        <v>48</v>
      </c>
      <c r="AG443" s="8"/>
    </row>
    <row r="444" ht="112.5" customHeight="1">
      <c r="A444" s="6" t="s">
        <v>2598</v>
      </c>
      <c r="B444" s="6" t="s">
        <v>2599</v>
      </c>
      <c r="C444" s="6" t="s">
        <v>50</v>
      </c>
      <c r="D444" s="7" t="s">
        <v>36</v>
      </c>
      <c r="E444" s="6"/>
      <c r="F444" s="10" t="s">
        <v>2617</v>
      </c>
      <c r="G444" s="27" t="s">
        <v>2618</v>
      </c>
      <c r="H444" s="27" t="s">
        <v>2619</v>
      </c>
      <c r="I444" s="19" t="s">
        <v>212</v>
      </c>
      <c r="J444" s="6" t="s">
        <v>103</v>
      </c>
      <c r="K444" s="10" t="s">
        <v>2620</v>
      </c>
      <c r="L444" s="10" t="s">
        <v>2621</v>
      </c>
      <c r="M444" s="6" t="s">
        <v>43</v>
      </c>
      <c r="N444" s="27" t="s">
        <v>2604</v>
      </c>
      <c r="O444" s="11" t="s">
        <v>2622</v>
      </c>
      <c r="P444" s="6"/>
      <c r="Q444" s="6"/>
      <c r="R444" s="6"/>
      <c r="S444" s="6"/>
      <c r="T444" s="6"/>
      <c r="U444" s="6"/>
      <c r="V444" s="6"/>
      <c r="W444" s="6"/>
      <c r="X444" s="6"/>
      <c r="Y444" s="6" t="s">
        <v>2272</v>
      </c>
      <c r="Z444" s="12" t="str">
        <f t="shared" si="1"/>
        <v>{"id":"M6-MyM-5b-E-1-BR","stimulus":"&lt;p&gt;Calcule esta conversão.&lt;/p&gt;","template":"&lt;p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hg = {{T1}} × 10 = {{A1}} dag&lt;/p&gt;","seed":{"parameters":[{"name":"Q1","min":1,"max":999,"step":1}],"calculated":[{"name":"A1","function":"{{Q1}}"},{"name":"T1","function":"{{Q1}}/10","temp":"true"}],"uniques":true},"algorithm":{"name":"calculateOperation","params":{"method":"equivLiteral","keyboard":"NUMERICAL"}}}</v>
      </c>
      <c r="AA444" s="15" t="s">
        <v>2623</v>
      </c>
      <c r="AB444" s="13" t="str">
        <f t="shared" si="2"/>
        <v>M6-MyM-5b-E-1</v>
      </c>
      <c r="AC444" s="13" t="str">
        <f t="shared" si="3"/>
        <v>M6-MyM-5b-E-1-BR</v>
      </c>
      <c r="AD444" s="8" t="s">
        <v>47</v>
      </c>
      <c r="AE444" s="13"/>
      <c r="AF444" s="8" t="s">
        <v>48</v>
      </c>
      <c r="AG444" s="8"/>
    </row>
    <row r="445" ht="112.5" customHeight="1">
      <c r="A445" s="6" t="s">
        <v>2598</v>
      </c>
      <c r="B445" s="6" t="s">
        <v>2599</v>
      </c>
      <c r="C445" s="6" t="s">
        <v>50</v>
      </c>
      <c r="D445" s="7" t="s">
        <v>36</v>
      </c>
      <c r="E445" s="6"/>
      <c r="F445" s="10" t="s">
        <v>2617</v>
      </c>
      <c r="G445" s="27" t="s">
        <v>2624</v>
      </c>
      <c r="H445" s="27"/>
      <c r="I445" s="19" t="s">
        <v>212</v>
      </c>
      <c r="J445" s="6" t="s">
        <v>103</v>
      </c>
      <c r="K445" s="10" t="s">
        <v>2625</v>
      </c>
      <c r="L445" s="10" t="s">
        <v>2626</v>
      </c>
      <c r="M445" s="6" t="s">
        <v>43</v>
      </c>
      <c r="N445" s="27" t="s">
        <v>2604</v>
      </c>
      <c r="O445" s="26" t="s">
        <v>2627</v>
      </c>
      <c r="P445" s="6"/>
      <c r="Q445" s="6"/>
      <c r="R445" s="6"/>
      <c r="S445" s="6"/>
      <c r="T445" s="6"/>
      <c r="U445" s="6"/>
      <c r="V445" s="6"/>
      <c r="W445" s="6"/>
      <c r="X445" s="6"/>
      <c r="Y445" s="6" t="s">
        <v>2272</v>
      </c>
      <c r="Z445" s="12" t="str">
        <f t="shared" si="1"/>
        <v>{"id":"M6-MyM-5b-E-2-BR","stimulus":"&lt;p&gt;Calcule esta conversão.&lt;/p&gt;","template":"&lt;p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mg = {{T1}} : 1 000 = {{A1}} g&lt;/p&gt;","seed":{"parameters":[{"name":"Q1","min":10,"max":99,"step":1}],"calculated":[{"name":"A1","function":"{{Q1}}/1000"},{"name":"T1","function":"{{Q1}}","temp":"true"}],"uniques":true},"algorithm":{"name":"calculateOperation","params":{"method":"equivLiteral","keyboard":"INTERMEDIATE"}}}</v>
      </c>
      <c r="AA445" s="15" t="s">
        <v>2628</v>
      </c>
      <c r="AB445" s="13" t="str">
        <f t="shared" si="2"/>
        <v>M6-MyM-5b-E-2</v>
      </c>
      <c r="AC445" s="13" t="str">
        <f t="shared" si="3"/>
        <v>M6-MyM-5b-E-2-BR</v>
      </c>
      <c r="AD445" s="8" t="s">
        <v>47</v>
      </c>
      <c r="AE445" s="13"/>
      <c r="AF445" s="8" t="s">
        <v>48</v>
      </c>
      <c r="AG445" s="8"/>
    </row>
    <row r="446" ht="112.5" customHeight="1">
      <c r="A446" s="6" t="s">
        <v>2598</v>
      </c>
      <c r="B446" s="6" t="s">
        <v>2599</v>
      </c>
      <c r="C446" s="6" t="s">
        <v>50</v>
      </c>
      <c r="D446" s="7" t="s">
        <v>36</v>
      </c>
      <c r="E446" s="6"/>
      <c r="F446" s="10" t="s">
        <v>2617</v>
      </c>
      <c r="G446" s="27" t="s">
        <v>2629</v>
      </c>
      <c r="H446" s="27"/>
      <c r="I446" s="19" t="s">
        <v>212</v>
      </c>
      <c r="J446" s="6" t="s">
        <v>103</v>
      </c>
      <c r="K446" s="10" t="s">
        <v>2625</v>
      </c>
      <c r="L446" s="10" t="s">
        <v>2630</v>
      </c>
      <c r="M446" s="6" t="s">
        <v>43</v>
      </c>
      <c r="N446" s="27" t="s">
        <v>2604</v>
      </c>
      <c r="O446" s="26" t="s">
        <v>2631</v>
      </c>
      <c r="P446" s="6"/>
      <c r="Q446" s="6"/>
      <c r="R446" s="6"/>
      <c r="S446" s="6"/>
      <c r="T446" s="6"/>
      <c r="U446" s="6"/>
      <c r="V446" s="6"/>
      <c r="W446" s="6"/>
      <c r="X446" s="6"/>
      <c r="Y446" s="6" t="s">
        <v>2272</v>
      </c>
      <c r="Z446" s="12" t="str">
        <f t="shared" si="1"/>
        <v>{"id":"M6-MyM-5b-E-3-BR","stimulus":"&lt;p&gt;Calcule esta conversão.&lt;/p&gt;","template":"&lt;p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g = {{T1}} : 10 = {{A1}} dag&lt;/p&gt;","seed":{"parameters":[{"name":"Q1","min":10,"max":99,"step":1}],"calculated":[{"name":"A1","function":"{{Q1}}/100"},{"name":"T1","function":"{{Q1}}/10","temp":"true"}],"uniques":true},"algorithm":{"name":"calculateOperation","params":{"method":"equivLiteral","keyboard":"INTERMEDIATE"}}}</v>
      </c>
      <c r="AA446" s="15" t="s">
        <v>2632</v>
      </c>
      <c r="AB446" s="13" t="str">
        <f t="shared" si="2"/>
        <v>M6-MyM-5b-E-3</v>
      </c>
      <c r="AC446" s="13" t="str">
        <f t="shared" si="3"/>
        <v>M6-MyM-5b-E-3-BR</v>
      </c>
      <c r="AD446" s="8" t="s">
        <v>47</v>
      </c>
      <c r="AE446" s="13"/>
      <c r="AF446" s="8" t="s">
        <v>48</v>
      </c>
      <c r="AG446" s="8"/>
    </row>
    <row r="447" ht="112.5" customHeight="1">
      <c r="A447" s="6" t="s">
        <v>2598</v>
      </c>
      <c r="B447" s="6" t="s">
        <v>2599</v>
      </c>
      <c r="C447" s="6" t="s">
        <v>69</v>
      </c>
      <c r="D447" s="7" t="s">
        <v>36</v>
      </c>
      <c r="E447" s="6"/>
      <c r="F447" s="11" t="s">
        <v>2633</v>
      </c>
      <c r="G447" s="26" t="s">
        <v>2634</v>
      </c>
      <c r="H447" s="27" t="s">
        <v>2635</v>
      </c>
      <c r="I447" s="19"/>
      <c r="J447" s="6" t="s">
        <v>103</v>
      </c>
      <c r="K447" s="10" t="s">
        <v>2636</v>
      </c>
      <c r="L447" s="10" t="s">
        <v>2318</v>
      </c>
      <c r="M447" s="6" t="s">
        <v>43</v>
      </c>
      <c r="N447" s="27" t="s">
        <v>2604</v>
      </c>
      <c r="O447" s="26" t="s">
        <v>2637</v>
      </c>
      <c r="P447" s="6"/>
      <c r="Q447" s="6"/>
      <c r="R447" s="6"/>
      <c r="S447" s="6"/>
      <c r="T447" s="6"/>
      <c r="U447" s="6"/>
      <c r="V447" s="6"/>
      <c r="W447" s="6"/>
      <c r="X447" s="6"/>
      <c r="Y447" s="6" t="s">
        <v>2272</v>
      </c>
      <c r="Z447" s="12" t="str">
        <f t="shared" si="1"/>
        <v>{"id":"M6-MyM-5b-A-1-BR","stimulus":"&lt;p&gt;Ana comprou {{Q1}} dg de couve-flor. A quantos gramas eles equivalem?&lt;/p&gt;","template":"&lt;p&gt;Equivalem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 = {{A1}} g&lt;/p&gt;","seed":{"parameters":[{"name":"Q1","min":5000,"max":20000,"step":1000}],"calculated":[{"name":"A1","function":"{{Q1}}/10"}],"uniques":true},"algorithm":{"name":"calculateOperation","params":{"method":"equivLiteral","keyboard":"NUMERICAL"}}}</v>
      </c>
      <c r="AA447" s="15" t="s">
        <v>2638</v>
      </c>
      <c r="AB447" s="13" t="str">
        <f t="shared" si="2"/>
        <v>M6-MyM-5b-A-1</v>
      </c>
      <c r="AC447" s="13" t="str">
        <f t="shared" si="3"/>
        <v>M6-MyM-5b-A-1-BR</v>
      </c>
      <c r="AD447" s="8" t="s">
        <v>47</v>
      </c>
      <c r="AE447" s="13"/>
      <c r="AF447" s="8" t="s">
        <v>48</v>
      </c>
      <c r="AG447" s="8"/>
    </row>
    <row r="448" ht="112.5" customHeight="1">
      <c r="A448" s="6" t="s">
        <v>2598</v>
      </c>
      <c r="B448" s="6" t="s">
        <v>2599</v>
      </c>
      <c r="C448" s="6" t="s">
        <v>69</v>
      </c>
      <c r="D448" s="7" t="s">
        <v>36</v>
      </c>
      <c r="E448" s="6"/>
      <c r="F448" s="10" t="s">
        <v>2639</v>
      </c>
      <c r="G448" s="11" t="s">
        <v>2640</v>
      </c>
      <c r="H448" s="27"/>
      <c r="I448" s="19" t="s">
        <v>212</v>
      </c>
      <c r="J448" s="6" t="s">
        <v>103</v>
      </c>
      <c r="K448" s="27" t="s">
        <v>2641</v>
      </c>
      <c r="L448" s="27" t="s">
        <v>2642</v>
      </c>
      <c r="M448" s="6" t="s">
        <v>43</v>
      </c>
      <c r="N448" s="35" t="s">
        <v>2604</v>
      </c>
      <c r="O448" s="26" t="s">
        <v>2643</v>
      </c>
      <c r="P448" s="12"/>
      <c r="Q448" s="13"/>
      <c r="R448" s="12"/>
      <c r="S448" s="12"/>
      <c r="T448" s="12"/>
      <c r="U448" s="12"/>
      <c r="V448" s="12"/>
      <c r="W448" s="12"/>
      <c r="X448" s="13"/>
      <c r="Y448" s="6" t="s">
        <v>2272</v>
      </c>
      <c r="Z448" s="12" t="str">
        <f t="shared" si="1"/>
        <v>{"id":"M6-MyM-5b-A-2-BR","stimulus":"&lt;p&gt;Um supermercado comprou {{Q1}} g de sal. Quantos hectogramas são?&lt;/p&gt;","template":"&lt;p&gt;São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g = {{Q1}} : 100 = {{A1}} hg&lt;/p&gt;","seed":{"parameters":[{"name":"Q1","min":1000,"max":10000,"step":10}],"calculated":[{"name":"A1","function":"{{Q1}}/100"}],"uniques":true},"algorithm":{"name":"calculateOperation","params":{"method":"equivLiteral","keyboard":"INTERMEDIATE"}}}</v>
      </c>
      <c r="AA448" s="15" t="s">
        <v>2644</v>
      </c>
      <c r="AB448" s="13" t="str">
        <f t="shared" si="2"/>
        <v>M6-MyM-5b-A-2</v>
      </c>
      <c r="AC448" s="13" t="str">
        <f t="shared" si="3"/>
        <v>M6-MyM-5b-A-2-BR</v>
      </c>
      <c r="AD448" s="8" t="s">
        <v>47</v>
      </c>
      <c r="AE448" s="13"/>
      <c r="AF448" s="8" t="s">
        <v>48</v>
      </c>
      <c r="AG448" s="8"/>
    </row>
    <row r="449" ht="112.5" customHeight="1">
      <c r="A449" s="6" t="s">
        <v>2598</v>
      </c>
      <c r="B449" s="6" t="s">
        <v>2599</v>
      </c>
      <c r="C449" s="6" t="s">
        <v>69</v>
      </c>
      <c r="D449" s="7" t="s">
        <v>36</v>
      </c>
      <c r="E449" s="6"/>
      <c r="F449" s="11" t="s">
        <v>2645</v>
      </c>
      <c r="G449" s="11" t="s">
        <v>2646</v>
      </c>
      <c r="H449" s="27"/>
      <c r="I449" s="19" t="s">
        <v>212</v>
      </c>
      <c r="J449" s="6" t="s">
        <v>103</v>
      </c>
      <c r="K449" s="27" t="s">
        <v>2647</v>
      </c>
      <c r="L449" s="27" t="s">
        <v>2312</v>
      </c>
      <c r="M449" s="6" t="s">
        <v>43</v>
      </c>
      <c r="N449" s="27" t="s">
        <v>2604</v>
      </c>
      <c r="O449" s="9" t="s">
        <v>2648</v>
      </c>
      <c r="P449" s="12"/>
      <c r="Q449" s="13"/>
      <c r="R449" s="12"/>
      <c r="S449" s="12"/>
      <c r="T449" s="12"/>
      <c r="U449" s="12"/>
      <c r="V449" s="12"/>
      <c r="W449" s="12"/>
      <c r="X449" s="13"/>
      <c r="Y449" s="6" t="s">
        <v>2272</v>
      </c>
      <c r="Z449" s="12" t="str">
        <f t="shared" si="1"/>
        <v>{"id":"M6-MyM-5b-A-3-BR","stimulus":"&lt;p&gt;Uma máquina mói {{Q1}} kg de milho por dia. Quantos decagramas é isso?&lt;/p&gt;","template":"&lt;p&gt;São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kg = {{Q1}} × 100 = {{A1}} dag&lt;/p&gt;","seed":{"parameters":[{"name":"Q1","min":10,"max":100,"step":1}],"calculated":[{"name":"A1","function":"{{Q1}}*100"}],"uniques":true},"algorithm":{"name":"calculateOperation","params":{"method":"equivLiteral","keyboard":"NUMERICAL"}}}</v>
      </c>
      <c r="AA449" s="15" t="s">
        <v>2649</v>
      </c>
      <c r="AB449" s="13" t="str">
        <f t="shared" si="2"/>
        <v>M6-MyM-5b-A-3</v>
      </c>
      <c r="AC449" s="13" t="str">
        <f t="shared" si="3"/>
        <v>M6-MyM-5b-A-3-BR</v>
      </c>
      <c r="AD449" s="8" t="s">
        <v>47</v>
      </c>
      <c r="AE449" s="8" t="s">
        <v>572</v>
      </c>
      <c r="AF449" s="8" t="s">
        <v>48</v>
      </c>
      <c r="AG449" s="8"/>
    </row>
    <row r="450" ht="112.5" customHeight="1">
      <c r="A450" s="6" t="s">
        <v>2650</v>
      </c>
      <c r="B450" s="6" t="s">
        <v>2651</v>
      </c>
      <c r="C450" s="6" t="s">
        <v>35</v>
      </c>
      <c r="D450" s="7" t="s">
        <v>36</v>
      </c>
      <c r="E450" s="6"/>
      <c r="F450" s="9" t="s">
        <v>2652</v>
      </c>
      <c r="G450" s="10"/>
      <c r="H450" s="10"/>
      <c r="I450" s="6" t="s">
        <v>212</v>
      </c>
      <c r="J450" s="6" t="s">
        <v>196</v>
      </c>
      <c r="K450" s="11" t="s">
        <v>2653</v>
      </c>
      <c r="L450" s="11" t="s">
        <v>2654</v>
      </c>
      <c r="M450" s="19" t="s">
        <v>43</v>
      </c>
      <c r="N450" s="10" t="s">
        <v>2655</v>
      </c>
      <c r="O450" s="11" t="s">
        <v>2656</v>
      </c>
      <c r="P450" s="12"/>
      <c r="Q450" s="13"/>
      <c r="R450" s="12"/>
      <c r="S450" s="12"/>
      <c r="T450" s="12"/>
      <c r="U450" s="12"/>
      <c r="V450" s="12"/>
      <c r="W450" s="12"/>
      <c r="X450" s="13"/>
      <c r="Y450" s="6" t="s">
        <v>2272</v>
      </c>
      <c r="Z450" s="12" t="str">
        <f t="shared" si="1"/>
        <v>{"id":"M6-MyM-5d-I-1-BR","stimulus":"&lt;p&gt;Arraste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lata de conservas","Uma barra de chocolate","Um saco de doces"]},{"name":"Q2","label":null,"list":["Uma pessoa","Uma mesa","Uma leoa"]},{"name":"Q3","label":null,"list":["Uma pitada de sal","Uma gota d'água","A folha de uma árvore"]}],"calculated":[{"name":"A1","label":"g","feedback":"&lt;p&gt;Para efeito de comparação, o peso de uma barra de chocolate costuma ser em torno de 120 g.&lt;/p&gt;"},{"name":"A2","label":"kg","feedback":"&lt;p&gt;Para efeito de comparação, o peso de uma mesa de jantar geralmente gira em torno de 100 kg.&lt;/p&gt;"},{"name":"A3","label":"mg","feedback":"&lt;p&gt;Para comparação, o peso de uma gota de água é geralmente em torno de 50 mg.&lt;/p&gt;"}],"uniques":true},"algorithm":{"name":"calculateOperation","template":"Cloze with drag &amp; drop","params":{"keyboard":"INTERMEDIATE"}}}</v>
      </c>
      <c r="AA450" s="15" t="s">
        <v>2657</v>
      </c>
      <c r="AB450" s="13" t="str">
        <f t="shared" si="2"/>
        <v>M6-MyM-5d-I-1</v>
      </c>
      <c r="AC450" s="13" t="str">
        <f t="shared" si="3"/>
        <v>M6-MyM-5d-I-1-BR</v>
      </c>
      <c r="AD450" s="8" t="s">
        <v>47</v>
      </c>
      <c r="AE450" s="13"/>
      <c r="AF450" s="8" t="s">
        <v>48</v>
      </c>
      <c r="AG450" s="8"/>
    </row>
    <row r="451" ht="112.5" customHeight="1">
      <c r="A451" s="6" t="s">
        <v>2650</v>
      </c>
      <c r="B451" s="6" t="s">
        <v>2651</v>
      </c>
      <c r="C451" s="6" t="s">
        <v>35</v>
      </c>
      <c r="D451" s="7" t="s">
        <v>36</v>
      </c>
      <c r="E451" s="6"/>
      <c r="F451" s="9" t="s">
        <v>2652</v>
      </c>
      <c r="G451" s="10"/>
      <c r="H451" s="10"/>
      <c r="I451" s="6" t="s">
        <v>212</v>
      </c>
      <c r="J451" s="6" t="s">
        <v>196</v>
      </c>
      <c r="K451" s="10" t="s">
        <v>2658</v>
      </c>
      <c r="L451" s="10" t="s">
        <v>2659</v>
      </c>
      <c r="M451" s="19" t="s">
        <v>43</v>
      </c>
      <c r="N451" s="10" t="s">
        <v>2655</v>
      </c>
      <c r="O451" s="11" t="s">
        <v>2660</v>
      </c>
      <c r="P451" s="12"/>
      <c r="Q451" s="13"/>
      <c r="R451" s="12"/>
      <c r="S451" s="12"/>
      <c r="T451" s="12"/>
      <c r="U451" s="12"/>
      <c r="V451" s="12"/>
      <c r="W451" s="12"/>
      <c r="X451" s="13"/>
      <c r="Y451" s="6" t="s">
        <v>2272</v>
      </c>
      <c r="Z451" s="12" t="str">
        <f t="shared" si="1"/>
        <v>{"id":"M6-MyM-5d-I-2-BR","stimulus":"&lt;p&gt;Arraste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pessoa","Uma mesa","Uma leoa"]},{"name":"Q2","label":null,"list":["Uma lata de conservas","Uma barra de chocolate","Um saco de doces"]},{"name":"Q3","label":null,"list":["Uma pitada de sal","Uma gota d'água","A folha de uma árvore"]}],"calculated":[{"name":"A1","label":"kg","feedback":"&lt;p&gt;Para efeito de comparação, o peso de uma mesa de jantar geralmente gira em torno de 100 kg.&lt;/p&gt;"},{"name":"A2","label":"g","feedback":"&lt;p&gt;Para efeito de comparação, o peso de uma barra de chocolate costuma ser em torno de 120 g.&lt;/p&gt;"},{"name":"A3","label":"mg","feedback":"&lt;p&gt;Para comparação, o peso de uma gota de água é geralmente em torno de 50 mg.&lt;/p&gt;"}],"uniques":true},"algorithm":{"name":"calculateOperation","template":"Cloze with drag &amp; drop","params":{"keyboard":"INTERMEDIATE"}}}</v>
      </c>
      <c r="AA451" s="15" t="s">
        <v>2661</v>
      </c>
      <c r="AB451" s="13" t="str">
        <f t="shared" si="2"/>
        <v>M6-MyM-5d-I-2</v>
      </c>
      <c r="AC451" s="13" t="str">
        <f t="shared" si="3"/>
        <v>M6-MyM-5d-I-2-BR</v>
      </c>
      <c r="AD451" s="8" t="s">
        <v>47</v>
      </c>
      <c r="AE451" s="13"/>
      <c r="AF451" s="8" t="s">
        <v>48</v>
      </c>
      <c r="AG451" s="8"/>
    </row>
    <row r="452" ht="112.5" customHeight="1">
      <c r="A452" s="6" t="s">
        <v>2650</v>
      </c>
      <c r="B452" s="6" t="s">
        <v>2651</v>
      </c>
      <c r="C452" s="6" t="s">
        <v>50</v>
      </c>
      <c r="D452" s="7" t="s">
        <v>36</v>
      </c>
      <c r="E452" s="6"/>
      <c r="F452" s="18" t="s">
        <v>2662</v>
      </c>
      <c r="G452" s="27" t="s">
        <v>2663</v>
      </c>
      <c r="H452" s="10"/>
      <c r="I452" s="6" t="s">
        <v>212</v>
      </c>
      <c r="J452" s="6" t="s">
        <v>54</v>
      </c>
      <c r="K452" s="11" t="s">
        <v>2664</v>
      </c>
      <c r="L452" s="10" t="s">
        <v>2665</v>
      </c>
      <c r="M452" s="19" t="s">
        <v>43</v>
      </c>
      <c r="N452" s="10" t="s">
        <v>2655</v>
      </c>
      <c r="O452" s="11" t="s">
        <v>2666</v>
      </c>
      <c r="P452" s="12"/>
      <c r="Q452" s="13"/>
      <c r="R452" s="12"/>
      <c r="S452" s="12"/>
      <c r="T452" s="12"/>
      <c r="U452" s="12"/>
      <c r="V452" s="12"/>
      <c r="W452" s="12"/>
      <c r="X452" s="13"/>
      <c r="Y452" s="6" t="s">
        <v>2272</v>
      </c>
      <c r="Z452" s="12" t="str">
        <f t="shared" si="1"/>
        <v>{"id":"M6-MyM-5d-E-1-BR","stimulus":"&lt;p&gt;Escreva,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 grão de arroz","Uma gota d'água"]},{"name":"Q2","label":null,"list":["Uma geladeira","Uma bicicleta","Um carro"]},{"name":"Q3","label":null,"list":["Uma laranja","Um livro","Um copo"]}],"calculated":[{"name":"A1","label":"mg","feedback":"&lt;p&gt;Para comparação, o peso de um grão de arroz é geralmente em torno de 4 mg.&lt;/p&gt;"},{"name":"A2","label":"kg","feedback":"&lt;p&gt;Para efeito de comparação, o peso de uma geladeira geralmente gira em torno de 100 kg.&lt;/p&gt;"},{"name":"A3","label":"g","feedback":"&lt;p&gt;Para efeito de comparação, o peso de um livro geralmente gira em torno de 500 g.&lt;/p&gt;"}],"uniques":true},"algorithm":{"name":"calculateOperation","template":"Cloze with text"}}</v>
      </c>
      <c r="AA452" s="15" t="s">
        <v>2667</v>
      </c>
      <c r="AB452" s="13" t="str">
        <f t="shared" si="2"/>
        <v>M6-MyM-5d-E-1</v>
      </c>
      <c r="AC452" s="13" t="str">
        <f t="shared" si="3"/>
        <v>M6-MyM-5d-E-1-BR</v>
      </c>
      <c r="AD452" s="8" t="s">
        <v>47</v>
      </c>
      <c r="AE452" s="13"/>
      <c r="AF452" s="8" t="s">
        <v>48</v>
      </c>
      <c r="AG452" s="8"/>
    </row>
    <row r="453" ht="112.5" customHeight="1">
      <c r="A453" s="6" t="s">
        <v>2650</v>
      </c>
      <c r="B453" s="6" t="s">
        <v>2651</v>
      </c>
      <c r="C453" s="6" t="s">
        <v>50</v>
      </c>
      <c r="D453" s="7" t="s">
        <v>36</v>
      </c>
      <c r="E453" s="6"/>
      <c r="F453" s="18" t="s">
        <v>2662</v>
      </c>
      <c r="G453" s="27" t="s">
        <v>2663</v>
      </c>
      <c r="H453" s="10"/>
      <c r="I453" s="6" t="s">
        <v>212</v>
      </c>
      <c r="J453" s="6" t="s">
        <v>54</v>
      </c>
      <c r="K453" s="11" t="s">
        <v>2668</v>
      </c>
      <c r="L453" s="10" t="s">
        <v>2669</v>
      </c>
      <c r="M453" s="6" t="s">
        <v>43</v>
      </c>
      <c r="N453" s="10" t="s">
        <v>2655</v>
      </c>
      <c r="O453" s="11" t="s">
        <v>2670</v>
      </c>
      <c r="P453" s="12"/>
      <c r="Q453" s="13"/>
      <c r="R453" s="12"/>
      <c r="S453" s="12"/>
      <c r="T453" s="12"/>
      <c r="U453" s="12"/>
      <c r="V453" s="12"/>
      <c r="W453" s="12"/>
      <c r="X453" s="13"/>
      <c r="Y453" s="6" t="s">
        <v>2272</v>
      </c>
      <c r="Z453" s="12" t="str">
        <f t="shared" si="1"/>
        <v>{"id":"M6-MyM-5d-E-2-BR","stimulus":"&lt;p&gt;Escreva,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laranja","Um livro","Um copo"]},{"name":"Q2","label":null,"list":["Um grão de arroz","Uma gota d'água"]},{"name":"Q3","label":null,"list":["Uma geladeira","Uma bicicleta","Um carro"]}],"calculated":[{"name":"A1","label":"g","feedback":"&lt;p&gt;Para efeito de comparação, o peso de um livro costuma ser em torno de 500 g.&lt;/p&gt;"},{"name":"A2","label":"mg","feedback":"&lt;p&gt;Para comparação, o peso de um grão de arroz é geralmente em torno de 4 mg.&lt;/p&gt;"},{"name":"A3","label":"kg","feedback":"&lt;p&gt;Para efeito de comparação, o peso de uma geladeira geralmente gira em torno de 100 kg.&lt;/p&gt;"}],"uniques":true},"algorithm":{"name":"calculateOperation","template":"Cloze with text"}}</v>
      </c>
      <c r="AA453" s="15" t="s">
        <v>2671</v>
      </c>
      <c r="AB453" s="13" t="str">
        <f t="shared" si="2"/>
        <v>M6-MyM-5d-E-2</v>
      </c>
      <c r="AC453" s="13" t="str">
        <f t="shared" si="3"/>
        <v>M6-MyM-5d-E-2-BR</v>
      </c>
      <c r="AD453" s="8" t="s">
        <v>47</v>
      </c>
      <c r="AE453" s="13"/>
      <c r="AF453" s="8" t="s">
        <v>48</v>
      </c>
      <c r="AG453" s="8"/>
    </row>
    <row r="454" ht="112.5" customHeight="1">
      <c r="A454" s="6" t="s">
        <v>2672</v>
      </c>
      <c r="B454" s="6" t="s">
        <v>2673</v>
      </c>
      <c r="C454" s="6" t="s">
        <v>35</v>
      </c>
      <c r="D454" s="7" t="s">
        <v>36</v>
      </c>
      <c r="E454" s="6"/>
      <c r="F454" s="11" t="s">
        <v>2674</v>
      </c>
      <c r="G454" s="10"/>
      <c r="H454" s="10"/>
      <c r="I454" s="6" t="s">
        <v>212</v>
      </c>
      <c r="J454" s="8" t="s">
        <v>2675</v>
      </c>
      <c r="K454" s="11" t="s">
        <v>2676</v>
      </c>
      <c r="L454" s="11" t="s">
        <v>2677</v>
      </c>
      <c r="M454" s="19" t="s">
        <v>43</v>
      </c>
      <c r="N454" s="11" t="s">
        <v>2678</v>
      </c>
      <c r="O454" s="11" t="s">
        <v>2678</v>
      </c>
      <c r="P454" s="12"/>
      <c r="Q454" s="13"/>
      <c r="R454" s="12"/>
      <c r="S454" s="12"/>
      <c r="T454" s="12"/>
      <c r="U454" s="12"/>
      <c r="V454" s="12"/>
      <c r="W454" s="12"/>
      <c r="X454" s="13"/>
      <c r="Y454" s="6" t="s">
        <v>2272</v>
      </c>
      <c r="Z454" s="12" t="str">
        <f t="shared" si="1"/>
        <v>{"id":"M6-MyM-6a-I-1-BR","stimulus":"&lt;p&gt;Indica se os resultados dessas operações estão corretos.&lt;/p&gt;","hint":"&lt;p&gt;Como estão expressos na mesma unidade, pode-se somar ou subtrair como se fossem números naturais.&lt;/p&gt;","feedback":"&lt;p&gt;Como estão expressos na mesma unidade, pode-se somar ou subtrair como se fossem números naturai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v>
      </c>
      <c r="AA454" s="15" t="s">
        <v>2679</v>
      </c>
      <c r="AB454" s="13" t="str">
        <f t="shared" si="2"/>
        <v>M6-MyM-6a-I-1</v>
      </c>
      <c r="AC454" s="13" t="str">
        <f t="shared" si="3"/>
        <v>M6-MyM-6a-I-1-BR</v>
      </c>
      <c r="AD454" s="8" t="s">
        <v>47</v>
      </c>
      <c r="AE454" s="13"/>
      <c r="AF454" s="8" t="s">
        <v>48</v>
      </c>
      <c r="AG454" s="8"/>
    </row>
    <row r="455" ht="112.5" customHeight="1">
      <c r="A455" s="8" t="s">
        <v>2672</v>
      </c>
      <c r="B455" s="6" t="s">
        <v>2673</v>
      </c>
      <c r="C455" s="6" t="s">
        <v>50</v>
      </c>
      <c r="D455" s="7" t="s">
        <v>36</v>
      </c>
      <c r="E455" s="6"/>
      <c r="F455" s="11" t="s">
        <v>2680</v>
      </c>
      <c r="G455" s="11" t="s">
        <v>2505</v>
      </c>
      <c r="H455" s="10"/>
      <c r="I455" s="6" t="s">
        <v>212</v>
      </c>
      <c r="J455" s="6" t="s">
        <v>168</v>
      </c>
      <c r="K455" s="10" t="s">
        <v>2681</v>
      </c>
      <c r="L455" s="10" t="s">
        <v>2351</v>
      </c>
      <c r="M455" s="19" t="s">
        <v>43</v>
      </c>
      <c r="N455" s="11" t="s">
        <v>2682</v>
      </c>
      <c r="O455" s="11" t="s">
        <v>2682</v>
      </c>
      <c r="P455" s="12"/>
      <c r="Q455" s="13"/>
      <c r="R455" s="12"/>
      <c r="S455" s="12"/>
      <c r="T455" s="12"/>
      <c r="U455" s="12"/>
      <c r="V455" s="12"/>
      <c r="W455" s="12"/>
      <c r="X455" s="13"/>
      <c r="Y455" s="6" t="s">
        <v>2272</v>
      </c>
      <c r="Z455" s="12" t="str">
        <f t="shared" si="1"/>
        <v>{"id":"M6-MyM-6a-E-1-BR","stimulus":"&lt;p&gt;Escreva o resultado dessa adição.&lt;/p&gt;","template":"&lt;p style=\"text-align:center;\"&gt;{{Q1}} {{Q3}} + {{Q2}} {{Q3}} = {{response}} {{Q3}}&lt;/p&gt;","hint":"&lt;p&gt;Como estão expressos na mesma unidade, podem ser somados como se fossem números naturais.&lt;/p&gt;","feedback":"&lt;p&gt;Como estão expressos na mesma unidade, podem ser somados como se fossem números naturais.&lt;/p&gt;","seed":{"parameters":[{"name":"Q1","label":null,"min":100,"max":9999,"step":10},{"name":"Q2","label":null,"min":100,"max":5999,"step":10},{"name":"Q3","label":null,"list":["kg","hg","dag","g","dg","cg","mg"]}],"calculated":[{"name":"A1","label":"{{function}}","function":"{{Q1}}+{{Q2}}"}],"uniques":true},"algorithm":{"name":"calculateOperation","params":{"method":"equivLiteral","keyboard":"NUMERICAL"}}}</v>
      </c>
      <c r="AA455" s="15" t="s">
        <v>2683</v>
      </c>
      <c r="AB455" s="13" t="str">
        <f t="shared" si="2"/>
        <v>M6-MyM-6a-E-1</v>
      </c>
      <c r="AC455" s="13" t="str">
        <f t="shared" si="3"/>
        <v>M6-MyM-6a-E-1-BR</v>
      </c>
      <c r="AD455" s="8" t="s">
        <v>47</v>
      </c>
      <c r="AE455" s="13"/>
      <c r="AF455" s="8" t="s">
        <v>48</v>
      </c>
      <c r="AG455" s="8"/>
    </row>
    <row r="456" ht="112.5" customHeight="1">
      <c r="A456" s="6" t="s">
        <v>2672</v>
      </c>
      <c r="B456" s="6" t="s">
        <v>2673</v>
      </c>
      <c r="C456" s="6" t="s">
        <v>50</v>
      </c>
      <c r="D456" s="7" t="s">
        <v>36</v>
      </c>
      <c r="E456" s="6"/>
      <c r="F456" s="11" t="s">
        <v>2684</v>
      </c>
      <c r="G456" s="11" t="s">
        <v>2509</v>
      </c>
      <c r="H456" s="10"/>
      <c r="I456" s="6" t="s">
        <v>212</v>
      </c>
      <c r="J456" s="6" t="s">
        <v>168</v>
      </c>
      <c r="K456" s="10" t="s">
        <v>2685</v>
      </c>
      <c r="L456" s="10" t="s">
        <v>2686</v>
      </c>
      <c r="M456" s="19" t="s">
        <v>43</v>
      </c>
      <c r="N456" s="11" t="s">
        <v>2687</v>
      </c>
      <c r="O456" s="11" t="s">
        <v>2687</v>
      </c>
      <c r="P456" s="12"/>
      <c r="Q456" s="13"/>
      <c r="R456" s="12"/>
      <c r="S456" s="12"/>
      <c r="T456" s="12"/>
      <c r="U456" s="12"/>
      <c r="V456" s="12"/>
      <c r="W456" s="12"/>
      <c r="X456" s="13"/>
      <c r="Y456" s="6" t="s">
        <v>2272</v>
      </c>
      <c r="Z456" s="12" t="str">
        <f t="shared" si="1"/>
        <v>{"id":"M6-MyM-6a-E-2-BR","stimulus":"&lt;p&gt;Escreva o resultado dessa subtração.&lt;/p&gt;","template":"&lt;p style=\"text-align:center;\"&gt;{{T1}} {{Q3}} − {{Q2}} {{Q3}} = {{response}} {{Q3}}&lt;/p&gt;","hint":"&lt;p&gt;Como estão expressos na mesma unidade, podem ser subtraídos como se fossem números naturais.&lt;/p&gt;","feedback":"&lt;p&gt;Como estão expressos na mesma unidade, podem ser subtraídos como se fossem números naturai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v>
      </c>
      <c r="AA456" s="15" t="s">
        <v>2688</v>
      </c>
      <c r="AB456" s="13" t="str">
        <f t="shared" si="2"/>
        <v>M6-MyM-6a-E-2</v>
      </c>
      <c r="AC456" s="13" t="str">
        <f t="shared" si="3"/>
        <v>M6-MyM-6a-E-2-BR</v>
      </c>
      <c r="AD456" s="8" t="s">
        <v>47</v>
      </c>
      <c r="AE456" s="13"/>
      <c r="AF456" s="8" t="s">
        <v>48</v>
      </c>
      <c r="AG456" s="8"/>
    </row>
    <row r="457" ht="112.5" customHeight="1">
      <c r="A457" s="8" t="s">
        <v>2672</v>
      </c>
      <c r="B457" s="6" t="s">
        <v>2673</v>
      </c>
      <c r="C457" s="6" t="s">
        <v>69</v>
      </c>
      <c r="D457" s="7" t="s">
        <v>36</v>
      </c>
      <c r="E457" s="6"/>
      <c r="F457" s="11" t="s">
        <v>2689</v>
      </c>
      <c r="G457" s="11" t="s">
        <v>1746</v>
      </c>
      <c r="H457" s="10" t="s">
        <v>2690</v>
      </c>
      <c r="I457" s="6" t="s">
        <v>212</v>
      </c>
      <c r="J457" s="6" t="s">
        <v>168</v>
      </c>
      <c r="K457" s="10" t="s">
        <v>2691</v>
      </c>
      <c r="L457" s="10" t="s">
        <v>2692</v>
      </c>
      <c r="M457" s="6" t="s">
        <v>43</v>
      </c>
      <c r="N457" s="11" t="s">
        <v>2693</v>
      </c>
      <c r="O457" s="11" t="s">
        <v>2694</v>
      </c>
      <c r="P457" s="12"/>
      <c r="Q457" s="13"/>
      <c r="R457" s="12"/>
      <c r="S457" s="12"/>
      <c r="T457" s="12"/>
      <c r="U457" s="12"/>
      <c r="V457" s="12"/>
      <c r="W457" s="12"/>
      <c r="X457" s="13"/>
      <c r="Y457" s="6" t="s">
        <v>2272</v>
      </c>
      <c r="Z457" s="12" t="str">
        <f t="shared" si="1"/>
        <v>{"id":"M6-MyM-6a-A-1-BR","stimulus":"&lt;p&gt;Três amigos embarcaram em um elevador. Cada um deles pesa {{Q1}} kg, {{Q2}} kg e {{Q3}} kg. Quanto pesam os três?&lt;/p&gt;","template":"&lt;p&gt;Os três amigos pesam {{response}} kg.&lt;/p&gt;","hint":"&lt;p&gt;Como estão expressos na mesma unidade, podem ser somados como se fossem números naturais.&lt;/p&gt;","feedback":"&lt;p&gt;Como estão expressos na mesma unidade, podem ser somados como se fossem números naturais.&lt;/p&gt;&lt;p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v>
      </c>
      <c r="AA457" s="15" t="s">
        <v>2695</v>
      </c>
      <c r="AB457" s="13" t="str">
        <f t="shared" si="2"/>
        <v>M6-MyM-6a-A-1</v>
      </c>
      <c r="AC457" s="13" t="str">
        <f t="shared" si="3"/>
        <v>M6-MyM-6a-A-1-BR</v>
      </c>
      <c r="AD457" s="8" t="s">
        <v>47</v>
      </c>
      <c r="AE457" s="13"/>
      <c r="AF457" s="8" t="s">
        <v>48</v>
      </c>
      <c r="AG457" s="8"/>
    </row>
    <row r="458" ht="112.5" customHeight="1">
      <c r="A458" s="6" t="s">
        <v>2672</v>
      </c>
      <c r="B458" s="6" t="s">
        <v>2673</v>
      </c>
      <c r="C458" s="6" t="s">
        <v>69</v>
      </c>
      <c r="D458" s="7" t="s">
        <v>36</v>
      </c>
      <c r="E458" s="6"/>
      <c r="F458" s="11" t="s">
        <v>2696</v>
      </c>
      <c r="G458" s="10" t="s">
        <v>1746</v>
      </c>
      <c r="H458" s="14" t="s">
        <v>2697</v>
      </c>
      <c r="I458" s="13" t="s">
        <v>212</v>
      </c>
      <c r="J458" s="13" t="s">
        <v>103</v>
      </c>
      <c r="K458" s="14" t="s">
        <v>2698</v>
      </c>
      <c r="L458" s="14" t="s">
        <v>2360</v>
      </c>
      <c r="M458" s="13" t="s">
        <v>43</v>
      </c>
      <c r="N458" s="11" t="s">
        <v>2699</v>
      </c>
      <c r="O458" s="11" t="s">
        <v>2700</v>
      </c>
      <c r="P458" s="12"/>
      <c r="Q458" s="8"/>
      <c r="R458" s="12"/>
      <c r="S458" s="12"/>
      <c r="T458" s="12"/>
      <c r="U458" s="12"/>
      <c r="V458" s="12"/>
      <c r="W458" s="12"/>
      <c r="X458" s="13"/>
      <c r="Y458" s="6" t="s">
        <v>2272</v>
      </c>
      <c r="Z458" s="12" t="str">
        <f t="shared" si="1"/>
        <v>{"id":"M6-MyM-6a-A-2-BR","stimulus":"&lt;p&gt;Quando a mercearia abriu esta manhã, tinha {{T1}} kg de produtos à venda. Ao longo do dia, eles compraram {{Q1}} kg de frutas e legumes. Quantos quilogramas ainda tem para vender?&lt;/p&gt;","template":"&lt;p&gt;Faltam por vender {{response}} kg.&lt;/p&gt;","hint":"&lt;p&gt;Como estão expressos na mesma unidade, podem ser subtraídos como se fossem números naturais.&lt;/p&gt;","feedback":"&lt;p&gt;Como estão expressos na mesma unidade, podem ser subtraídos como se fossem números naturais.&lt;/p&gt;&lt;p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v>
      </c>
      <c r="AA458" s="15" t="s">
        <v>2701</v>
      </c>
      <c r="AB458" s="13" t="str">
        <f t="shared" si="2"/>
        <v>M6-MyM-6a-A-2</v>
      </c>
      <c r="AC458" s="13" t="str">
        <f t="shared" si="3"/>
        <v>M6-MyM-6a-A-2-BR</v>
      </c>
      <c r="AD458" s="8" t="s">
        <v>47</v>
      </c>
      <c r="AE458" s="13"/>
      <c r="AF458" s="8" t="s">
        <v>48</v>
      </c>
      <c r="AG458" s="8"/>
    </row>
    <row r="459" ht="112.5" customHeight="1">
      <c r="A459" s="6" t="s">
        <v>2672</v>
      </c>
      <c r="B459" s="6" t="s">
        <v>2673</v>
      </c>
      <c r="C459" s="6" t="s">
        <v>69</v>
      </c>
      <c r="D459" s="7" t="s">
        <v>36</v>
      </c>
      <c r="E459" s="6"/>
      <c r="F459" s="11" t="s">
        <v>2702</v>
      </c>
      <c r="G459" s="10" t="s">
        <v>2703</v>
      </c>
      <c r="H459" s="14" t="s">
        <v>2704</v>
      </c>
      <c r="I459" s="13" t="s">
        <v>212</v>
      </c>
      <c r="J459" s="13" t="s">
        <v>103</v>
      </c>
      <c r="K459" s="14" t="s">
        <v>2705</v>
      </c>
      <c r="L459" s="14" t="s">
        <v>449</v>
      </c>
      <c r="M459" s="13" t="s">
        <v>43</v>
      </c>
      <c r="N459" s="11" t="s">
        <v>2693</v>
      </c>
      <c r="O459" s="11" t="s">
        <v>2706</v>
      </c>
      <c r="P459" s="12"/>
      <c r="Q459" s="8"/>
      <c r="R459" s="12"/>
      <c r="S459" s="12"/>
      <c r="T459" s="12"/>
      <c r="U459" s="12"/>
      <c r="V459" s="12"/>
      <c r="W459" s="12"/>
      <c r="X459" s="13"/>
      <c r="Y459" s="6" t="s">
        <v>2272</v>
      </c>
      <c r="Z459" s="12" t="str">
        <f t="shared" si="1"/>
        <v>{"id":"M6-MyM-6a-A-3-BR","stimulus":"&lt;p&gt;Quando voltou das férias, as malas de Mariana pesavam {{Q1}} hg e {{Q2}} hg cada. Quanto elas pesavam juntas?&lt;/p&gt;","template":"&lt;p&gt;As duas malas pesavam {{response}} hg.&lt;/p&gt;","hint":"&lt;p&gt;Como estão expressos na mesma unidade, podem ser somados como se fossem números naturais.&lt;/p&gt;","feedback":"&lt;p&gt;Como estão expressos na mesma unidade, podem ser somados como se fossem números naturais.&lt;/p&gt;&lt;p style=\"text-align:center;\"&gt;{{Q1}} kg + {{Q2}} kg = {{A1}} kg&lt;/p&gt;","seed":{"parameters":[{"name":"Q1","label":null,"min":100,"max":250,"step":1},{"name":"Q2","label":null,"min":100,"max":250,"step":1}],"calculated":[{"name":"A1","label":"{{function}}","function":"{{Q2}}+{{Q1}}"}],"uniques":true},"algorithm":{"name":"calculateOperation","params":{"method":"equivLiteral","keyboard":"NUMERICAL"}}}</v>
      </c>
      <c r="AA459" s="15" t="s">
        <v>2707</v>
      </c>
      <c r="AB459" s="13" t="str">
        <f t="shared" si="2"/>
        <v>M6-MyM-6a-A-3</v>
      </c>
      <c r="AC459" s="13" t="str">
        <f t="shared" si="3"/>
        <v>M6-MyM-6a-A-3-BR</v>
      </c>
      <c r="AD459" s="8" t="s">
        <v>47</v>
      </c>
      <c r="AE459" s="13"/>
      <c r="AF459" s="8" t="s">
        <v>48</v>
      </c>
      <c r="AG459" s="8"/>
    </row>
    <row r="460" ht="112.5" customHeight="1">
      <c r="A460" s="6" t="s">
        <v>2708</v>
      </c>
      <c r="B460" s="6" t="s">
        <v>2709</v>
      </c>
      <c r="C460" s="6" t="s">
        <v>35</v>
      </c>
      <c r="D460" s="7" t="s">
        <v>36</v>
      </c>
      <c r="E460" s="6"/>
      <c r="F460" s="11" t="s">
        <v>2710</v>
      </c>
      <c r="G460" s="11" t="s">
        <v>2532</v>
      </c>
      <c r="H460" s="14"/>
      <c r="I460" s="13" t="s">
        <v>212</v>
      </c>
      <c r="J460" s="13" t="s">
        <v>196</v>
      </c>
      <c r="K460" s="11" t="s">
        <v>2711</v>
      </c>
      <c r="L460" s="11" t="s">
        <v>2712</v>
      </c>
      <c r="M460" s="34" t="s">
        <v>43</v>
      </c>
      <c r="N460" s="11" t="s">
        <v>2713</v>
      </c>
      <c r="O460" s="11" t="s">
        <v>2713</v>
      </c>
      <c r="P460" s="12"/>
      <c r="Q460" s="8"/>
      <c r="R460" s="12"/>
      <c r="S460" s="12"/>
      <c r="T460" s="12"/>
      <c r="U460" s="12"/>
      <c r="V460" s="12"/>
      <c r="W460" s="12"/>
      <c r="X460" s="13"/>
      <c r="Y460" s="6" t="s">
        <v>2272</v>
      </c>
      <c r="Z460" s="12" t="str">
        <f t="shared" si="1"/>
        <v>{"id":"M6-MyM-6b-I-1-BR","stimulus":"&lt;p&gt;Arraste o resultado desta operação.&lt;/p&gt;","template":"&lt;p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v>
      </c>
      <c r="AA460" s="15" t="s">
        <v>2714</v>
      </c>
      <c r="AB460" s="13" t="str">
        <f t="shared" si="2"/>
        <v>M6-MyM-6b-I-1</v>
      </c>
      <c r="AC460" s="13" t="str">
        <f t="shared" si="3"/>
        <v>M6-MyM-6b-I-1-BR</v>
      </c>
      <c r="AD460" s="8" t="s">
        <v>47</v>
      </c>
      <c r="AE460" s="8" t="s">
        <v>572</v>
      </c>
      <c r="AF460" s="8" t="s">
        <v>48</v>
      </c>
      <c r="AG460" s="8"/>
    </row>
    <row r="461" ht="112.5" customHeight="1">
      <c r="A461" s="6" t="s">
        <v>2708</v>
      </c>
      <c r="B461" s="6" t="s">
        <v>2709</v>
      </c>
      <c r="C461" s="6" t="s">
        <v>35</v>
      </c>
      <c r="D461" s="7" t="s">
        <v>36</v>
      </c>
      <c r="E461" s="6"/>
      <c r="F461" s="11" t="s">
        <v>2715</v>
      </c>
      <c r="G461" s="11" t="s">
        <v>2716</v>
      </c>
      <c r="H461" s="14"/>
      <c r="I461" s="13" t="s">
        <v>212</v>
      </c>
      <c r="J461" s="13" t="s">
        <v>196</v>
      </c>
      <c r="K461" s="11" t="s">
        <v>2717</v>
      </c>
      <c r="L461" s="11" t="s">
        <v>2718</v>
      </c>
      <c r="M461" s="34" t="s">
        <v>43</v>
      </c>
      <c r="N461" s="11" t="s">
        <v>2719</v>
      </c>
      <c r="O461" s="11" t="s">
        <v>2719</v>
      </c>
      <c r="P461" s="12"/>
      <c r="Q461" s="8"/>
      <c r="R461" s="12"/>
      <c r="S461" s="12"/>
      <c r="T461" s="12"/>
      <c r="U461" s="12"/>
      <c r="V461" s="12"/>
      <c r="W461" s="12"/>
      <c r="X461" s="13"/>
      <c r="Y461" s="6" t="s">
        <v>2272</v>
      </c>
      <c r="Z461" s="12" t="str">
        <f t="shared" si="1"/>
        <v>{
    "id": "M6-MyM-6b-I-2-BR",
    "stimulus": "&lt;p&gt;Arraste o resultado desta operação.&lt;/p&gt;",
    "template": "&lt;p style=\"text-align:center;\"&gt;{{T1}} {{Q11}} : {{Q2}} = {{response}} {{Q11}}&lt;/p&gt;",
    "hint": "&lt;p&gt;Como são expressas na mesma unidade, dividem-se como se fossem números naturais.&lt;/p&gt;",
    "feedback": "&lt;p&gt;Como são expressas na mesma unidade, dividem-se como se fossem números naturais.&lt;/p&gt;",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v>
      </c>
      <c r="AA461" s="15" t="s">
        <v>2720</v>
      </c>
      <c r="AB461" s="13" t="str">
        <f t="shared" si="2"/>
        <v>M6-MyM-6b-I-2</v>
      </c>
      <c r="AC461" s="13" t="str">
        <f t="shared" si="3"/>
        <v>M6-MyM-6b-I-2-BR</v>
      </c>
      <c r="AD461" s="8" t="s">
        <v>47</v>
      </c>
      <c r="AE461" s="8" t="s">
        <v>572</v>
      </c>
      <c r="AF461" s="8" t="s">
        <v>48</v>
      </c>
      <c r="AG461" s="8"/>
    </row>
    <row r="462" ht="112.5" customHeight="1">
      <c r="A462" s="6" t="s">
        <v>2708</v>
      </c>
      <c r="B462" s="6" t="s">
        <v>2709</v>
      </c>
      <c r="C462" s="6" t="s">
        <v>50</v>
      </c>
      <c r="D462" s="7" t="s">
        <v>36</v>
      </c>
      <c r="E462" s="6"/>
      <c r="F462" s="11" t="s">
        <v>2721</v>
      </c>
      <c r="G462" s="11" t="s">
        <v>2532</v>
      </c>
      <c r="H462" s="14"/>
      <c r="I462" s="13" t="s">
        <v>212</v>
      </c>
      <c r="J462" s="8" t="s">
        <v>168</v>
      </c>
      <c r="K462" s="11" t="s">
        <v>2722</v>
      </c>
      <c r="L462" s="11" t="s">
        <v>2723</v>
      </c>
      <c r="M462" s="34" t="s">
        <v>43</v>
      </c>
      <c r="N462" s="11" t="s">
        <v>2713</v>
      </c>
      <c r="O462" s="11" t="s">
        <v>2713</v>
      </c>
      <c r="P462" s="12"/>
      <c r="Q462" s="8"/>
      <c r="R462" s="12"/>
      <c r="S462" s="12"/>
      <c r="T462" s="12"/>
      <c r="U462" s="12"/>
      <c r="V462" s="12"/>
      <c r="W462" s="12"/>
      <c r="X462" s="13"/>
      <c r="Y462" s="6" t="s">
        <v>2272</v>
      </c>
      <c r="Z462" s="12" t="str">
        <f t="shared" si="1"/>
        <v>{"id":"M6-MyM-6b-E-1-BR","stimulus":"&lt;p&gt;Calcule esta multiplicação.&lt;/p&gt;","template":"&lt;p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v>
      </c>
      <c r="AA462" s="15" t="s">
        <v>2724</v>
      </c>
      <c r="AB462" s="13" t="str">
        <f t="shared" si="2"/>
        <v>M6-MyM-6b-E-1</v>
      </c>
      <c r="AC462" s="13" t="str">
        <f t="shared" si="3"/>
        <v>M6-MyM-6b-E-1-BR</v>
      </c>
      <c r="AD462" s="8" t="s">
        <v>47</v>
      </c>
      <c r="AE462" s="8" t="s">
        <v>572</v>
      </c>
      <c r="AF462" s="8" t="s">
        <v>48</v>
      </c>
      <c r="AG462" s="8"/>
    </row>
    <row r="463" ht="112.5" customHeight="1">
      <c r="A463" s="6" t="s">
        <v>2708</v>
      </c>
      <c r="B463" s="6" t="s">
        <v>2709</v>
      </c>
      <c r="C463" s="6" t="s">
        <v>50</v>
      </c>
      <c r="D463" s="7" t="s">
        <v>36</v>
      </c>
      <c r="E463" s="6"/>
      <c r="F463" s="11" t="s">
        <v>2725</v>
      </c>
      <c r="G463" s="11" t="s">
        <v>2716</v>
      </c>
      <c r="H463" s="14"/>
      <c r="I463" s="13" t="s">
        <v>212</v>
      </c>
      <c r="J463" s="8" t="s">
        <v>168</v>
      </c>
      <c r="K463" s="11" t="s">
        <v>2717</v>
      </c>
      <c r="L463" s="11" t="s">
        <v>2726</v>
      </c>
      <c r="M463" s="34" t="s">
        <v>43</v>
      </c>
      <c r="N463" s="11" t="s">
        <v>2719</v>
      </c>
      <c r="O463" s="11" t="s">
        <v>2719</v>
      </c>
      <c r="P463" s="12"/>
      <c r="Q463" s="8"/>
      <c r="R463" s="12"/>
      <c r="S463" s="12"/>
      <c r="T463" s="12"/>
      <c r="U463" s="12"/>
      <c r="V463" s="12"/>
      <c r="W463" s="12"/>
      <c r="X463" s="13"/>
      <c r="Y463" s="6" t="s">
        <v>2272</v>
      </c>
      <c r="Z463" s="12" t="str">
        <f t="shared" si="1"/>
        <v>{"id":"M6-MyM-6b-E-2-BR","stimulus":"&lt;p&gt;Calcule esta divisão.&lt;/p&gt;","template":"&lt;p style=\"text-align:center;\"&gt;{{T1}} {{Q11}} : {{Q2}} = {{response}} {{Q11}}&lt;/p&gt;","hint":"&lt;p&gt;Como são expressos na mesma unidade, divida como se fossem números naturais.&lt;/p&gt;","feedback":"&lt;p&gt;Como são expressos na mesma unidade, divida como se fossem números naturai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v>
      </c>
      <c r="AA463" s="15" t="s">
        <v>2727</v>
      </c>
      <c r="AB463" s="13" t="str">
        <f t="shared" si="2"/>
        <v>M6-MyM-6b-E-2</v>
      </c>
      <c r="AC463" s="13" t="str">
        <f t="shared" si="3"/>
        <v>M6-MyM-6b-E-2-BR</v>
      </c>
      <c r="AD463" s="8" t="s">
        <v>47</v>
      </c>
      <c r="AE463" s="8" t="s">
        <v>572</v>
      </c>
      <c r="AF463" s="8" t="s">
        <v>48</v>
      </c>
      <c r="AG463" s="8"/>
    </row>
    <row r="464" ht="112.5" customHeight="1">
      <c r="A464" s="6" t="s">
        <v>2708</v>
      </c>
      <c r="B464" s="6" t="s">
        <v>2709</v>
      </c>
      <c r="C464" s="6" t="s">
        <v>69</v>
      </c>
      <c r="D464" s="7" t="s">
        <v>36</v>
      </c>
      <c r="E464" s="6"/>
      <c r="F464" s="11" t="s">
        <v>2728</v>
      </c>
      <c r="G464" s="11" t="s">
        <v>2729</v>
      </c>
      <c r="H464" s="14"/>
      <c r="I464" s="13" t="s">
        <v>212</v>
      </c>
      <c r="J464" s="8" t="s">
        <v>168</v>
      </c>
      <c r="K464" s="26" t="s">
        <v>2730</v>
      </c>
      <c r="L464" s="14" t="s">
        <v>2731</v>
      </c>
      <c r="M464" s="34" t="s">
        <v>43</v>
      </c>
      <c r="N464" s="11" t="s">
        <v>2732</v>
      </c>
      <c r="O464" s="14" t="s">
        <v>2733</v>
      </c>
      <c r="P464" s="12"/>
      <c r="Q464" s="8"/>
      <c r="R464" s="12"/>
      <c r="S464" s="12"/>
      <c r="T464" s="12"/>
      <c r="U464" s="12"/>
      <c r="V464" s="12"/>
      <c r="W464" s="12"/>
      <c r="X464" s="13"/>
      <c r="Y464" s="6" t="s">
        <v>2272</v>
      </c>
      <c r="Z464" s="12" t="str">
        <f t="shared" si="1"/>
        <v>{"id":"M6-MyM-6b-A-1-BR","stimulus":"&lt;p&gt;Marcos comeu {{Q2}} iogurtes. Cada iogurte tem uma contribuição nutricional de &lt;span class=\"no-break\"&gt;{{Q1}} mg&lt;/span&gt; de cálcio. Quantos miligramas de cálcio Marcos ingeriu ao comer esses iogurtes?&lt;/p&gt;","template":"&lt;p&gt;Ele ingeriu &lt;span class=\"no-break\"&gt;{{response}} mg&lt;/span&gt; de cálcio.&lt;/p&gt;","hint":"&lt;p&gt;Multiplique o número de iogurtes pelos miligramas de cálcio que cada um fornece.&lt;/p&gt;","feedback":"&lt;p&gt;Multiplique o número de iogurtes pelos miligramas de cálcio que cada um fornece.&lt;/p&gt;&lt;p style=\"text-align:center;\"&gt;{{Q2}} × {{Q1}} = {{A1}} mg&lt;/p&gt;","seed":{"parameters":[{"name":"Q1","label":null,"min":150,"max":200,"step":0.1},{"name":"Q2","label":null,"min":2,"max":9,"step":1}],"calculated":[{"name":"A1","label":"{{function}}","function":"Lemonlib.round({{Q1}}*{{Q2}}, 1)"}],"uniques":true},"algorithm":{"name":"calculateOperation","params":{"method":"equivLiteral","keyboard":"INTERMEDIATE"}}}</v>
      </c>
      <c r="AA464" s="15" t="s">
        <v>2734</v>
      </c>
      <c r="AB464" s="13" t="str">
        <f t="shared" si="2"/>
        <v>M6-MyM-6b-A-1</v>
      </c>
      <c r="AC464" s="13" t="str">
        <f t="shared" si="3"/>
        <v>M6-MyM-6b-A-1-BR</v>
      </c>
      <c r="AD464" s="8" t="s">
        <v>47</v>
      </c>
      <c r="AE464" s="8" t="s">
        <v>572</v>
      </c>
      <c r="AF464" s="8" t="s">
        <v>48</v>
      </c>
      <c r="AG464" s="8"/>
    </row>
    <row r="465" ht="112.5" customHeight="1">
      <c r="A465" s="6" t="s">
        <v>2708</v>
      </c>
      <c r="B465" s="6" t="s">
        <v>2709</v>
      </c>
      <c r="C465" s="6" t="s">
        <v>69</v>
      </c>
      <c r="D465" s="7" t="s">
        <v>36</v>
      </c>
      <c r="E465" s="6"/>
      <c r="F465" s="11" t="s">
        <v>2735</v>
      </c>
      <c r="G465" s="11" t="s">
        <v>2736</v>
      </c>
      <c r="H465" s="14" t="s">
        <v>2737</v>
      </c>
      <c r="I465" s="6" t="s">
        <v>212</v>
      </c>
      <c r="J465" s="8" t="s">
        <v>168</v>
      </c>
      <c r="K465" s="27" t="s">
        <v>2738</v>
      </c>
      <c r="L465" s="10" t="s">
        <v>478</v>
      </c>
      <c r="M465" s="6" t="s">
        <v>43</v>
      </c>
      <c r="N465" s="11" t="s">
        <v>2739</v>
      </c>
      <c r="O465" s="27" t="s">
        <v>2740</v>
      </c>
      <c r="P465" s="12"/>
      <c r="Q465" s="13"/>
      <c r="R465" s="12"/>
      <c r="S465" s="12"/>
      <c r="T465" s="12"/>
      <c r="U465" s="12"/>
      <c r="V465" s="12"/>
      <c r="W465" s="12"/>
      <c r="X465" s="14"/>
      <c r="Y465" s="6" t="s">
        <v>2272</v>
      </c>
      <c r="Z465" s="12" t="str">
        <f t="shared" si="1"/>
        <v>{"id":"M6-MyM-6b-A-2-BR","stimulus":"&lt;p&gt;Vera segue uma dieta alimentar em que deve ingerir {{Q1}} g de carboidratos em cada refeição. Se ela tem {{Q2}} refeições por dia, quantos gramas de carboidratos ela consome por dia?&lt;/p&gt;","template":"&lt;p&gt;Por dia ela consome {{response}} g de carboidratos.&lt;/p&gt;","hint":"&lt;p&gt;Multiplique os gramas de carboidratos que ela ingere em cada refeição pelo número de refeições.&lt;/p&gt;","feedback":"&lt;p&gt;Multiplique os gramas de carboidratos que ela come em cada refeição pelo número de refeições.&lt;/p&gt;&lt;p style=\"text-align:center;\"&gt;{{Q1}} × {{Q2}} = {{A1}} g&lt;/p&gt;","seed":{"parameters":[{"name":"Q1","label":null,"min":30,"max":35,"step":0.1},{"name":"Q2","label":null,"min":2,"max":6,"step":1}],"calculated":[{"name":"A1","label":"{{function}}","function":"Lemonlib.round({{Q1}}*{{Q2}},1)"}],"uniques":true},"algorithm":{"name":"calculateOperation","params":{"method":"equivLiteral","keyboard":"INTERMEDIATE"}}}</v>
      </c>
      <c r="AA465" s="15" t="s">
        <v>2741</v>
      </c>
      <c r="AB465" s="13" t="str">
        <f t="shared" si="2"/>
        <v>M6-MyM-6b-A-2</v>
      </c>
      <c r="AC465" s="13" t="str">
        <f t="shared" si="3"/>
        <v>M6-MyM-6b-A-2-BR</v>
      </c>
      <c r="AD465" s="8" t="s">
        <v>47</v>
      </c>
      <c r="AE465" s="8" t="s">
        <v>572</v>
      </c>
      <c r="AF465" s="8" t="s">
        <v>48</v>
      </c>
      <c r="AG465" s="8"/>
    </row>
    <row r="466" ht="112.5" customHeight="1">
      <c r="A466" s="6" t="s">
        <v>2708</v>
      </c>
      <c r="B466" s="6" t="s">
        <v>2709</v>
      </c>
      <c r="C466" s="6" t="s">
        <v>69</v>
      </c>
      <c r="D466" s="7" t="s">
        <v>36</v>
      </c>
      <c r="E466" s="6"/>
      <c r="F466" s="11" t="s">
        <v>2742</v>
      </c>
      <c r="G466" s="11" t="s">
        <v>2743</v>
      </c>
      <c r="H466" s="14" t="s">
        <v>2744</v>
      </c>
      <c r="I466" s="19" t="s">
        <v>212</v>
      </c>
      <c r="J466" s="8" t="s">
        <v>168</v>
      </c>
      <c r="K466" s="26" t="s">
        <v>2745</v>
      </c>
      <c r="L466" s="10" t="s">
        <v>2746</v>
      </c>
      <c r="M466" s="6" t="s">
        <v>43</v>
      </c>
      <c r="N466" s="11" t="s">
        <v>2747</v>
      </c>
      <c r="O466" s="27" t="s">
        <v>2748</v>
      </c>
      <c r="P466" s="12"/>
      <c r="Q466" s="13"/>
      <c r="R466" s="12"/>
      <c r="S466" s="12"/>
      <c r="T466" s="12"/>
      <c r="U466" s="12"/>
      <c r="V466" s="12"/>
      <c r="W466" s="12"/>
      <c r="X466" s="14"/>
      <c r="Y466" s="6" t="s">
        <v>2272</v>
      </c>
      <c r="Z466" s="12" t="str">
        <f t="shared" si="1"/>
        <v>{"id":"M6-MyM-6b-A-3-BR","stimulus":"&lt;p&gt;Um caminhão transporta {{Q1}} sacos contendo {{Q2}} kg de arroz cada. Quantos quilogramas de arroz o caminhão transporta no total?&lt;/p&gt;","template":"&lt;p&gt;Ele transporta {{response}} kg de arroz.&lt;/p&gt;","hint":"&lt;p&gt;Multiplique o número de sacos pelos quilogramas de arroz que cada um contém.&lt;/p&gt;","feedback":"&lt;p&gt;Multiplique o número de sacos pelos quilogramas de arroz que cada um contém.&lt;/p&gt;&lt;p style=\"text-align:center;\"&gt;{{Q1}} × {{Q2}} = {{A1}} kg&lt;/p&gt;","seed":{"parameters":[{"name":"Q1","label":null,"min":10,"max":50,"step":1},{"name":"Q2","label":null,"min":25,"max":50,"step":1}],"calculated":[{"name":"A1","label":"{{function}}","function":"{{Q1}}*{{Q2}}"}],"uniques":true},"algorithm":{"name":"calculateOperation","params":{"method":"equivLiteral","keyboard":"INTERMEDIATE"}}}</v>
      </c>
      <c r="AA466" s="15" t="s">
        <v>2749</v>
      </c>
      <c r="AB466" s="13" t="str">
        <f t="shared" si="2"/>
        <v>M6-MyM-6b-A-3</v>
      </c>
      <c r="AC466" s="13" t="str">
        <f t="shared" si="3"/>
        <v>M6-MyM-6b-A-3-BR</v>
      </c>
      <c r="AD466" s="8" t="s">
        <v>47</v>
      </c>
      <c r="AE466" s="8" t="s">
        <v>572</v>
      </c>
      <c r="AF466" s="8" t="s">
        <v>48</v>
      </c>
      <c r="AG466" s="8"/>
    </row>
    <row r="467" ht="112.5" customHeight="1">
      <c r="A467" s="6" t="s">
        <v>2708</v>
      </c>
      <c r="B467" s="6" t="s">
        <v>2709</v>
      </c>
      <c r="C467" s="6" t="s">
        <v>69</v>
      </c>
      <c r="D467" s="7" t="s">
        <v>36</v>
      </c>
      <c r="E467" s="6"/>
      <c r="F467" s="11" t="s">
        <v>2750</v>
      </c>
      <c r="G467" s="11" t="s">
        <v>2751</v>
      </c>
      <c r="H467" s="14" t="s">
        <v>2744</v>
      </c>
      <c r="I467" s="19" t="s">
        <v>212</v>
      </c>
      <c r="J467" s="8" t="s">
        <v>168</v>
      </c>
      <c r="K467" s="26" t="s">
        <v>2752</v>
      </c>
      <c r="L467" s="11" t="s">
        <v>2753</v>
      </c>
      <c r="M467" s="6" t="s">
        <v>43</v>
      </c>
      <c r="N467" s="27" t="s">
        <v>2754</v>
      </c>
      <c r="O467" s="27" t="s">
        <v>2755</v>
      </c>
      <c r="P467" s="12"/>
      <c r="Q467" s="13"/>
      <c r="R467" s="12"/>
      <c r="S467" s="12"/>
      <c r="T467" s="12"/>
      <c r="U467" s="12"/>
      <c r="V467" s="12"/>
      <c r="W467" s="12"/>
      <c r="X467" s="14"/>
      <c r="Y467" s="6" t="s">
        <v>2272</v>
      </c>
      <c r="Z467" s="12" t="str">
        <f t="shared" si="1"/>
        <v>{"id":"M6-MyM-6b-A-4-BR","stimulus":"&lt;p&gt;Um agricultor distribuiu os {{T1}} kg de azeitonas que ele colheu em {{Q2}} sacos. Quantos quilogramas pesa cada saco?&lt;/p&gt;","template":"&lt;p&gt;Cada saco pesa {{response}} kg.&lt;/p&gt;","hint":"&lt;p&gt;Divida os quilogramas de azeitonas pelo número de sacos.&lt;/p&gt;","feedback":"&lt;p&gt;Divida os quilogramas de azeitonas pelo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v>
      </c>
      <c r="AA467" s="15" t="s">
        <v>2756</v>
      </c>
      <c r="AB467" s="13" t="str">
        <f t="shared" si="2"/>
        <v>M6-MyM-6b-A-4</v>
      </c>
      <c r="AC467" s="13" t="str">
        <f t="shared" si="3"/>
        <v>M6-MyM-6b-A-4-BR</v>
      </c>
      <c r="AD467" s="8" t="s">
        <v>47</v>
      </c>
      <c r="AE467" s="8" t="s">
        <v>572</v>
      </c>
      <c r="AF467" s="8" t="s">
        <v>48</v>
      </c>
      <c r="AG467" s="8"/>
    </row>
    <row r="468" ht="112.5" customHeight="1">
      <c r="A468" s="6" t="s">
        <v>2757</v>
      </c>
      <c r="B468" s="6" t="s">
        <v>2758</v>
      </c>
      <c r="C468" s="6" t="s">
        <v>35</v>
      </c>
      <c r="D468" s="7" t="s">
        <v>36</v>
      </c>
      <c r="E468" s="6"/>
      <c r="F468" s="9" t="s">
        <v>2759</v>
      </c>
      <c r="G468" s="10"/>
      <c r="H468" s="13" t="s">
        <v>2760</v>
      </c>
      <c r="I468" s="8" t="s">
        <v>2761</v>
      </c>
      <c r="J468" s="23" t="s">
        <v>2762</v>
      </c>
      <c r="K468" s="6"/>
      <c r="L468" s="11" t="s">
        <v>2763</v>
      </c>
      <c r="M468" s="8" t="s">
        <v>43</v>
      </c>
      <c r="N468" s="9" t="s">
        <v>2764</v>
      </c>
      <c r="O468" s="9" t="s">
        <v>2764</v>
      </c>
      <c r="P468" s="12"/>
      <c r="Q468" s="13"/>
      <c r="R468" s="12"/>
      <c r="S468" s="12"/>
      <c r="T468" s="12"/>
      <c r="U468" s="12"/>
      <c r="V468" s="12"/>
      <c r="W468" s="12"/>
      <c r="X468" s="14"/>
      <c r="Y468" s="6" t="s">
        <v>2272</v>
      </c>
      <c r="Z468" s="12" t="str">
        <f t="shared" si="1"/>
        <v>{"id":"M6-MyM-7a-I-1-BR","stimulus":"&lt;p&gt;Selecione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68" s="17" t="s">
        <v>2765</v>
      </c>
      <c r="AB468" s="13" t="str">
        <f t="shared" si="2"/>
        <v>M6-MyM-7a-I-1</v>
      </c>
      <c r="AC468" s="13" t="str">
        <f t="shared" si="3"/>
        <v>M6-MyM-7a-I-1-BR</v>
      </c>
      <c r="AD468" s="8" t="s">
        <v>47</v>
      </c>
      <c r="AE468" s="13"/>
      <c r="AF468" s="8" t="s">
        <v>48</v>
      </c>
      <c r="AG468" s="8"/>
    </row>
    <row r="469" ht="112.5" customHeight="1">
      <c r="A469" s="6" t="s">
        <v>2757</v>
      </c>
      <c r="B469" s="6" t="s">
        <v>2758</v>
      </c>
      <c r="C469" s="6" t="s">
        <v>35</v>
      </c>
      <c r="D469" s="7" t="s">
        <v>36</v>
      </c>
      <c r="E469" s="6"/>
      <c r="F469" s="9" t="s">
        <v>2759</v>
      </c>
      <c r="G469" s="10"/>
      <c r="H469" s="13" t="s">
        <v>2760</v>
      </c>
      <c r="I469" s="8" t="s">
        <v>2761</v>
      </c>
      <c r="J469" s="23" t="s">
        <v>2762</v>
      </c>
      <c r="K469" s="6"/>
      <c r="L469" s="11" t="s">
        <v>2766</v>
      </c>
      <c r="M469" s="8" t="s">
        <v>43</v>
      </c>
      <c r="N469" s="9" t="s">
        <v>2764</v>
      </c>
      <c r="O469" s="9" t="s">
        <v>2764</v>
      </c>
      <c r="P469" s="12"/>
      <c r="Q469" s="13"/>
      <c r="R469" s="12"/>
      <c r="S469" s="12"/>
      <c r="T469" s="12"/>
      <c r="U469" s="12"/>
      <c r="V469" s="12"/>
      <c r="W469" s="12"/>
      <c r="X469" s="14"/>
      <c r="Y469" s="6" t="s">
        <v>2272</v>
      </c>
      <c r="Z469" s="12" t="str">
        <f t="shared" si="1"/>
        <v>{"id":"M6-MyM-7a-I-2-BR","stimulus":"&lt;p&gt;Selecione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src=\"https://blueberry-assets.oneclick.es/M6_MyM_7a_3.svg\" width=\"300\"&gt;&lt;/img&gt;&lt;/div&gt;"},{"name":"A2","label":"&lt;div style=\"display:flex; justify-content:center;\"&gt;&lt;img src=\"https://blueberry-assets.oneclick.es/M6_MyM_7a_4.svg\"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69" s="17" t="s">
        <v>2767</v>
      </c>
      <c r="AB469" s="13" t="str">
        <f t="shared" si="2"/>
        <v>M6-MyM-7a-I-2</v>
      </c>
      <c r="AC469" s="13" t="str">
        <f t="shared" si="3"/>
        <v>M6-MyM-7a-I-2-BR</v>
      </c>
      <c r="AD469" s="8" t="s">
        <v>47</v>
      </c>
      <c r="AE469" s="13"/>
      <c r="AF469" s="8" t="s">
        <v>48</v>
      </c>
      <c r="AG469" s="8"/>
    </row>
    <row r="470" ht="112.5" customHeight="1">
      <c r="A470" s="6" t="s">
        <v>2757</v>
      </c>
      <c r="B470" s="6" t="s">
        <v>2758</v>
      </c>
      <c r="C470" s="6" t="s">
        <v>35</v>
      </c>
      <c r="D470" s="7" t="s">
        <v>36</v>
      </c>
      <c r="E470" s="6"/>
      <c r="F470" s="9" t="s">
        <v>2759</v>
      </c>
      <c r="G470" s="10"/>
      <c r="H470" s="13" t="s">
        <v>2760</v>
      </c>
      <c r="I470" s="8" t="s">
        <v>2761</v>
      </c>
      <c r="J470" s="23" t="s">
        <v>2762</v>
      </c>
      <c r="K470" s="6"/>
      <c r="L470" s="11" t="s">
        <v>2768</v>
      </c>
      <c r="M470" s="8" t="s">
        <v>43</v>
      </c>
      <c r="N470" s="9" t="s">
        <v>2764</v>
      </c>
      <c r="O470" s="9" t="s">
        <v>2764</v>
      </c>
      <c r="P470" s="12"/>
      <c r="Q470" s="13"/>
      <c r="R470" s="12"/>
      <c r="S470" s="12"/>
      <c r="T470" s="12"/>
      <c r="U470" s="12"/>
      <c r="V470" s="12"/>
      <c r="W470" s="12"/>
      <c r="X470" s="14"/>
      <c r="Y470" s="6" t="s">
        <v>2272</v>
      </c>
      <c r="Z470" s="12" t="str">
        <f t="shared" si="1"/>
        <v>{"id":"M6-MyM-7a-I-3-BR","stimulus":"&lt;p&gt;Selecione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70" s="17" t="s">
        <v>2769</v>
      </c>
      <c r="AB470" s="13" t="str">
        <f t="shared" si="2"/>
        <v>M6-MyM-7a-I-3</v>
      </c>
      <c r="AC470" s="13" t="str">
        <f t="shared" si="3"/>
        <v>M6-MyM-7a-I-3-BR</v>
      </c>
      <c r="AD470" s="8" t="s">
        <v>47</v>
      </c>
      <c r="AE470" s="13"/>
      <c r="AF470" s="8" t="s">
        <v>48</v>
      </c>
      <c r="AG470" s="8"/>
    </row>
    <row r="471" ht="112.5" customHeight="1">
      <c r="A471" s="6" t="s">
        <v>2757</v>
      </c>
      <c r="B471" s="6" t="s">
        <v>2758</v>
      </c>
      <c r="C471" s="6" t="s">
        <v>35</v>
      </c>
      <c r="D471" s="7" t="s">
        <v>36</v>
      </c>
      <c r="E471" s="6"/>
      <c r="F471" s="9" t="s">
        <v>2759</v>
      </c>
      <c r="G471" s="10"/>
      <c r="H471" s="13" t="s">
        <v>2760</v>
      </c>
      <c r="I471" s="8" t="s">
        <v>2761</v>
      </c>
      <c r="J471" s="23" t="s">
        <v>2762</v>
      </c>
      <c r="K471" s="6"/>
      <c r="L471" s="11" t="s">
        <v>2770</v>
      </c>
      <c r="M471" s="8" t="s">
        <v>43</v>
      </c>
      <c r="N471" s="9" t="s">
        <v>2764</v>
      </c>
      <c r="O471" s="9" t="s">
        <v>2764</v>
      </c>
      <c r="P471" s="12"/>
      <c r="Q471" s="13"/>
      <c r="R471" s="12"/>
      <c r="S471" s="12"/>
      <c r="T471" s="12"/>
      <c r="U471" s="12"/>
      <c r="V471" s="12"/>
      <c r="W471" s="12"/>
      <c r="X471" s="14"/>
      <c r="Y471" s="6" t="s">
        <v>2272</v>
      </c>
      <c r="Z471" s="12" t="str">
        <f t="shared" si="1"/>
        <v>{"id":"M6-MyM-7a-I-4-BR","stimulus":"&lt;p&gt;Selecione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src=\"https://blueberry-assets.oneclick.es/M6_MyM_7a_7.svg\" width=\"300\"&gt;&lt;/img&gt;&lt;/div&gt;"},{"name":"A2","label":"&lt;div style=\"display:flex; justify-content:center;\"&gt;&lt;img src=\"https://blueberry-assets.oneclick.es/M6_MyM_7a_8.svg\" width=\"300\"&gt;&lt;/img&gt;&lt;/div&gt;"},{"name":"A3","label":"&lt;div style=\"display:flex; justify-content:center;\"&gt;&lt;img src=\"https://blueberry-assets.oneclick.es/M6_MyM_7a_10.svg\"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71" s="17" t="s">
        <v>2771</v>
      </c>
      <c r="AB471" s="13" t="str">
        <f t="shared" si="2"/>
        <v>M6-MyM-7a-I-4</v>
      </c>
      <c r="AC471" s="13" t="str">
        <f t="shared" si="3"/>
        <v>M6-MyM-7a-I-4-BR</v>
      </c>
      <c r="AD471" s="8" t="s">
        <v>47</v>
      </c>
      <c r="AE471" s="13"/>
      <c r="AF471" s="8" t="s">
        <v>48</v>
      </c>
      <c r="AG471" s="8"/>
    </row>
    <row r="472" ht="112.5" customHeight="1">
      <c r="A472" s="6" t="s">
        <v>2757</v>
      </c>
      <c r="B472" s="6" t="s">
        <v>2758</v>
      </c>
      <c r="C472" s="6" t="s">
        <v>50</v>
      </c>
      <c r="D472" s="7" t="s">
        <v>36</v>
      </c>
      <c r="E472" s="6"/>
      <c r="F472" s="9" t="s">
        <v>2772</v>
      </c>
      <c r="G472" s="10"/>
      <c r="H472" s="14"/>
      <c r="I472" s="8" t="s">
        <v>212</v>
      </c>
      <c r="J472" s="8" t="s">
        <v>2773</v>
      </c>
      <c r="K472" s="11" t="s">
        <v>2774</v>
      </c>
      <c r="L472" s="11" t="s">
        <v>2775</v>
      </c>
      <c r="M472" s="8" t="s">
        <v>43</v>
      </c>
      <c r="N472" s="9" t="s">
        <v>2776</v>
      </c>
      <c r="O472" s="9" t="s">
        <v>2776</v>
      </c>
      <c r="P472" s="12"/>
      <c r="Q472" s="13"/>
      <c r="R472" s="12"/>
      <c r="S472" s="12"/>
      <c r="T472" s="12"/>
      <c r="U472" s="12"/>
      <c r="V472" s="12"/>
      <c r="W472" s="12"/>
      <c r="X472" s="13"/>
      <c r="Y472" s="6" t="s">
        <v>2272</v>
      </c>
      <c r="Z472" s="12" t="str">
        <f t="shared" si="1"/>
        <v>{"id":"M6-MyM-7a-E-1-BR","stimulus":"&lt;p&gt;Ajuste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AA472" s="17" t="s">
        <v>2777</v>
      </c>
      <c r="AB472" s="13" t="str">
        <f t="shared" si="2"/>
        <v>M6-MyM-7a-E-1</v>
      </c>
      <c r="AC472" s="13" t="str">
        <f t="shared" si="3"/>
        <v>M6-MyM-7a-E-1-BR</v>
      </c>
      <c r="AD472" s="8" t="s">
        <v>47</v>
      </c>
      <c r="AE472" s="13"/>
      <c r="AF472" s="8" t="s">
        <v>48</v>
      </c>
      <c r="AG472" s="8"/>
    </row>
    <row r="473" ht="112.5" customHeight="1">
      <c r="A473" s="6" t="s">
        <v>2757</v>
      </c>
      <c r="B473" s="6" t="s">
        <v>2758</v>
      </c>
      <c r="C473" s="6" t="s">
        <v>50</v>
      </c>
      <c r="D473" s="7" t="s">
        <v>36</v>
      </c>
      <c r="E473" s="6"/>
      <c r="F473" s="9" t="s">
        <v>2778</v>
      </c>
      <c r="G473" s="10"/>
      <c r="H473" s="14"/>
      <c r="I473" s="8" t="s">
        <v>212</v>
      </c>
      <c r="J473" s="8" t="s">
        <v>2773</v>
      </c>
      <c r="K473" s="11" t="s">
        <v>2774</v>
      </c>
      <c r="L473" s="11" t="s">
        <v>2775</v>
      </c>
      <c r="M473" s="8" t="s">
        <v>43</v>
      </c>
      <c r="N473" s="9" t="s">
        <v>2779</v>
      </c>
      <c r="O473" s="9" t="s">
        <v>2779</v>
      </c>
      <c r="P473" s="12"/>
      <c r="Q473" s="13"/>
      <c r="R473" s="12"/>
      <c r="S473" s="12"/>
      <c r="T473" s="12"/>
      <c r="U473" s="12"/>
      <c r="V473" s="12"/>
      <c r="W473" s="12"/>
      <c r="X473" s="13"/>
      <c r="Y473" s="6" t="s">
        <v>2272</v>
      </c>
      <c r="Z473" s="12" t="str">
        <f t="shared" si="1"/>
        <v>{"id":"M6-MyM-7a-E-2-BR","stimulus":"&lt;p&gt;Clique nas setas deste relógio para fazê-lo marcar o {{T11}} {{T12}}.&lt;/p&gt;","feedback":"&lt;p&gt;Nos relógios digitais, o número antes dos dois pontos marca a hora e o número depois dos dois pontos marca os minutos.&lt;/p&gt;","hint":"&lt;p&gt;Nos relógios digitais, o número antes dos dois pontos marca a hora e o número depois dos dois pontos marca os minutos.&lt;/p&gt;","seed":{"parameters":[{"name":"Q1","label":null,"min":2,"max":11,"step":1},{"name":"Q2","label":null,"min":0,"max":59,"step":1}],"calculated":[{"name":"T11","function":"if ({{Q2}} &lt; 31) {Lemonlib.numToWords({{Q1}}, 'pt')} else Lemonlib.numToWords({{Q1}}+1, 'pt')","temp":true},{"name":"T12","function":"if ({{Q2}} == 15) {'e quinze' } else if ({{Q2}} == 30) {'e meia'} else if ({{Q2}} == 0) {'em ponto'} else if ({{Q2}} == 45) {'quinze para as'} else if ({{Q2}}&lt;30) {'e '+Lemonlib.numToWords({{Q2}}, 'pt')} else 'para as '+Lemonlib.numToWords(60-{{Q2}}, 'pt')","temp":true},{"name":"A1","label":"{{function}}","function":"{{Q1}}"},{"name":"A2","label":"{{function}}","function":"{{Q2}}"}],"uniques":false},"algorithm":{"name":"clock","params":{"type":"digital"}}}</v>
      </c>
      <c r="AA473" s="17" t="s">
        <v>2780</v>
      </c>
      <c r="AB473" s="13" t="str">
        <f t="shared" si="2"/>
        <v>M6-MyM-7a-E-2</v>
      </c>
      <c r="AC473" s="13" t="str">
        <f t="shared" si="3"/>
        <v>M6-MyM-7a-E-2-BR</v>
      </c>
      <c r="AD473" s="8" t="s">
        <v>47</v>
      </c>
      <c r="AE473" s="13"/>
      <c r="AF473" s="8" t="s">
        <v>48</v>
      </c>
      <c r="AG473" s="8"/>
    </row>
    <row r="474" ht="112.5" customHeight="1">
      <c r="A474" s="6" t="s">
        <v>2781</v>
      </c>
      <c r="B474" s="6" t="s">
        <v>2782</v>
      </c>
      <c r="C474" s="6" t="s">
        <v>35</v>
      </c>
      <c r="D474" s="7" t="s">
        <v>36</v>
      </c>
      <c r="E474" s="6"/>
      <c r="F474" s="11" t="s">
        <v>2783</v>
      </c>
      <c r="G474" s="10"/>
      <c r="H474" s="35" t="s">
        <v>2784</v>
      </c>
      <c r="I474" s="6" t="s">
        <v>212</v>
      </c>
      <c r="J474" s="6" t="s">
        <v>965</v>
      </c>
      <c r="K474" s="10" t="s">
        <v>2785</v>
      </c>
      <c r="L474" s="11" t="s">
        <v>2786</v>
      </c>
      <c r="M474" s="6" t="s">
        <v>43</v>
      </c>
      <c r="N474" s="11" t="s">
        <v>2787</v>
      </c>
      <c r="O474" s="11" t="s">
        <v>2788</v>
      </c>
      <c r="P474" s="12"/>
      <c r="Q474" s="13"/>
      <c r="R474" s="9"/>
      <c r="S474" s="9"/>
      <c r="T474" s="9"/>
      <c r="U474" s="9"/>
      <c r="V474" s="9"/>
      <c r="W474" s="12"/>
      <c r="X474" s="13"/>
      <c r="Y474" s="6" t="s">
        <v>2272</v>
      </c>
      <c r="Z474" s="12" t="str">
        <f t="shared" si="1"/>
        <v>{"id":"M6-MyM-7b-I-1-BR","stimulus":"&lt;p&gt;Arraste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ano são 12 meses.&lt;/li&gt;&lt;li&gt;1 trimestre são 3 meses.&lt;/li&gt;&lt;li&gt;1 quinquênio são 5 anos, cada ano tem 12 meses.&lt;/li&gt;&lt;/ul&gt;","seed":{"parameters":[{"name":"Q1","label":null,"list":[2,3,4,5]},{"name":"Q2","label":null,"list":[2,3,4,5]},{"name":"Q3","label":null,"list":[2,3,4,5]}],"calculated":[{"name":"T1","label":"{{function}}","function":" {{Q1}}*12","temp":true},{"name":"T2","label":"{{function}}","function":" {{Q2}}*3","temp":true},{"name":"T3","label":"{{function}}","function":" {{Q3}}*60","temp":true},{"name":"A1","label":"{{Q1}} anos","function":" {{T1}} meses"},{"name":"A2","label":"{{Q2}} trimestres","function":"{{T2}} meses"},{"name":"A3","label":"{{Q3}} quinquênios","function":"{{T3}} meses"}],"uniques":true},"algorithm":{"name":"linkOperationResult","params":{"invert":true},"template":"Match list"}}</v>
      </c>
      <c r="AA474" s="15" t="s">
        <v>2789</v>
      </c>
      <c r="AB474" s="13" t="str">
        <f t="shared" si="2"/>
        <v>M6-MyM-7b-I-1</v>
      </c>
      <c r="AC474" s="13" t="str">
        <f t="shared" si="3"/>
        <v>M6-MyM-7b-I-1-BR</v>
      </c>
      <c r="AD474" s="8" t="s">
        <v>47</v>
      </c>
      <c r="AE474" s="13"/>
      <c r="AF474" s="8" t="s">
        <v>48</v>
      </c>
      <c r="AG474" s="8"/>
    </row>
    <row r="475" ht="112.5" customHeight="1">
      <c r="A475" s="6" t="s">
        <v>2781</v>
      </c>
      <c r="B475" s="6" t="s">
        <v>2782</v>
      </c>
      <c r="C475" s="6" t="s">
        <v>35</v>
      </c>
      <c r="D475" s="7" t="s">
        <v>36</v>
      </c>
      <c r="E475" s="6"/>
      <c r="F475" s="11" t="s">
        <v>2790</v>
      </c>
      <c r="G475" s="10"/>
      <c r="H475" s="35"/>
      <c r="I475" s="6" t="s">
        <v>212</v>
      </c>
      <c r="J475" s="6" t="s">
        <v>965</v>
      </c>
      <c r="K475" s="10" t="s">
        <v>2791</v>
      </c>
      <c r="L475" s="11" t="s">
        <v>2792</v>
      </c>
      <c r="M475" s="6" t="s">
        <v>43</v>
      </c>
      <c r="N475" s="11" t="s">
        <v>2787</v>
      </c>
      <c r="O475" s="11" t="s">
        <v>2793</v>
      </c>
      <c r="P475" s="12"/>
      <c r="Q475" s="13"/>
      <c r="R475" s="9"/>
      <c r="S475" s="9"/>
      <c r="T475" s="9"/>
      <c r="U475" s="9"/>
      <c r="V475" s="9"/>
      <c r="W475" s="12"/>
      <c r="X475" s="13"/>
      <c r="Y475" s="6" t="s">
        <v>2272</v>
      </c>
      <c r="Z475" s="12" t="str">
        <f t="shared" si="1"/>
        <v>{"id":"M6-MyM-7b-I-2-BR","stimulus":"&lt;p&gt;Arraste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semana são 7 dias.&lt;/li&gt;&lt;li&gt;1 mês pode ser de 28, 29, 30 o 31 dias.&lt;/li&gt;&lt;li&gt;1 quinzena são 15 dias.&lt;/li&gt;&lt;/ul&gt;","seed":{"parameters":[{"name":"Q1","label":null,"list":[2,3,7,5]},{"name":"Q2","label":null,"list":[2,3,7,5]},{"name":"Q3","label":null,"list":[2,3,7,5]}],"calculated":[{"name":"T1","label":"{{function}}","function":" {{Q1}}*7","temp":true},{"name":"T2","label":"{{function}}","function":" {{Q2}}*30","temp":true},{"name":"T3","label":"{{function}}","function":" {{Q3}}*15","temp":true},{"name":"A1","label":"{{Q1}} semanas","function":" {{T1}} dias"},{"name":"A2","label":"{{Q2}} meses","function":"{{T2}} dias"},{"name":"A3","label":"{{Q3}} quinzenas","function":"{{T3}} dias"}],"uniques":true},"algorithm":{"name":"linkOperationResult","params":{"invert":true},"template":"Match list"}}</v>
      </c>
      <c r="AA475" s="15" t="s">
        <v>2794</v>
      </c>
      <c r="AB475" s="13" t="str">
        <f t="shared" si="2"/>
        <v>M6-MyM-7b-I-2</v>
      </c>
      <c r="AC475" s="13" t="str">
        <f t="shared" si="3"/>
        <v>M6-MyM-7b-I-2-BR</v>
      </c>
      <c r="AD475" s="8" t="s">
        <v>47</v>
      </c>
      <c r="AE475" s="13"/>
      <c r="AF475" s="8" t="s">
        <v>48</v>
      </c>
      <c r="AG475" s="8"/>
    </row>
    <row r="476" ht="112.5" customHeight="1">
      <c r="A476" s="6" t="s">
        <v>2781</v>
      </c>
      <c r="B476" s="6" t="s">
        <v>2782</v>
      </c>
      <c r="C476" s="6" t="s">
        <v>35</v>
      </c>
      <c r="D476" s="7" t="s">
        <v>36</v>
      </c>
      <c r="E476" s="6"/>
      <c r="F476" s="11" t="s">
        <v>2795</v>
      </c>
      <c r="G476" s="10"/>
      <c r="H476" s="35"/>
      <c r="I476" s="6" t="s">
        <v>212</v>
      </c>
      <c r="J476" s="6" t="s">
        <v>965</v>
      </c>
      <c r="K476" s="10" t="s">
        <v>2796</v>
      </c>
      <c r="L476" s="10" t="s">
        <v>2797</v>
      </c>
      <c r="M476" s="6" t="s">
        <v>43</v>
      </c>
      <c r="N476" s="11" t="s">
        <v>2787</v>
      </c>
      <c r="O476" s="11" t="s">
        <v>2798</v>
      </c>
      <c r="P476" s="12"/>
      <c r="Q476" s="13"/>
      <c r="R476" s="9"/>
      <c r="S476" s="9"/>
      <c r="T476" s="9"/>
      <c r="U476" s="9"/>
      <c r="V476" s="9"/>
      <c r="W476" s="12"/>
      <c r="X476" s="13"/>
      <c r="Y476" s="6" t="s">
        <v>2272</v>
      </c>
      <c r="Z476" s="12" t="str">
        <f t="shared" si="1"/>
        <v>{"id":"M6-MyM-7b-I-3-BR","stimulus":"&lt;p&gt;Arraste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quinquênio são 5 anos.&lt;/li&gt;&lt;li&gt;1 década são 10 anos.&lt;/li&gt;&lt;li&gt;1 século são 100 anos.&lt;/li&gt;&lt;/ul&gt;","seed":{"parameters":[{"name":"Q1","label":null,"list":[2,3,4,5]},{"name":"Q2","label":null,"list":[2,3,4,5]},{"name":"Q3","label":null,"list":[2,3,4,5]}],"calculated":[{"name":"T1","label":"{{function}}","function":" {{Q1}}*5","temp":true},{"name":"T2","label":"{{function}}","function":" {{Q2}}*10","temp":true},{"name":"T3","label":"{{function}}","function":" {{Q3}}*100","temp":true},{"name":"A1","label":"{{Q1}} quinquênios","function":" {{T1}} anos"},{"name":"A2","label":"{{Q2}} décadas","function":"{{T2}} anos"},{"name":"A3","label":"{{Q3}} séculos","function":"{{T3}} anos"}],"uniques":true},"algorithm":{"name":"linkOperationResult","params":{"invert":true},"template":"Match list"}}</v>
      </c>
      <c r="AA476" s="15" t="s">
        <v>2799</v>
      </c>
      <c r="AB476" s="13" t="str">
        <f t="shared" si="2"/>
        <v>M6-MyM-7b-I-3</v>
      </c>
      <c r="AC476" s="13" t="str">
        <f t="shared" si="3"/>
        <v>M6-MyM-7b-I-3-BR</v>
      </c>
      <c r="AD476" s="8" t="s">
        <v>47</v>
      </c>
      <c r="AE476" s="13"/>
      <c r="AF476" s="8" t="s">
        <v>48</v>
      </c>
      <c r="AG476" s="8"/>
    </row>
    <row r="477" ht="112.5" customHeight="1">
      <c r="A477" s="8" t="s">
        <v>2781</v>
      </c>
      <c r="B477" s="6" t="s">
        <v>2782</v>
      </c>
      <c r="C477" s="6" t="s">
        <v>50</v>
      </c>
      <c r="D477" s="7" t="s">
        <v>36</v>
      </c>
      <c r="E477" s="6"/>
      <c r="F477" s="11" t="s">
        <v>2800</v>
      </c>
      <c r="G477" s="11" t="s">
        <v>2801</v>
      </c>
      <c r="H477" s="14" t="s">
        <v>2802</v>
      </c>
      <c r="I477" s="6" t="s">
        <v>212</v>
      </c>
      <c r="J477" s="6" t="s">
        <v>168</v>
      </c>
      <c r="K477" s="10" t="s">
        <v>2803</v>
      </c>
      <c r="L477" s="10" t="s">
        <v>2804</v>
      </c>
      <c r="M477" s="6" t="s">
        <v>43</v>
      </c>
      <c r="N477" s="11" t="s">
        <v>2787</v>
      </c>
      <c r="O477" s="11" t="s">
        <v>2805</v>
      </c>
      <c r="P477" s="12"/>
      <c r="Q477" s="13"/>
      <c r="R477" s="9"/>
      <c r="S477" s="9"/>
      <c r="T477" s="9"/>
      <c r="U477" s="9"/>
      <c r="V477" s="9"/>
      <c r="W477" s="12"/>
      <c r="X477" s="13"/>
      <c r="Y477" s="6" t="s">
        <v>2272</v>
      </c>
      <c r="Z477" s="12" t="str">
        <f t="shared" si="1"/>
        <v>{"id":"M6-MyM-7b-E-1-BR","stimulus":"&lt;p&gt;Complete esta frase.&lt;/p&gt;","template":"&lt;p&gt;{{T1}} dias equivalem a {{response}} semanas.&lt;/p&gt;","hint":"&lt;p&gt;Os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semana são 7 dias.&lt;/p&gt;","seed":{"parameters":[{"name":"Q1","label":null,"min":2,"max":7,"step":1}],"calculated":[{"name":"T1","label":"{{function}}","function":"{{Q1}}*7","temp":true},{"name":"A1","label":"{{function}}","function":"{{Q1}}"}],"uniques":true},"algorithm":{"name":"calculateOperation","params":{"method":"equivLiteral","keyboard":"NUMERICAL"}}}</v>
      </c>
      <c r="AA477" s="15" t="s">
        <v>2806</v>
      </c>
      <c r="AB477" s="13" t="str">
        <f t="shared" si="2"/>
        <v>M6-MyM-7b-E-1</v>
      </c>
      <c r="AC477" s="13" t="str">
        <f t="shared" si="3"/>
        <v>M6-MyM-7b-E-1-BR</v>
      </c>
      <c r="AD477" s="8" t="s">
        <v>47</v>
      </c>
      <c r="AE477" s="13"/>
      <c r="AF477" s="8" t="s">
        <v>48</v>
      </c>
      <c r="AG477" s="8"/>
    </row>
    <row r="478" ht="112.5" customHeight="1">
      <c r="A478" s="6" t="s">
        <v>2781</v>
      </c>
      <c r="B478" s="6" t="s">
        <v>2782</v>
      </c>
      <c r="C478" s="6" t="s">
        <v>50</v>
      </c>
      <c r="D478" s="7" t="s">
        <v>36</v>
      </c>
      <c r="E478" s="6"/>
      <c r="F478" s="11" t="s">
        <v>2800</v>
      </c>
      <c r="G478" s="11" t="s">
        <v>2807</v>
      </c>
      <c r="H478" s="14"/>
      <c r="I478" s="6" t="s">
        <v>212</v>
      </c>
      <c r="J478" s="6" t="s">
        <v>168</v>
      </c>
      <c r="K478" s="11" t="s">
        <v>2803</v>
      </c>
      <c r="L478" s="10" t="s">
        <v>2808</v>
      </c>
      <c r="M478" s="6" t="s">
        <v>43</v>
      </c>
      <c r="N478" s="11" t="s">
        <v>2787</v>
      </c>
      <c r="O478" s="11" t="s">
        <v>2809</v>
      </c>
      <c r="P478" s="12"/>
      <c r="Q478" s="13"/>
      <c r="R478" s="9"/>
      <c r="S478" s="9"/>
      <c r="T478" s="9"/>
      <c r="U478" s="9"/>
      <c r="V478" s="9"/>
      <c r="W478" s="12"/>
      <c r="X478" s="13"/>
      <c r="Y478" s="6" t="s">
        <v>2272</v>
      </c>
      <c r="Z478" s="12" t="str">
        <f t="shared" si="1"/>
        <v>{"id":"M6-MyM-7b-E-2-BR","stimulus":"&lt;p&gt;Complete esta frase.&lt;/p&gt;","template":"&lt;p&gt;{{Q1}} anos equivalem a {{response}}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ano são 12 meses.&lt;/p&gt;","seed":{"parameters":[{"name":"Q1","label":null,"min":2,"max":7,"step":1}],"calculated":[{"name":"A1","label":"{{function}}","function":"{{Q1}}*12"}],"uniques":true},"algorithm":{"name":"calculateOperation","params":{"method":"equivLiteral","keyboard":"NUMERICAL"}}}</v>
      </c>
      <c r="AA478" s="15" t="s">
        <v>2810</v>
      </c>
      <c r="AB478" s="13" t="str">
        <f t="shared" si="2"/>
        <v>M6-MyM-7b-E-2</v>
      </c>
      <c r="AC478" s="13" t="str">
        <f t="shared" si="3"/>
        <v>M6-MyM-7b-E-2-BR</v>
      </c>
      <c r="AD478" s="8" t="s">
        <v>47</v>
      </c>
      <c r="AE478" s="13"/>
      <c r="AF478" s="8" t="s">
        <v>48</v>
      </c>
      <c r="AG478" s="8"/>
    </row>
    <row r="479" ht="112.5" customHeight="1">
      <c r="A479" s="6" t="s">
        <v>2781</v>
      </c>
      <c r="B479" s="6" t="s">
        <v>2782</v>
      </c>
      <c r="C479" s="6" t="s">
        <v>50</v>
      </c>
      <c r="D479" s="7" t="s">
        <v>36</v>
      </c>
      <c r="E479" s="6"/>
      <c r="F479" s="11" t="s">
        <v>2800</v>
      </c>
      <c r="G479" s="11" t="s">
        <v>2811</v>
      </c>
      <c r="H479" s="14"/>
      <c r="I479" s="6" t="s">
        <v>212</v>
      </c>
      <c r="J479" s="6" t="s">
        <v>168</v>
      </c>
      <c r="K479" s="10" t="s">
        <v>2803</v>
      </c>
      <c r="L479" s="10" t="s">
        <v>2812</v>
      </c>
      <c r="M479" s="6" t="s">
        <v>43</v>
      </c>
      <c r="N479" s="11" t="s">
        <v>2787</v>
      </c>
      <c r="O479" s="11" t="s">
        <v>2813</v>
      </c>
      <c r="P479" s="12"/>
      <c r="Q479" s="13"/>
      <c r="R479" s="9"/>
      <c r="S479" s="9"/>
      <c r="T479" s="9"/>
      <c r="U479" s="9"/>
      <c r="V479" s="9"/>
      <c r="W479" s="12"/>
      <c r="X479" s="13"/>
      <c r="Y479" s="6" t="s">
        <v>2272</v>
      </c>
      <c r="Z479" s="12" t="str">
        <f t="shared" si="1"/>
        <v>{"id":"M6-MyM-7b-E-3-BR","stimulus":"&lt;p&gt;Complete esta frase.&lt;/p&gt;","template":"&lt;p&gt;{{Q1}} quinquênios equivalem a {{response}} anos.&lt;/p&gt;","hint":"&lt;p&gt;Os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7,"step":1}],"calculated":[{"name":"A1","label":"{{function}}","function":"{{Q1}}*5"}],"uniques":true},"algorithm":{"name":"calculateOperation","params":{"method":"equivLiteral","keyboard":"NUMERICAL"}}}</v>
      </c>
      <c r="AA479" s="15" t="s">
        <v>2814</v>
      </c>
      <c r="AB479" s="13" t="str">
        <f t="shared" si="2"/>
        <v>M6-MyM-7b-E-3</v>
      </c>
      <c r="AC479" s="13" t="str">
        <f t="shared" si="3"/>
        <v>M6-MyM-7b-E-3-BR</v>
      </c>
      <c r="AD479" s="8" t="s">
        <v>47</v>
      </c>
      <c r="AE479" s="13"/>
      <c r="AF479" s="8" t="s">
        <v>48</v>
      </c>
      <c r="AG479" s="8"/>
    </row>
    <row r="480" ht="112.5" customHeight="1">
      <c r="A480" s="6" t="s">
        <v>2781</v>
      </c>
      <c r="B480" s="6" t="s">
        <v>2782</v>
      </c>
      <c r="C480" s="6" t="s">
        <v>69</v>
      </c>
      <c r="D480" s="7" t="s">
        <v>36</v>
      </c>
      <c r="E480" s="6"/>
      <c r="F480" s="11" t="s">
        <v>2815</v>
      </c>
      <c r="G480" s="11" t="s">
        <v>2816</v>
      </c>
      <c r="H480" s="14" t="s">
        <v>2817</v>
      </c>
      <c r="I480" s="6" t="s">
        <v>212</v>
      </c>
      <c r="J480" s="6" t="s">
        <v>168</v>
      </c>
      <c r="K480" s="27" t="s">
        <v>2818</v>
      </c>
      <c r="L480" s="10" t="s">
        <v>2819</v>
      </c>
      <c r="M480" s="6" t="s">
        <v>43</v>
      </c>
      <c r="N480" s="11" t="s">
        <v>2787</v>
      </c>
      <c r="O480" s="11" t="s">
        <v>2820</v>
      </c>
      <c r="P480" s="12"/>
      <c r="Q480" s="13"/>
      <c r="R480" s="9"/>
      <c r="S480" s="9"/>
      <c r="T480" s="9"/>
      <c r="U480" s="9"/>
      <c r="V480" s="9"/>
      <c r="W480" s="12"/>
      <c r="X480" s="13"/>
      <c r="Y480" s="6" t="s">
        <v>2272</v>
      </c>
      <c r="Z480" s="12" t="str">
        <f t="shared" si="1"/>
        <v>{"id":"M6-MyM-7b-A-1-BR","stimulus":"&lt;p&gt;Uma prefeitura foi construída {{T1}} anos atrás. Quantos séculos se passaram desde então?&lt;/p&gt;","template":"&lt;p&gt;{{response}} séculos.&lt;/p&gt;","hint":"&lt;p&gt;Os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século são 100 anos.&lt;/p&gt;","seed":{"parameters":[{"name":"Q1","label":null,"min":2,"max":8,"step":1}],"calculated":[{"name":"T1","label":"{{function}}","function":"{{Q1}}*100","temp":true},{"name":"A1","label":"{{function}}","function":"{{Q1}}"}],"uniques":true},"algorithm":{"name":"calculateOperation","params":{"method":"equivLiteral","keyboard":"NUMERICAL"}}}</v>
      </c>
      <c r="AA480" s="15" t="s">
        <v>2821</v>
      </c>
      <c r="AB480" s="13" t="str">
        <f t="shared" si="2"/>
        <v>M6-MyM-7b-A-1</v>
      </c>
      <c r="AC480" s="13" t="str">
        <f t="shared" si="3"/>
        <v>M6-MyM-7b-A-1-BR</v>
      </c>
      <c r="AD480" s="8" t="s">
        <v>47</v>
      </c>
      <c r="AE480" s="13"/>
      <c r="AF480" s="8" t="s">
        <v>48</v>
      </c>
      <c r="AG480" s="8"/>
    </row>
    <row r="481" ht="112.5" customHeight="1">
      <c r="A481" s="6" t="s">
        <v>2781</v>
      </c>
      <c r="B481" s="6" t="s">
        <v>2782</v>
      </c>
      <c r="C481" s="6" t="s">
        <v>69</v>
      </c>
      <c r="D481" s="7" t="s">
        <v>36</v>
      </c>
      <c r="E481" s="6"/>
      <c r="F481" s="11" t="s">
        <v>2822</v>
      </c>
      <c r="G481" s="11" t="s">
        <v>2823</v>
      </c>
      <c r="H481" s="14" t="s">
        <v>2824</v>
      </c>
      <c r="I481" s="13" t="s">
        <v>212</v>
      </c>
      <c r="J481" s="6" t="s">
        <v>168</v>
      </c>
      <c r="K481" s="27" t="s">
        <v>2825</v>
      </c>
      <c r="L481" s="10" t="s">
        <v>2826</v>
      </c>
      <c r="M481" s="6" t="s">
        <v>43</v>
      </c>
      <c r="N481" s="11" t="s">
        <v>2787</v>
      </c>
      <c r="O481" s="11" t="s">
        <v>2813</v>
      </c>
      <c r="P481" s="12"/>
      <c r="Q481" s="13"/>
      <c r="R481" s="12"/>
      <c r="S481" s="12"/>
      <c r="T481" s="12"/>
      <c r="U481" s="12"/>
      <c r="V481" s="12"/>
      <c r="W481" s="12"/>
      <c r="X481" s="14"/>
      <c r="Y481" s="6" t="s">
        <v>2272</v>
      </c>
      <c r="Z481" s="12" t="str">
        <f t="shared" si="1"/>
        <v>{"id":"M6-MyM-7b-A-2-BR","stimulus":"&lt;p&gt;Jonas trabalha há {{T1}} anos. A quantos lustros eles são equivalentes?&lt;/p&gt;","template":"&lt;p&gt;{{response}} quinquênios.&lt;/p&gt;","hint":"&lt;p&gt;Os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5,"step":1}],"calculated":[{"name":"T1","label":"{{function}}","function":"{{Q1}}*5","temp":true},{"name":"A1","label":"{{function}}","function":"{{Q1}}"}],"uniques":true},"algorithm":{"name":"calculateOperation","params":{"method":"equivLiteral","keyboard":"NUMERICAL"}}}</v>
      </c>
      <c r="AA481" s="15" t="s">
        <v>2827</v>
      </c>
      <c r="AB481" s="13" t="str">
        <f t="shared" si="2"/>
        <v>M6-MyM-7b-A-2</v>
      </c>
      <c r="AC481" s="13" t="str">
        <f t="shared" si="3"/>
        <v>M6-MyM-7b-A-2-BR</v>
      </c>
      <c r="AD481" s="8" t="s">
        <v>47</v>
      </c>
      <c r="AE481" s="13"/>
      <c r="AF481" s="8" t="s">
        <v>48</v>
      </c>
      <c r="AG481" s="8"/>
    </row>
    <row r="482" ht="112.5" customHeight="1">
      <c r="A482" s="6" t="s">
        <v>2781</v>
      </c>
      <c r="B482" s="6" t="s">
        <v>2782</v>
      </c>
      <c r="C482" s="6" t="s">
        <v>69</v>
      </c>
      <c r="D482" s="7" t="s">
        <v>36</v>
      </c>
      <c r="E482" s="6"/>
      <c r="F482" s="11" t="s">
        <v>2828</v>
      </c>
      <c r="G482" s="11" t="s">
        <v>2829</v>
      </c>
      <c r="H482" s="14" t="s">
        <v>2830</v>
      </c>
      <c r="I482" s="13" t="s">
        <v>212</v>
      </c>
      <c r="J482" s="6" t="s">
        <v>168</v>
      </c>
      <c r="K482" s="27" t="s">
        <v>2831</v>
      </c>
      <c r="L482" s="10" t="s">
        <v>2832</v>
      </c>
      <c r="M482" s="6" t="s">
        <v>43</v>
      </c>
      <c r="N482" s="11" t="s">
        <v>2787</v>
      </c>
      <c r="O482" s="11" t="s">
        <v>2833</v>
      </c>
      <c r="P482" s="12"/>
      <c r="Q482" s="13"/>
      <c r="R482" s="12"/>
      <c r="S482" s="12"/>
      <c r="T482" s="12"/>
      <c r="U482" s="12"/>
      <c r="V482" s="12"/>
      <c r="W482" s="12"/>
      <c r="X482" s="14"/>
      <c r="Y482" s="6" t="s">
        <v>2272</v>
      </c>
      <c r="Z482" s="12" t="str">
        <f t="shared" si="1"/>
        <v>{"id":"M6-MyM-7b-A-3-BR","stimulus":"&lt;p&gt;Isabel comprou uma passagem para o Egito com {{Q1}} trimestres de antecedência. Quantos meses até a viagem?&lt;/p&gt;","template":"&lt;p&gt;{{response}}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trimestre são 3 meses.&lt;/p&gt;","seed":{"parameters":[{"name":"Q1","label":null,"min":2,"max":8,"step":1}],"calculated":[{"name":"A1","label":"{{function}}","function":"{{Q1}}*3"}],"uniques":true},"algorithm":{"name":"calculateOperation","params":{"method":"equivLiteral","keyboard":"NUMERICAL"}}}</v>
      </c>
      <c r="AA482" s="15" t="s">
        <v>2834</v>
      </c>
      <c r="AB482" s="13" t="str">
        <f t="shared" si="2"/>
        <v>M6-MyM-7b-A-3</v>
      </c>
      <c r="AC482" s="13" t="str">
        <f t="shared" si="3"/>
        <v>M6-MyM-7b-A-3-BR</v>
      </c>
      <c r="AD482" s="8" t="s">
        <v>47</v>
      </c>
      <c r="AE482" s="13"/>
      <c r="AF482" s="8" t="s">
        <v>48</v>
      </c>
      <c r="AG482" s="8"/>
    </row>
    <row r="483" ht="112.5" customHeight="1">
      <c r="A483" s="6" t="s">
        <v>2835</v>
      </c>
      <c r="B483" s="6" t="s">
        <v>2836</v>
      </c>
      <c r="C483" s="6" t="s">
        <v>35</v>
      </c>
      <c r="D483" s="7" t="s">
        <v>36</v>
      </c>
      <c r="E483" s="6"/>
      <c r="F483" s="11" t="s">
        <v>2837</v>
      </c>
      <c r="G483" s="10"/>
      <c r="H483" s="14" t="s">
        <v>2838</v>
      </c>
      <c r="I483" s="13" t="s">
        <v>212</v>
      </c>
      <c r="J483" s="8" t="s">
        <v>2123</v>
      </c>
      <c r="K483" s="10" t="s">
        <v>2839</v>
      </c>
      <c r="L483" s="11" t="s">
        <v>2840</v>
      </c>
      <c r="M483" s="6" t="s">
        <v>43</v>
      </c>
      <c r="N483" s="11" t="s">
        <v>2841</v>
      </c>
      <c r="O483" s="11" t="s">
        <v>2841</v>
      </c>
      <c r="P483" s="12"/>
      <c r="Q483" s="13"/>
      <c r="R483" s="9"/>
      <c r="S483" s="9"/>
      <c r="T483" s="9"/>
      <c r="U483" s="9"/>
      <c r="V483" s="9"/>
      <c r="W483" s="9"/>
      <c r="X483" s="12"/>
      <c r="Y483" s="6" t="s">
        <v>2272</v>
      </c>
      <c r="Z483" s="12" t="str">
        <f t="shared" si="1"/>
        <v>{"id":"M6-MyM-7c-I-1-BR","stimulus":"&lt;p&gt;Quais dessas frases estão corretas?&lt;/p&gt;","hint":"&lt;p&gt;O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O ano {{Q1}} pertence ao século {{T1}}.","function":""},{"name":"A2","label":"O ano {{Q2}} pertence ao século {{T2}}.","function":""},{"name":"A3","label":"O ano {{Q3}} pertence ao século {{T3}}.","function":"","incorrect":true},{"name":"A4","label":"O ano {{Q4}} pertence ao século {{T4}}.","function":"","incorrect":true}],"uniques":true},"algorithm":{"name":"trueFalse","template":"Multiple choice – multiple response","params":{"countCorrect":2,"countIncorrect":1}}}</v>
      </c>
      <c r="AA483" s="15" t="s">
        <v>2842</v>
      </c>
      <c r="AB483" s="13" t="str">
        <f t="shared" si="2"/>
        <v>M6-MyM-7c-I-1</v>
      </c>
      <c r="AC483" s="13" t="str">
        <f t="shared" si="3"/>
        <v>M6-MyM-7c-I-1-BR</v>
      </c>
      <c r="AD483" s="8" t="s">
        <v>47</v>
      </c>
      <c r="AE483" s="13"/>
      <c r="AF483" s="8" t="s">
        <v>48</v>
      </c>
      <c r="AG483" s="8"/>
    </row>
    <row r="484" ht="112.5" customHeight="1">
      <c r="A484" s="6" t="s">
        <v>2835</v>
      </c>
      <c r="B484" s="6" t="s">
        <v>2836</v>
      </c>
      <c r="C484" s="6" t="s">
        <v>50</v>
      </c>
      <c r="D484" s="7" t="s">
        <v>36</v>
      </c>
      <c r="E484" s="6"/>
      <c r="F484" s="11" t="s">
        <v>2843</v>
      </c>
      <c r="G484" s="10" t="s">
        <v>2844</v>
      </c>
      <c r="H484" s="14" t="s">
        <v>2845</v>
      </c>
      <c r="I484" s="13" t="s">
        <v>212</v>
      </c>
      <c r="J484" s="6" t="s">
        <v>54</v>
      </c>
      <c r="K484" s="10" t="s">
        <v>2846</v>
      </c>
      <c r="L484" s="10" t="s">
        <v>2847</v>
      </c>
      <c r="M484" s="6" t="s">
        <v>43</v>
      </c>
      <c r="N484" s="11" t="s">
        <v>2841</v>
      </c>
      <c r="O484" s="11" t="s">
        <v>2841</v>
      </c>
      <c r="P484" s="12"/>
      <c r="Q484" s="13"/>
      <c r="R484" s="9"/>
      <c r="S484" s="9"/>
      <c r="T484" s="9"/>
      <c r="U484" s="9"/>
      <c r="V484" s="9"/>
      <c r="W484" s="9"/>
      <c r="X484" s="12"/>
      <c r="Y484" s="6" t="s">
        <v>2272</v>
      </c>
      <c r="Z484" s="12" t="str">
        <f t="shared" si="1"/>
        <v>{"id":"M6-MyM-7c-E-1-BR","stimulus":"&lt;p&gt;Escreva o século do ano {{Q1}}.&lt;/p&gt;","template":"{{response}}","hint":"&lt;p&gt;O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1500,"max":2022,"step":1}],"calculated":[{"name":"A1","label":"{{function}}","function":"Lemonlib.numToRoman(math.ceil({{Q1}}/100))"}],"uniques":true},"algorithm":{"name":"calculateOperation","template":"Cloze with text"}}</v>
      </c>
      <c r="AA484" s="17" t="s">
        <v>2848</v>
      </c>
      <c r="AB484" s="13" t="str">
        <f t="shared" si="2"/>
        <v>M6-MyM-7c-E-1</v>
      </c>
      <c r="AC484" s="13" t="str">
        <f t="shared" si="3"/>
        <v>M6-MyM-7c-E-1-BR</v>
      </c>
      <c r="AD484" s="8" t="s">
        <v>47</v>
      </c>
      <c r="AE484" s="13"/>
      <c r="AF484" s="8" t="s">
        <v>48</v>
      </c>
      <c r="AG484" s="8"/>
    </row>
    <row r="485" ht="112.5" customHeight="1">
      <c r="A485" s="6" t="s">
        <v>2835</v>
      </c>
      <c r="B485" s="6" t="s">
        <v>2836</v>
      </c>
      <c r="C485" s="6" t="s">
        <v>50</v>
      </c>
      <c r="D485" s="7" t="s">
        <v>36</v>
      </c>
      <c r="E485" s="6"/>
      <c r="F485" s="11" t="s">
        <v>2843</v>
      </c>
      <c r="G485" s="11" t="s">
        <v>2016</v>
      </c>
      <c r="H485" s="14"/>
      <c r="I485" s="13" t="s">
        <v>212</v>
      </c>
      <c r="J485" s="6" t="s">
        <v>54</v>
      </c>
      <c r="K485" s="10" t="s">
        <v>2849</v>
      </c>
      <c r="L485" s="10" t="s">
        <v>2847</v>
      </c>
      <c r="M485" s="6" t="s">
        <v>43</v>
      </c>
      <c r="N485" s="11" t="s">
        <v>2841</v>
      </c>
      <c r="O485" s="11" t="s">
        <v>2841</v>
      </c>
      <c r="P485" s="12"/>
      <c r="Q485" s="13"/>
      <c r="R485" s="9"/>
      <c r="S485" s="9"/>
      <c r="T485" s="9"/>
      <c r="U485" s="9"/>
      <c r="V485" s="9"/>
      <c r="W485" s="9"/>
      <c r="X485" s="12"/>
      <c r="Y485" s="6" t="s">
        <v>2272</v>
      </c>
      <c r="Z485" s="12" t="str">
        <f t="shared" si="1"/>
        <v>{"id":"M6-MyM-7c-E-2-BR","stimulus":"&lt;p&gt;Escreva o século do ano {{Q1}}.&lt;/p&gt;","template":"&lt;p&gt;{{response}}&lt;/p&gt;","hint":"&lt;p&gt;O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2000,"step":100}],"calculated":[{"name":"A1","label":"{{function}}","function":"Lemonlib.numToRoman(math.ceil({{Q1}}/100))"}],"uniques":true},"algorithm":{"name":"calculateOperation","template":"Cloze with text"}}</v>
      </c>
      <c r="AA485" s="17" t="s">
        <v>2850</v>
      </c>
      <c r="AB485" s="13" t="str">
        <f t="shared" si="2"/>
        <v>M6-MyM-7c-E-2</v>
      </c>
      <c r="AC485" s="13" t="str">
        <f t="shared" si="3"/>
        <v>M6-MyM-7c-E-2-BR</v>
      </c>
      <c r="AD485" s="8" t="s">
        <v>47</v>
      </c>
      <c r="AE485" s="13"/>
      <c r="AF485" s="8" t="s">
        <v>48</v>
      </c>
      <c r="AG485" s="8"/>
    </row>
    <row r="486" ht="112.5" customHeight="1">
      <c r="A486" s="6" t="s">
        <v>2835</v>
      </c>
      <c r="B486" s="6" t="s">
        <v>2836</v>
      </c>
      <c r="C486" s="6" t="s">
        <v>69</v>
      </c>
      <c r="D486" s="7" t="s">
        <v>36</v>
      </c>
      <c r="E486" s="6"/>
      <c r="F486" s="11" t="s">
        <v>2851</v>
      </c>
      <c r="G486" s="11" t="s">
        <v>2852</v>
      </c>
      <c r="H486" s="14" t="s">
        <v>2853</v>
      </c>
      <c r="I486" s="13" t="s">
        <v>212</v>
      </c>
      <c r="J486" s="6" t="s">
        <v>54</v>
      </c>
      <c r="K486" s="10" t="s">
        <v>2854</v>
      </c>
      <c r="L486" s="10" t="s">
        <v>2847</v>
      </c>
      <c r="M486" s="6" t="s">
        <v>43</v>
      </c>
      <c r="N486" s="11" t="s">
        <v>2841</v>
      </c>
      <c r="O486" s="11" t="s">
        <v>2841</v>
      </c>
      <c r="P486" s="12"/>
      <c r="Q486" s="13"/>
      <c r="R486" s="9"/>
      <c r="S486" s="9"/>
      <c r="T486" s="9"/>
      <c r="U486" s="9"/>
      <c r="V486" s="9"/>
      <c r="W486" s="9"/>
      <c r="X486" s="11"/>
      <c r="Y486" s="6" t="s">
        <v>2272</v>
      </c>
      <c r="Z486" s="12" t="str">
        <f t="shared" si="1"/>
        <v>{"id":"M6-MyM-7c-A-1-BR","stimulus":"&lt;p&gt;Um quadro em um museu de arte foi pintado no ano {{T1}}. A que século pertence?&lt;/p&gt;","template":"&lt;p&gt;Pertence 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AA486" s="17" t="s">
        <v>2855</v>
      </c>
      <c r="AB486" s="13" t="str">
        <f t="shared" si="2"/>
        <v>M6-MyM-7c-A-1</v>
      </c>
      <c r="AC486" s="13" t="str">
        <f t="shared" si="3"/>
        <v>M6-MyM-7c-A-1-BR</v>
      </c>
      <c r="AD486" s="8" t="s">
        <v>47</v>
      </c>
      <c r="AE486" s="13"/>
      <c r="AF486" s="8" t="s">
        <v>48</v>
      </c>
      <c r="AG486" s="8"/>
    </row>
    <row r="487" ht="112.5" customHeight="1">
      <c r="A487" s="6" t="s">
        <v>2835</v>
      </c>
      <c r="B487" s="6" t="s">
        <v>2836</v>
      </c>
      <c r="C487" s="6" t="s">
        <v>69</v>
      </c>
      <c r="D487" s="7" t="s">
        <v>36</v>
      </c>
      <c r="E487" s="6"/>
      <c r="F487" s="11" t="s">
        <v>2856</v>
      </c>
      <c r="G487" s="11" t="s">
        <v>2857</v>
      </c>
      <c r="H487" s="14" t="s">
        <v>2858</v>
      </c>
      <c r="I487" s="13" t="s">
        <v>212</v>
      </c>
      <c r="J487" s="6" t="s">
        <v>54</v>
      </c>
      <c r="K487" s="10" t="s">
        <v>2854</v>
      </c>
      <c r="L487" s="10" t="s">
        <v>2847</v>
      </c>
      <c r="M487" s="6" t="s">
        <v>43</v>
      </c>
      <c r="N487" s="11" t="s">
        <v>2841</v>
      </c>
      <c r="O487" s="11" t="s">
        <v>2841</v>
      </c>
      <c r="P487" s="12"/>
      <c r="Q487" s="13"/>
      <c r="R487" s="9"/>
      <c r="S487" s="9"/>
      <c r="T487" s="9"/>
      <c r="U487" s="9"/>
      <c r="V487" s="9"/>
      <c r="W487" s="9"/>
      <c r="X487" s="11"/>
      <c r="Y487" s="6" t="s">
        <v>2272</v>
      </c>
      <c r="Z487" s="12" t="str">
        <f t="shared" si="1"/>
        <v>{"id":"M6-MyM-7c-A-2-BR","stimulus":"&lt;p&gt;O ano {{Q1}} foi esculpido em uma escultura. A que século você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AA487" s="17" t="s">
        <v>2859</v>
      </c>
      <c r="AB487" s="13" t="str">
        <f t="shared" si="2"/>
        <v>M6-MyM-7c-A-2</v>
      </c>
      <c r="AC487" s="13" t="str">
        <f t="shared" si="3"/>
        <v>M6-MyM-7c-A-2-BR</v>
      </c>
      <c r="AD487" s="8" t="s">
        <v>47</v>
      </c>
      <c r="AE487" s="13"/>
      <c r="AF487" s="8" t="s">
        <v>48</v>
      </c>
      <c r="AG487" s="8"/>
    </row>
    <row r="488" ht="112.5" customHeight="1">
      <c r="A488" s="6" t="s">
        <v>2835</v>
      </c>
      <c r="B488" s="6" t="s">
        <v>2836</v>
      </c>
      <c r="C488" s="6" t="s">
        <v>69</v>
      </c>
      <c r="D488" s="7" t="s">
        <v>36</v>
      </c>
      <c r="E488" s="6"/>
      <c r="F488" s="11" t="s">
        <v>2860</v>
      </c>
      <c r="G488" s="11" t="s">
        <v>2857</v>
      </c>
      <c r="H488" s="14" t="s">
        <v>2861</v>
      </c>
      <c r="I488" s="13" t="s">
        <v>212</v>
      </c>
      <c r="J488" s="6" t="s">
        <v>54</v>
      </c>
      <c r="K488" s="10" t="s">
        <v>2862</v>
      </c>
      <c r="L488" s="10" t="s">
        <v>2863</v>
      </c>
      <c r="M488" s="6" t="s">
        <v>43</v>
      </c>
      <c r="N488" s="11" t="s">
        <v>2841</v>
      </c>
      <c r="O488" s="11" t="s">
        <v>2841</v>
      </c>
      <c r="P488" s="12"/>
      <c r="Q488" s="13"/>
      <c r="R488" s="12"/>
      <c r="S488" s="12"/>
      <c r="T488" s="12"/>
      <c r="U488" s="12"/>
      <c r="V488" s="12"/>
      <c r="W488" s="12"/>
      <c r="X488" s="13"/>
      <c r="Y488" s="6" t="s">
        <v>2272</v>
      </c>
      <c r="Z488" s="12" t="str">
        <f t="shared" si="1"/>
        <v>{"id":"M6-MyM-7c-A-3-BR","stimulus":"&lt;p&gt;Um livro antigo tem o ano {{Q1}} escrito nele. A que século esse ano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diante.&lt;/p&gt;","seed":{"parameters":[{"name":"Q1","label":null,"min":100,"max":1000,"step":100}],"calculated":[{"name":"A1","label":"{{function}}","function":"Lemonlib.numToRoman({{Q1}}/100)"}],"uniques":true},"algorithm":{"name":"calculateOperation","template":"Cloze with text"}}</v>
      </c>
      <c r="AA488" s="17" t="s">
        <v>2864</v>
      </c>
      <c r="AB488" s="13" t="str">
        <f t="shared" si="2"/>
        <v>M6-MyM-7c-A-3</v>
      </c>
      <c r="AC488" s="13" t="str">
        <f t="shared" si="3"/>
        <v>M6-MyM-7c-A-3-BR</v>
      </c>
      <c r="AD488" s="8" t="s">
        <v>47</v>
      </c>
      <c r="AE488" s="13"/>
      <c r="AF488" s="8" t="s">
        <v>48</v>
      </c>
      <c r="AG488" s="8"/>
    </row>
    <row r="489" ht="112.5" customHeight="1">
      <c r="A489" s="6" t="s">
        <v>2865</v>
      </c>
      <c r="B489" s="6" t="s">
        <v>2866</v>
      </c>
      <c r="C489" s="6" t="s">
        <v>35</v>
      </c>
      <c r="D489" s="7" t="s">
        <v>36</v>
      </c>
      <c r="E489" s="6"/>
      <c r="F489" s="11" t="s">
        <v>2867</v>
      </c>
      <c r="G489" s="10"/>
      <c r="H489" s="14"/>
      <c r="I489" s="13" t="s">
        <v>212</v>
      </c>
      <c r="J489" s="23" t="s">
        <v>2868</v>
      </c>
      <c r="K489" s="10"/>
      <c r="L489" s="11" t="s">
        <v>2869</v>
      </c>
      <c r="M489" s="6" t="s">
        <v>43</v>
      </c>
      <c r="N489" s="11" t="s">
        <v>2870</v>
      </c>
      <c r="O489" s="11" t="s">
        <v>2870</v>
      </c>
      <c r="P489" s="12"/>
      <c r="Q489" s="13"/>
      <c r="R489" s="12"/>
      <c r="S489" s="12"/>
      <c r="T489" s="12"/>
      <c r="U489" s="12"/>
      <c r="V489" s="12"/>
      <c r="W489" s="12"/>
      <c r="X489" s="13"/>
      <c r="Y489" s="6" t="s">
        <v>2272</v>
      </c>
      <c r="Z489" s="12" t="str">
        <f t="shared" si="1"/>
        <v>{"id":"M6-MyM-8a-I-1-BR","stimulus":"&lt;p&gt;Qual das seguintes unidades é de tempo? Selecione-a.&lt;/p&gt;","hint":"&lt;p&gt;As unidades de tempo menores que o dia são horas, minutos e segundos.&lt;/p&gt;","feedback":"&lt;p&gt;As unidades de tempo menores que o dia são horas, minutos e segundos.&lt;/p&gt;","seed":{"parameters":[],"calculated":[{"name":"A1","label":"{{function}}","function":"Hora"},{"name":"A2","label":"{{function}}","function":"Minuto"},{"name":"A3","label":"{{function}}","function":"Segundo"},{"name":"A4","label":"{{function}}","function":"Grama","incorrect":true},{"name":"A5","label":"{{function}}","function":"Metro","incorrect":true},{"name":"A6","label":"{{function}}","function":"Litro","incorrect":true},{"name":"A7","label":"{{function}}","function":"Grau","incorrect":true}],"uniques":true},"algorithm":{"name":"trueFalse","template":"Multiple choice – standard","params":{"countCorrect":2,"countIncorrect":2,"showCheckIcon":false,
            "columns": 4
        }
    }
}</v>
      </c>
      <c r="AA489" s="15" t="s">
        <v>2871</v>
      </c>
      <c r="AB489" s="13" t="str">
        <f t="shared" si="2"/>
        <v>M6-MyM-8a-I-1</v>
      </c>
      <c r="AC489" s="13" t="str">
        <f t="shared" si="3"/>
        <v>M6-MyM-8a-I-1-BR</v>
      </c>
      <c r="AD489" s="8" t="s">
        <v>47</v>
      </c>
      <c r="AE489" s="13"/>
      <c r="AF489" s="8" t="s">
        <v>48</v>
      </c>
      <c r="AG489" s="8"/>
    </row>
    <row r="490" ht="112.5" customHeight="1">
      <c r="A490" s="6" t="s">
        <v>2872</v>
      </c>
      <c r="B490" s="6" t="s">
        <v>2873</v>
      </c>
      <c r="C490" s="6" t="s">
        <v>35</v>
      </c>
      <c r="D490" s="7" t="s">
        <v>36</v>
      </c>
      <c r="E490" s="6"/>
      <c r="F490" s="11" t="s">
        <v>2874</v>
      </c>
      <c r="G490" s="10"/>
      <c r="H490" s="14"/>
      <c r="I490" s="13" t="s">
        <v>212</v>
      </c>
      <c r="J490" s="8" t="s">
        <v>227</v>
      </c>
      <c r="K490" s="10" t="s">
        <v>2875</v>
      </c>
      <c r="L490" s="26" t="s">
        <v>2876</v>
      </c>
      <c r="M490" s="19" t="s">
        <v>43</v>
      </c>
      <c r="N490" s="14" t="s">
        <v>2877</v>
      </c>
      <c r="O490" s="11" t="s">
        <v>2877</v>
      </c>
      <c r="P490" s="12"/>
      <c r="Q490" s="13"/>
      <c r="R490" s="12"/>
      <c r="S490" s="12"/>
      <c r="T490" s="12"/>
      <c r="U490" s="12"/>
      <c r="V490" s="12"/>
      <c r="W490" s="12"/>
      <c r="X490" s="13"/>
      <c r="Y490" s="6" t="s">
        <v>2272</v>
      </c>
      <c r="Z490" s="12" t="str">
        <f t="shared" si="1"/>
        <v>{"id":"M6-MyM-8b-I-1-BR","stimulus":"&lt;p&gt;Indique se as seguintes equivalências estão corretas ou incorretas.&lt;/p&gt;","hint":"&lt;p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min&lt;/span&gt;&lt;/p&gt;","function":"","incorrect":true,"feedback":"&lt;p&gt;O cálculo correto é:&lt;/p&gt;&lt;p&gt;{{Q4}} h = {{Q4}} × 60 = {{T7}} min&lt;/p&gt;"},{"name":"A5","label":"&lt;p&gt;&lt;span class=\"no-break\"&gt;{{T5}} s&lt;/span&gt; = &lt;span class=\"no-break\"&gt;{{T6}} h&lt;/span&gt;&lt;/p&gt;","function":"","incorrect":true,"feedback":"&lt;p&gt;O cálculo correto é:&lt;/p&gt;{{T5}} s = {{T5}} : 3 600 = {{Q5}} h&lt;/p&gt;"},{"name":"A6","label":"&lt;p&gt;&lt;span class=\"no-break\"&gt;{{T8}} min&lt;/span&gt; = &lt;span class=\"no-break\"&gt;{{Q6}} h&lt;/span&gt;&lt;/p&gt;","function":"","incorrect":true,"feedback":"&lt;p&gt;O cálculo correto é:&lt;/p&gt;{{T8}} min = {{T8}} : 60 = {{T9}} h&lt;/p&gt;"}],"uniques":true},"algorithm":{"name":"trueFalse","template":"Choice matrix – inline","params":{"countCorrect":2,"countIncorrect":1,"showCheckIcon":false,"options":["Correto","Incorreto"]}}}</v>
      </c>
      <c r="AA490" s="15" t="s">
        <v>2878</v>
      </c>
      <c r="AB490" s="13" t="str">
        <f t="shared" si="2"/>
        <v>M6-MyM-8b-I-1</v>
      </c>
      <c r="AC490" s="13" t="str">
        <f t="shared" si="3"/>
        <v>M6-MyM-8b-I-1-BR</v>
      </c>
      <c r="AD490" s="8" t="s">
        <v>47</v>
      </c>
      <c r="AE490" s="13"/>
      <c r="AF490" s="8" t="s">
        <v>48</v>
      </c>
      <c r="AG490" s="8"/>
    </row>
    <row r="491" ht="112.5" customHeight="1">
      <c r="A491" s="8" t="s">
        <v>2872</v>
      </c>
      <c r="B491" s="6" t="s">
        <v>2873</v>
      </c>
      <c r="C491" s="6" t="s">
        <v>50</v>
      </c>
      <c r="D491" s="7" t="s">
        <v>36</v>
      </c>
      <c r="E491" s="6"/>
      <c r="F491" s="11" t="s">
        <v>2879</v>
      </c>
      <c r="G491" s="26" t="s">
        <v>2880</v>
      </c>
      <c r="H491" s="14"/>
      <c r="I491" s="13" t="s">
        <v>212</v>
      </c>
      <c r="J491" s="6" t="s">
        <v>103</v>
      </c>
      <c r="K491" s="10" t="s">
        <v>2881</v>
      </c>
      <c r="L491" s="10" t="s">
        <v>2882</v>
      </c>
      <c r="M491" s="19" t="s">
        <v>43</v>
      </c>
      <c r="N491" s="11" t="s">
        <v>2877</v>
      </c>
      <c r="O491" s="11" t="s">
        <v>2883</v>
      </c>
      <c r="P491" s="12"/>
      <c r="Q491" s="13"/>
      <c r="R491" s="12"/>
      <c r="S491" s="12"/>
      <c r="T491" s="12"/>
      <c r="U491" s="12"/>
      <c r="V491" s="12"/>
      <c r="W491" s="12"/>
      <c r="X491" s="13"/>
      <c r="Y491" s="6" t="s">
        <v>2272</v>
      </c>
      <c r="Z491" s="12" t="str">
        <f t="shared" si="1"/>
        <v>{"id":"M6-MyM-8b-E-1-BR","stimulus":"&lt;p&gt;Calcule esta igualdade.&lt;/p&gt;","template":"&lt;p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min = {{T1}} : 60 = {{A1}} h&lt;/p&gt;","seed":{"parameters":[{"name":"Q1","label":null,"min":1,"max":20,"step":1}],"calculated":[{"name":"T1","label":"{{function}}","function":"{{Q1}}*60","temp":true},{"name":"A1","label":"{{function}}","function":"{{Q1}}"}],"uniques":true},"algorithm":{"name":"calculateOperation","params":{"method":"equivLiteral","keyboard":"NUMERICAL"}}}</v>
      </c>
      <c r="AA491" s="15" t="s">
        <v>2884</v>
      </c>
      <c r="AB491" s="13" t="str">
        <f t="shared" si="2"/>
        <v>M6-MyM-8b-E-1</v>
      </c>
      <c r="AC491" s="13" t="str">
        <f t="shared" si="3"/>
        <v>M6-MyM-8b-E-1-BR</v>
      </c>
      <c r="AD491" s="8" t="s">
        <v>47</v>
      </c>
      <c r="AE491" s="13"/>
      <c r="AF491" s="8" t="s">
        <v>48</v>
      </c>
      <c r="AG491" s="8"/>
    </row>
    <row r="492" ht="112.5" customHeight="1">
      <c r="A492" s="6" t="s">
        <v>2872</v>
      </c>
      <c r="B492" s="6" t="s">
        <v>2873</v>
      </c>
      <c r="C492" s="6" t="s">
        <v>50</v>
      </c>
      <c r="D492" s="7" t="s">
        <v>36</v>
      </c>
      <c r="E492" s="6"/>
      <c r="F492" s="11" t="s">
        <v>2879</v>
      </c>
      <c r="G492" s="26" t="s">
        <v>2885</v>
      </c>
      <c r="H492" s="14"/>
      <c r="I492" s="13" t="s">
        <v>212</v>
      </c>
      <c r="J492" s="6" t="s">
        <v>103</v>
      </c>
      <c r="K492" s="10" t="s">
        <v>2886</v>
      </c>
      <c r="L492" s="10" t="s">
        <v>2887</v>
      </c>
      <c r="M492" s="19" t="s">
        <v>43</v>
      </c>
      <c r="N492" s="14" t="s">
        <v>2877</v>
      </c>
      <c r="O492" s="11" t="s">
        <v>2888</v>
      </c>
      <c r="P492" s="12"/>
      <c r="Q492" s="13"/>
      <c r="R492" s="12"/>
      <c r="S492" s="12"/>
      <c r="T492" s="9"/>
      <c r="U492" s="12"/>
      <c r="V492" s="12"/>
      <c r="W492" s="12"/>
      <c r="X492" s="13"/>
      <c r="Y492" s="6" t="s">
        <v>2272</v>
      </c>
      <c r="Z492" s="12" t="str">
        <f t="shared" si="1"/>
        <v>{"id":"M6-MyM-8b-E-2-BR","stimulus":"&lt;p&gt;Calcule esta igualdade.&lt;/p&gt;","template":"&lt;p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s&lt;/p&gt;&lt;p&gt;Neste caso:&lt;/p&gt;&lt;p style=\"text-align:center;\"&gt;{{Q1}} min = {{Q1}} × 60 = {{A1}} s&lt;/p&gt;","seed":{"parameters":[{"name":"Q1","label":null,"min":1,"max":100,"step":1}],"calculated":[{"name":"A1","label":"{{function}}","function":"{{Q1}}*60"}],"uniques":true},"algorithm":{"name":"calculateOperation","params":{"method":"equivLiteral","keyboard":"NUMERICAL"}}}</v>
      </c>
      <c r="AA492" s="15" t="s">
        <v>2889</v>
      </c>
      <c r="AB492" s="13" t="str">
        <f t="shared" si="2"/>
        <v>M6-MyM-8b-E-2</v>
      </c>
      <c r="AC492" s="13" t="str">
        <f t="shared" si="3"/>
        <v>M6-MyM-8b-E-2-BR</v>
      </c>
      <c r="AD492" s="8" t="s">
        <v>47</v>
      </c>
      <c r="AE492" s="13"/>
      <c r="AF492" s="8" t="s">
        <v>48</v>
      </c>
      <c r="AG492" s="8"/>
    </row>
    <row r="493" ht="112.5" customHeight="1">
      <c r="A493" s="6" t="s">
        <v>2872</v>
      </c>
      <c r="B493" s="6" t="s">
        <v>2873</v>
      </c>
      <c r="C493" s="6" t="s">
        <v>50</v>
      </c>
      <c r="D493" s="7" t="s">
        <v>36</v>
      </c>
      <c r="E493" s="6"/>
      <c r="F493" s="11" t="s">
        <v>2879</v>
      </c>
      <c r="G493" s="26" t="s">
        <v>2890</v>
      </c>
      <c r="H493" s="14"/>
      <c r="I493" s="13" t="s">
        <v>212</v>
      </c>
      <c r="J493" s="6" t="s">
        <v>103</v>
      </c>
      <c r="K493" s="10" t="s">
        <v>2891</v>
      </c>
      <c r="L493" s="10" t="s">
        <v>2892</v>
      </c>
      <c r="M493" s="19" t="s">
        <v>43</v>
      </c>
      <c r="N493" s="14" t="s">
        <v>2877</v>
      </c>
      <c r="O493" s="11" t="s">
        <v>2893</v>
      </c>
      <c r="P493" s="12"/>
      <c r="Q493" s="13"/>
      <c r="R493" s="12"/>
      <c r="S493" s="12"/>
      <c r="T493" s="12"/>
      <c r="U493" s="12"/>
      <c r="V493" s="12"/>
      <c r="W493" s="12"/>
      <c r="X493" s="13"/>
      <c r="Y493" s="6" t="s">
        <v>2272</v>
      </c>
      <c r="Z493" s="12" t="str">
        <f t="shared" si="1"/>
        <v>{"id":"M6-MyM-8b-E-3-BR","stimulus":"&lt;p&gt;Calcule esta igualdade.&lt;/p&gt;","template":"&lt;p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s = {{T1}} : 3 600 = {{Q1}} h&lt;/p&gt;","seed":{"parameters":[{"name":"Q1","label":null,"min":1,"max":5,"step":1}],"calculated":[{"name":"T1","label":"{{function}}","function":"{{Q1}}*3600","temp":true},{"name":"A1","label":"{{function}}","function":"{{Q1}}"}],"uniques":true},"algorithm":{"name":"calculateOperation","params":{"method":"equivLiteral","keyboard":"NUMERICAL"}}}</v>
      </c>
      <c r="AA493" s="15" t="s">
        <v>2894</v>
      </c>
      <c r="AB493" s="13" t="str">
        <f t="shared" si="2"/>
        <v>M6-MyM-8b-E-3</v>
      </c>
      <c r="AC493" s="13" t="str">
        <f t="shared" si="3"/>
        <v>M6-MyM-8b-E-3-BR</v>
      </c>
      <c r="AD493" s="8" t="s">
        <v>47</v>
      </c>
      <c r="AE493" s="13"/>
      <c r="AF493" s="8" t="s">
        <v>48</v>
      </c>
      <c r="AG493" s="8"/>
    </row>
    <row r="494" ht="112.5" customHeight="1">
      <c r="A494" s="6" t="s">
        <v>2872</v>
      </c>
      <c r="B494" s="6" t="s">
        <v>2873</v>
      </c>
      <c r="C494" s="6" t="s">
        <v>69</v>
      </c>
      <c r="D494" s="7" t="s">
        <v>36</v>
      </c>
      <c r="E494" s="6"/>
      <c r="F494" s="11" t="s">
        <v>2895</v>
      </c>
      <c r="G494" s="11" t="s">
        <v>2896</v>
      </c>
      <c r="H494" s="14"/>
      <c r="I494" s="13" t="s">
        <v>212</v>
      </c>
      <c r="J494" s="6" t="s">
        <v>103</v>
      </c>
      <c r="K494" s="10" t="s">
        <v>2897</v>
      </c>
      <c r="L494" s="10" t="s">
        <v>2898</v>
      </c>
      <c r="M494" s="23" t="s">
        <v>577</v>
      </c>
      <c r="N494" s="14" t="s">
        <v>2877</v>
      </c>
      <c r="O494" s="10" t="s">
        <v>2893</v>
      </c>
      <c r="P494" s="12"/>
      <c r="Q494" s="13"/>
      <c r="R494" s="12"/>
      <c r="S494" s="11" t="s">
        <v>2899</v>
      </c>
      <c r="T494" s="11" t="s">
        <v>2900</v>
      </c>
      <c r="U494" s="11" t="s">
        <v>2901</v>
      </c>
      <c r="V494" s="11" t="s">
        <v>2902</v>
      </c>
      <c r="W494" s="14"/>
      <c r="X494" s="13"/>
      <c r="Y494" s="6" t="s">
        <v>2272</v>
      </c>
      <c r="Z494" s="12" t="str">
        <f t="shared" si="1"/>
        <v>{"id":"M6-MyM-8b-A-1-BR","seed":{"parameters":[{"name":"Q1","label":null,"min":3,"max":26,"step":1}],"uniques":true},"scaffolding":[{"id":"step-0","stimulus":"&lt;p&gt;Um avião levou &lt;span class=\"no-break\"&gt;{{T1}} s&lt;/span&gt; para chegar em Sydney, na Austrália. Calcule as horas de voo.&lt;/p&gt;","template":"&lt;p&gt;Foram {{response}} h de voo.&lt;/p&gt;","seed":{"calculated":[{"name":"T1","label":"{{function}}","function":"{{Q1}}*3600","temp":true},{"name":"A3","label":"{{function}}","function":"{{Q1}}"}]},"algorithm":{"name":"calculateOperation","params":{"method":"equivLiteral","keyboard":"NUMERICAL"}}},{"id":"step-1","stimulus":"&lt;p&gt;Quanto tempo durou o voo?&lt;/p&gt;","template":"&lt;p&gt;A duração do voo foi de {{response}} s.&lt;/p&gt;","seed":{"calculated":[{"name":"A5","label":"{{function}}","function":"{{Q1}}*3600"}]},"algorithm":{"name":"calculateOperation","params":{"method":"equivLiteral","keyboard":"NUMERICAL"}}},{"id":"step-2","stimulus":"&lt;p&gt;O que pede o enunciado?&lt;/p&gt;","seed":{"calculated":[{"name":"1-A1","label":"&lt;p&gt;Converter segundos em horas.&lt;/p&gt;","incorrect":false},{"name":"1-A2","label":"&lt;p&gt;Converter horas em segundos.&lt;/p&gt;","incorrect":true},{"name":"1-A3","label":"&lt;p&gt;Converter segundos em minutos.&lt;/p&gt;","incorrect":true}]},"algorithm":{"name":"trueFalse","template":"Multiple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s.&lt;/p&gt;","template":"&lt;p style=\"text-align:center;\"&gt;{{T1}} s = {{T1}} : 3 600 = {{response}} h&lt;/p&gt;","seed":{"calculated":[{"name":"T1","label":"{{function}}","function":" {{Q1}}*3600","temp":true},{"name":"A1","label":"{{function}}","function":"{{Q1}}"}]},"algorithm":{"name":"calculateOperation","params":{"method":"equivLiteral","keyboard":"NUMERICAL"}}}]}</v>
      </c>
      <c r="AA494" s="15" t="s">
        <v>2903</v>
      </c>
      <c r="AB494" s="13" t="str">
        <f t="shared" si="2"/>
        <v>M6-MyM-8b-A-1</v>
      </c>
      <c r="AC494" s="13" t="str">
        <f t="shared" si="3"/>
        <v>M6-MyM-8b-A-1-BR</v>
      </c>
      <c r="AD494" s="8" t="s">
        <v>47</v>
      </c>
      <c r="AE494" s="13"/>
      <c r="AF494" s="8" t="s">
        <v>48</v>
      </c>
      <c r="AG494" s="8"/>
    </row>
    <row r="495" ht="112.5" customHeight="1">
      <c r="A495" s="6" t="s">
        <v>2872</v>
      </c>
      <c r="B495" s="6" t="s">
        <v>2873</v>
      </c>
      <c r="C495" s="6" t="s">
        <v>69</v>
      </c>
      <c r="D495" s="7" t="s">
        <v>36</v>
      </c>
      <c r="E495" s="6"/>
      <c r="F495" s="11" t="s">
        <v>2904</v>
      </c>
      <c r="G495" s="11" t="s">
        <v>2905</v>
      </c>
      <c r="H495" s="14"/>
      <c r="I495" s="6" t="s">
        <v>212</v>
      </c>
      <c r="J495" s="6" t="s">
        <v>103</v>
      </c>
      <c r="K495" s="11" t="s">
        <v>2906</v>
      </c>
      <c r="L495" s="10" t="s">
        <v>2887</v>
      </c>
      <c r="M495" s="23" t="s">
        <v>577</v>
      </c>
      <c r="N495" s="14" t="s">
        <v>2877</v>
      </c>
      <c r="O495" s="11" t="s">
        <v>2888</v>
      </c>
      <c r="P495" s="12"/>
      <c r="Q495" s="13"/>
      <c r="R495" s="12"/>
      <c r="S495" s="11" t="s">
        <v>2907</v>
      </c>
      <c r="T495" s="11" t="s">
        <v>2908</v>
      </c>
      <c r="U495" s="11" t="s">
        <v>2901</v>
      </c>
      <c r="V495" s="11" t="s">
        <v>2909</v>
      </c>
      <c r="W495" s="14"/>
      <c r="X495" s="13"/>
      <c r="Y495" s="6" t="s">
        <v>2272</v>
      </c>
      <c r="Z495" s="12" t="str">
        <f t="shared" si="1"/>
        <v>{"id":"M6-MyM-8b-A-2-BR","seed":{"parameters":[{"name":"Q1","label":null,"min":45,"max":120,"step":1}],"uniques":true},"scaffolding":[{"id":"step-0","stimulus":"&lt;p&gt;Jorge esperou &lt;span class=\"no-break\"&gt;{{Q1}} min&lt;/span&gt; pelo caminhão de guincho para rebocar o carro dele. Esse tempo equivale a quantos segundos?&lt;/p&gt;","template":"&lt;p&gt;O tempo foi de {{response}} s.&lt;/p&gt;","seed":{"calculated":[{"name":"A1","label":"{{function}}","function":"{{Q1}}*60"}]},"algorithm":{"name":"calculateOperation","params":{"method":"equivLiteral","keyboard":"NUMERICAL"}}},{"id":"step-1","stimulus":"&lt;p&gt;Quanto tempo demorou para o guincho chegar?&lt;/p&gt;","template":"&lt;p&gt;Demorou {{response}} min.&lt;/p&gt;","seed":{"calculated":[{"name":"A1","label":"{{function}}","function":"{{Q1}}"}]},"algorithm":{"name":"calculateOperation","params":{"method":"equivLiteral","keyboard":"NUMERICAL"}}},{"id":"step-2","stimulus":"&lt;p&gt;O que pede o enunciado?&lt;/p&gt;","seed":{"calculated":[{"name":"1-A1","label":"&lt;p&gt;Converter minutos em segundos.&lt;/p&gt;","incorrect":false},{"name":"1-A2","label":"&lt;p&gt;Converter segundos em minutos.&lt;/p&gt;","incorrect":true},{"name":"1-A3","label":"&lt;p&gt;Converter minutos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quantos segundos há em {{Q1}} min.&lt;/p&gt;","template":"&lt;p style=\"text-align:center;\"&gt;{{Q1}} min = {{Q1}} × 60 = {{response}} s&lt;/p&gt;","seed":{"calculated":[{"name":"A1","label":"{{function}}","function":"{{Q1}}*60"}]},"algorithm":{"name":"calculateOperation","params":{"method":"equivLiteral","keyboard":"NUMERICAL"}}}]}</v>
      </c>
      <c r="AA495" s="15" t="s">
        <v>2910</v>
      </c>
      <c r="AB495" s="13" t="str">
        <f t="shared" si="2"/>
        <v>M6-MyM-8b-A-2</v>
      </c>
      <c r="AC495" s="13" t="str">
        <f t="shared" si="3"/>
        <v>M6-MyM-8b-A-2-BR</v>
      </c>
      <c r="AD495" s="8" t="s">
        <v>47</v>
      </c>
      <c r="AE495" s="13"/>
      <c r="AF495" s="8" t="s">
        <v>48</v>
      </c>
      <c r="AG495" s="8"/>
    </row>
    <row r="496" ht="112.5" customHeight="1">
      <c r="A496" s="6" t="s">
        <v>2872</v>
      </c>
      <c r="B496" s="6" t="s">
        <v>2873</v>
      </c>
      <c r="C496" s="6" t="s">
        <v>69</v>
      </c>
      <c r="D496" s="7" t="s">
        <v>36</v>
      </c>
      <c r="E496" s="6"/>
      <c r="F496" s="11" t="s">
        <v>2911</v>
      </c>
      <c r="G496" s="11" t="s">
        <v>2896</v>
      </c>
      <c r="H496" s="14" t="s">
        <v>2912</v>
      </c>
      <c r="I496" s="6" t="s">
        <v>212</v>
      </c>
      <c r="J496" s="6" t="s">
        <v>103</v>
      </c>
      <c r="K496" s="10" t="s">
        <v>2913</v>
      </c>
      <c r="L496" s="10" t="s">
        <v>2882</v>
      </c>
      <c r="M496" s="23" t="s">
        <v>577</v>
      </c>
      <c r="N496" s="14" t="s">
        <v>2877</v>
      </c>
      <c r="O496" s="11" t="s">
        <v>2914</v>
      </c>
      <c r="P496" s="12"/>
      <c r="Q496" s="13"/>
      <c r="R496" s="12"/>
      <c r="S496" s="11" t="s">
        <v>2915</v>
      </c>
      <c r="T496" s="11" t="s">
        <v>2916</v>
      </c>
      <c r="U496" s="11" t="s">
        <v>2901</v>
      </c>
      <c r="V496" s="11" t="s">
        <v>2917</v>
      </c>
      <c r="W496" s="14"/>
      <c r="X496" s="13"/>
      <c r="Y496" s="6" t="s">
        <v>2272</v>
      </c>
      <c r="Z496" s="12" t="str">
        <f t="shared" si="1"/>
        <v>{"id":"M6-MyM-8b-A-3-BR","seed":{"parameters":[{"name":"Q1","label":null,"min":3,"max":12,"step":1}],"uniques":true},"scaffolding":[{"id":"step-0","stimulus":"&lt;p&gt;Cláudia dedicou &lt;span class=\"no-break\"&gt;{{T1}} min&lt;/span&gt; para compor um dos &lt;i&gt;singles&lt;/i&gt; do seu novo álbum. A quantas horas equivale esse tempo?&lt;/p&gt;","template":"&lt;p&gt;Equivale a {{response}} h.&lt;/p&gt;","seed":{"calculated":[{"name":"T1","label":"{{function}}","function":"{{Q1}}*60","temp":true},{"name":"A1","label":"{{function}}","function":"{{Q1}}"}]},"algorithm":{"name":"calculateOperation","params":{"method":"equivLiteral","keyboard":"NUMERICAL"}}},{"id":"step-1","stimulus":"&lt;p&gt;De quanto tempo ela precisou para compor o &lt;i&gt;single&lt;/i&gt;?&lt;/p&gt;","template":"&lt;p&gt;Ela precisou de {{response}} min.&lt;/p&gt;","seed":{"calculated":[{"name":"A1","label":"{{function}}","function":"{{Q1}}*60"}]},"algorithm":{"name":"calculateOperation","params":{"method":"equivLiteral","keyboard":"NUMERICAL"}}},{"id":"step-2","stimulus":"&lt;p&gt;O que pede o enunciado?&lt;/p&gt;","seed":{"calculated":[{"name":"1-A1","label":"&lt;p&gt;Converter minutos em horas.&lt;/p&gt;","incorrect":false},{"name":"1-A2","label":"&lt;p&gt;Converter horas em minutos.&lt;/p&gt;","incorrect":true},{"name":"1-A3","label":"&lt;p&gt;Converter segundos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min.&lt;/p&gt;","template":"&lt;p style=\"text-align:center;\"&gt;{{T1}} min = {{T1}} : 60 = {{response}} h&lt;/p&gt;","seed":{"calculated":[{"name":"T1","label":"{{function}}","function":"{{Q1}}*60","temp":true},{"name":"A1","label":"{{function}}","function":"{{Q1}}"}]},"algorithm":{"name":"calculateOperation","params":{"method":"equivLiteral","keyboard":"NUMERICAL"}}}]}</v>
      </c>
      <c r="AA496" s="15" t="s">
        <v>2918</v>
      </c>
      <c r="AB496" s="13" t="str">
        <f t="shared" si="2"/>
        <v>M6-MyM-8b-A-3</v>
      </c>
      <c r="AC496" s="13" t="str">
        <f t="shared" si="3"/>
        <v>M6-MyM-8b-A-3-BR</v>
      </c>
      <c r="AD496" s="8" t="s">
        <v>47</v>
      </c>
      <c r="AE496" s="13"/>
      <c r="AF496" s="8" t="s">
        <v>48</v>
      </c>
      <c r="AG496" s="8"/>
    </row>
    <row r="497" ht="112.5" customHeight="1">
      <c r="A497" s="8" t="s">
        <v>2919</v>
      </c>
      <c r="B497" s="6" t="s">
        <v>2920</v>
      </c>
      <c r="C497" s="6" t="s">
        <v>35</v>
      </c>
      <c r="D497" s="7" t="s">
        <v>36</v>
      </c>
      <c r="E497" s="6"/>
      <c r="F497" s="11" t="s">
        <v>2921</v>
      </c>
      <c r="G497" s="11" t="s">
        <v>2922</v>
      </c>
      <c r="H497" s="14"/>
      <c r="I497" s="6" t="s">
        <v>212</v>
      </c>
      <c r="J497" s="6" t="s">
        <v>196</v>
      </c>
      <c r="K497" s="11" t="s">
        <v>2923</v>
      </c>
      <c r="L497" s="11" t="s">
        <v>2924</v>
      </c>
      <c r="M497" s="6" t="s">
        <v>43</v>
      </c>
      <c r="N497" s="11" t="s">
        <v>2925</v>
      </c>
      <c r="O497" s="11" t="s">
        <v>2926</v>
      </c>
      <c r="P497" s="12"/>
      <c r="Q497" s="13"/>
      <c r="R497" s="12"/>
      <c r="S497" s="12"/>
      <c r="T497" s="12"/>
      <c r="U497" s="12"/>
      <c r="V497" s="12"/>
      <c r="W497" s="12"/>
      <c r="X497" s="13"/>
      <c r="Y497" s="6" t="s">
        <v>2272</v>
      </c>
      <c r="Z497" s="12" t="str">
        <f t="shared" si="1"/>
        <v>{"id":"M6-MyM-9a-I-1-BR","stimulus":"&lt;p&gt;Arraste o resultado correto desta adição.&lt;/p&gt;","template":"&lt;p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horas.&lt;/p&gt;","feedback":"&lt;p&gt;Adicione horas a horas e minutos a minutos como se fossem números inteiros. Se os minutos forem superiores a 59, 60 minutos são convertidos em uma hora e adicionados à soma das horas.&lt;/p&gt;&lt;p style=\"text-align:center;\"&gt;{{Q2}} min + {{Q4}} min = {{T3}} min = 1 h e {{T2}} min&lt;/p&gt;&lt;p style=\"text-align:center;\"&gt;{{Q1}} h + {{Q3}} h + 1 h e {{T2}} min = {{T1}} h e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v>
      </c>
      <c r="AA497" s="15" t="s">
        <v>2927</v>
      </c>
      <c r="AB497" s="13" t="str">
        <f t="shared" si="2"/>
        <v>M6-MyM-9a-I-1</v>
      </c>
      <c r="AC497" s="13" t="str">
        <f t="shared" si="3"/>
        <v>M6-MyM-9a-I-1-BR</v>
      </c>
      <c r="AD497" s="8" t="s">
        <v>47</v>
      </c>
      <c r="AE497" s="8" t="s">
        <v>572</v>
      </c>
      <c r="AF497" s="8" t="s">
        <v>48</v>
      </c>
      <c r="AG497" s="8"/>
    </row>
    <row r="498" ht="112.5" customHeight="1">
      <c r="A498" s="6" t="s">
        <v>2919</v>
      </c>
      <c r="B498" s="6" t="s">
        <v>2920</v>
      </c>
      <c r="C498" s="6" t="s">
        <v>35</v>
      </c>
      <c r="D498" s="7" t="s">
        <v>36</v>
      </c>
      <c r="E498" s="6"/>
      <c r="F498" s="10" t="s">
        <v>2928</v>
      </c>
      <c r="G498" s="11" t="s">
        <v>2929</v>
      </c>
      <c r="H498" s="14"/>
      <c r="I498" s="6" t="s">
        <v>212</v>
      </c>
      <c r="J498" s="6" t="s">
        <v>196</v>
      </c>
      <c r="K498" s="10" t="s">
        <v>2930</v>
      </c>
      <c r="L498" s="11" t="s">
        <v>2931</v>
      </c>
      <c r="M498" s="6" t="s">
        <v>43</v>
      </c>
      <c r="N498" s="11" t="s">
        <v>2932</v>
      </c>
      <c r="O498" s="11" t="s">
        <v>2933</v>
      </c>
      <c r="P498" s="9" t="s">
        <v>2934</v>
      </c>
      <c r="Q498" s="13"/>
      <c r="R498" s="12"/>
      <c r="S498" s="12"/>
      <c r="T498" s="12"/>
      <c r="U498" s="12"/>
      <c r="V498" s="12"/>
      <c r="W498" s="12"/>
      <c r="X498" s="13"/>
      <c r="Y498" s="6" t="s">
        <v>2272</v>
      </c>
      <c r="Z498" s="12" t="str">
        <f t="shared" si="1"/>
        <v>{"id":"M6-MyM-9a-I-2-BR","stimulus":"&lt;p&gt;Arraste o resultado correto desta subtração.&lt;/p&gt;","template":"&lt;p style=\"text-align:center;\"&gt;{{Q6}} min e {{Q7}} s − {{Q8}} min e {{Q9}} s = {{response}}&lt;/p&gt;","hint":"&lt;p&gt;Como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style=\"text-align:center;\"&gt;{{T5}} min e {{T6}} s − {{Q8}} min e {{Q9}} s = {{T1}} min e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v>
      </c>
      <c r="AA498" s="15" t="s">
        <v>2935</v>
      </c>
      <c r="AB498" s="13" t="str">
        <f t="shared" si="2"/>
        <v>M6-MyM-9a-I-2</v>
      </c>
      <c r="AC498" s="13" t="str">
        <f t="shared" si="3"/>
        <v>M6-MyM-9a-I-2-BR</v>
      </c>
      <c r="AD498" s="8" t="s">
        <v>47</v>
      </c>
      <c r="AE498" s="8" t="s">
        <v>572</v>
      </c>
      <c r="AF498" s="8" t="s">
        <v>48</v>
      </c>
      <c r="AG498" s="8"/>
    </row>
    <row r="499" ht="112.5" customHeight="1">
      <c r="A499" s="6" t="s">
        <v>2919</v>
      </c>
      <c r="B499" s="6" t="s">
        <v>2920</v>
      </c>
      <c r="C499" s="6" t="s">
        <v>35</v>
      </c>
      <c r="D499" s="7" t="s">
        <v>36</v>
      </c>
      <c r="E499" s="6"/>
      <c r="F499" s="11" t="s">
        <v>2936</v>
      </c>
      <c r="G499" s="11" t="s">
        <v>2922</v>
      </c>
      <c r="H499" s="14"/>
      <c r="I499" s="6" t="s">
        <v>212</v>
      </c>
      <c r="J499" s="6" t="s">
        <v>196</v>
      </c>
      <c r="K499" s="10" t="s">
        <v>2937</v>
      </c>
      <c r="L499" s="11" t="s">
        <v>2938</v>
      </c>
      <c r="M499" s="6" t="s">
        <v>43</v>
      </c>
      <c r="N499" s="11" t="s">
        <v>2925</v>
      </c>
      <c r="O499" s="11" t="s">
        <v>2939</v>
      </c>
      <c r="P499" s="12"/>
      <c r="Q499" s="13"/>
      <c r="R499" s="12"/>
      <c r="S499" s="12"/>
      <c r="T499" s="12"/>
      <c r="U499" s="12"/>
      <c r="V499" s="12"/>
      <c r="W499" s="12"/>
      <c r="X499" s="13"/>
      <c r="Y499" s="6" t="s">
        <v>2272</v>
      </c>
      <c r="Z499" s="12" t="str">
        <f t="shared" si="1"/>
        <v>{"id":"M6-MyM-9a-I-3-BR","stimulus":"&lt;p&gt;Arraste o resultado correto desta operação.&lt;/p&gt;","template":"&lt;p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horas.&lt;/p&gt;","feedback":"&lt;p&gt;Horas são somadas a horas e minutos a minutos como se fossem números naturais. Se os minutos forem superiores a 59, 60 minutos serão convertidos em uma hora e adicionados à soma das horas. Nesse caso, essa situação não ocorre.&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v>
      </c>
      <c r="AA499" s="15" t="s">
        <v>2940</v>
      </c>
      <c r="AB499" s="13" t="str">
        <f t="shared" si="2"/>
        <v>M6-MyM-9a-I-3</v>
      </c>
      <c r="AC499" s="13" t="str">
        <f t="shared" si="3"/>
        <v>M6-MyM-9a-I-3-BR</v>
      </c>
      <c r="AD499" s="8" t="s">
        <v>47</v>
      </c>
      <c r="AE499" s="8" t="s">
        <v>572</v>
      </c>
      <c r="AF499" s="8" t="s">
        <v>48</v>
      </c>
      <c r="AG499" s="8"/>
    </row>
    <row r="500" ht="112.5" customHeight="1">
      <c r="A500" s="6" t="s">
        <v>2919</v>
      </c>
      <c r="B500" s="6" t="s">
        <v>2920</v>
      </c>
      <c r="C500" s="6" t="s">
        <v>35</v>
      </c>
      <c r="D500" s="7" t="s">
        <v>36</v>
      </c>
      <c r="E500" s="6"/>
      <c r="F500" s="10" t="s">
        <v>2936</v>
      </c>
      <c r="G500" s="11" t="s">
        <v>2929</v>
      </c>
      <c r="H500" s="14"/>
      <c r="I500" s="6" t="s">
        <v>212</v>
      </c>
      <c r="J500" s="6" t="s">
        <v>196</v>
      </c>
      <c r="K500" s="10" t="s">
        <v>2941</v>
      </c>
      <c r="L500" s="11" t="s">
        <v>2942</v>
      </c>
      <c r="M500" s="6" t="s">
        <v>43</v>
      </c>
      <c r="N500" s="11" t="s">
        <v>2943</v>
      </c>
      <c r="O500" s="11" t="s">
        <v>2943</v>
      </c>
      <c r="P500" s="12"/>
      <c r="Q500" s="13"/>
      <c r="R500" s="12"/>
      <c r="S500" s="12"/>
      <c r="T500" s="12"/>
      <c r="U500" s="12"/>
      <c r="V500" s="12"/>
      <c r="W500" s="12"/>
      <c r="X500" s="13"/>
      <c r="Y500" s="6" t="s">
        <v>2272</v>
      </c>
      <c r="Z500" s="12" t="str">
        <f t="shared" si="1"/>
        <v>{"id":"M6-MyM-9a-I-4-BR","stimulus":"&lt;p&gt;Arraste o resultado correto desta operação.&lt;/p&gt;","template":"&lt;p style=\"text-align:center;\"&gt;{{Q6}} min e {{Q7}} s − {{Q8}} min e {{Q9}} s = {{response}}&lt;/p&gt;","hint":"&lt;p&gt;Subtraia os minutos e os segundos como se fossem números naturais.&lt;/p&gt;","feedback":"&lt;p&gt;Subtraia os minutos e os segundos como se fossem números naturai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v>
      </c>
      <c r="AA500" s="15" t="s">
        <v>2944</v>
      </c>
      <c r="AB500" s="13" t="str">
        <f t="shared" si="2"/>
        <v>M6-MyM-9a-I-4</v>
      </c>
      <c r="AC500" s="13" t="str">
        <f t="shared" si="3"/>
        <v>M6-MyM-9a-I-4-BR</v>
      </c>
      <c r="AD500" s="8" t="s">
        <v>47</v>
      </c>
      <c r="AE500" s="8" t="s">
        <v>572</v>
      </c>
      <c r="AF500" s="8" t="s">
        <v>48</v>
      </c>
      <c r="AG500" s="8"/>
    </row>
    <row r="501" ht="112.5" customHeight="1">
      <c r="A501" s="6" t="s">
        <v>2919</v>
      </c>
      <c r="B501" s="6" t="s">
        <v>2920</v>
      </c>
      <c r="C501" s="6" t="s">
        <v>50</v>
      </c>
      <c r="D501" s="7" t="s">
        <v>36</v>
      </c>
      <c r="E501" s="8"/>
      <c r="F501" s="11" t="s">
        <v>2945</v>
      </c>
      <c r="G501" s="11" t="s">
        <v>2946</v>
      </c>
      <c r="H501" s="14" t="s">
        <v>2947</v>
      </c>
      <c r="I501" s="6" t="s">
        <v>212</v>
      </c>
      <c r="J501" s="8" t="s">
        <v>168</v>
      </c>
      <c r="K501" s="11" t="s">
        <v>2948</v>
      </c>
      <c r="L501" s="10" t="s">
        <v>2949</v>
      </c>
      <c r="M501" s="6" t="s">
        <v>43</v>
      </c>
      <c r="N501" s="11" t="s">
        <v>2950</v>
      </c>
      <c r="O501" s="11" t="s">
        <v>2951</v>
      </c>
      <c r="P501" s="14"/>
      <c r="Q501" s="13"/>
      <c r="R501" s="12"/>
      <c r="S501" s="12"/>
      <c r="T501" s="12"/>
      <c r="U501" s="12"/>
      <c r="V501" s="12"/>
      <c r="W501" s="12"/>
      <c r="X501" s="13"/>
      <c r="Y501" s="6" t="s">
        <v>2272</v>
      </c>
      <c r="Z501" s="12" t="str">
        <f t="shared" si="1"/>
        <v>{"id":"M6-MyM-9a-E-1-BR","stimulus":"&lt;p&gt;Calcule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minutos.&lt;/p&gt;","feedback":"&lt;p&gt;Minutos são adicionados a minutos e segundos a segundos como se fossem números naturais. Se os segundos forem maiores que 59, 60 segundos serão convertidos em um minuto e adicionados à soma dos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v>
      </c>
      <c r="AA501" s="15" t="s">
        <v>2952</v>
      </c>
      <c r="AB501" s="13" t="str">
        <f t="shared" si="2"/>
        <v>M6-MyM-9a-E-1</v>
      </c>
      <c r="AC501" s="13" t="str">
        <f t="shared" si="3"/>
        <v>M6-MyM-9a-E-1-BR</v>
      </c>
      <c r="AD501" s="8" t="s">
        <v>47</v>
      </c>
      <c r="AE501" s="8" t="s">
        <v>572</v>
      </c>
      <c r="AF501" s="8" t="s">
        <v>48</v>
      </c>
      <c r="AG501" s="8"/>
    </row>
    <row r="502" ht="112.5" customHeight="1">
      <c r="A502" s="6" t="s">
        <v>2919</v>
      </c>
      <c r="B502" s="6" t="s">
        <v>2920</v>
      </c>
      <c r="C502" s="6" t="s">
        <v>50</v>
      </c>
      <c r="D502" s="7" t="s">
        <v>36</v>
      </c>
      <c r="E502" s="6"/>
      <c r="F502" s="11" t="s">
        <v>2953</v>
      </c>
      <c r="G502" s="11" t="s">
        <v>2954</v>
      </c>
      <c r="H502" s="14" t="s">
        <v>2947</v>
      </c>
      <c r="I502" s="6" t="s">
        <v>212</v>
      </c>
      <c r="J502" s="8" t="s">
        <v>168</v>
      </c>
      <c r="K502" s="11" t="s">
        <v>2955</v>
      </c>
      <c r="L502" s="10" t="s">
        <v>2956</v>
      </c>
      <c r="M502" s="6" t="s">
        <v>43</v>
      </c>
      <c r="N502" s="11" t="s">
        <v>2957</v>
      </c>
      <c r="O502" s="11" t="s">
        <v>2957</v>
      </c>
      <c r="P502" s="14"/>
      <c r="Q502" s="13"/>
      <c r="R502" s="12"/>
      <c r="S502" s="12"/>
      <c r="T502" s="12"/>
      <c r="U502" s="12"/>
      <c r="V502" s="12"/>
      <c r="W502" s="12"/>
      <c r="X502" s="13"/>
      <c r="Y502" s="6" t="s">
        <v>2272</v>
      </c>
      <c r="Z502" s="12" t="str">
        <f t="shared" si="1"/>
        <v>{"id":"M6-MyM-9a-E-2-BR","stimulus":"&lt;p&gt;Calcule esta subtração com unidades de tempo.&lt;/p&gt;","template":"&lt;p style=\"text-align:center;\"&gt;{{Q6}} min e {{Q7}} s − {{Q9}} min e {{Q10}} s = {{response}} min {{response}} s&lt;/p&gt;","hint":"&lt;p&gt;Subtrair minutos e segundos como se fossem números naturais.&lt;/p&gt;","feedback":"&lt;p&gt;Subtraia minutos e segundos como se fossem números naturai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v>
      </c>
      <c r="AA502" s="15" t="s">
        <v>2958</v>
      </c>
      <c r="AB502" s="13" t="str">
        <f t="shared" si="2"/>
        <v>M6-MyM-9a-E-2</v>
      </c>
      <c r="AC502" s="13" t="str">
        <f t="shared" si="3"/>
        <v>M6-MyM-9a-E-2-BR</v>
      </c>
      <c r="AD502" s="8" t="s">
        <v>47</v>
      </c>
      <c r="AE502" s="8" t="s">
        <v>572</v>
      </c>
      <c r="AF502" s="8" t="s">
        <v>48</v>
      </c>
      <c r="AG502" s="8"/>
    </row>
    <row r="503" ht="112.5" customHeight="1">
      <c r="A503" s="6" t="s">
        <v>2919</v>
      </c>
      <c r="B503" s="6" t="s">
        <v>2920</v>
      </c>
      <c r="C503" s="6" t="s">
        <v>50</v>
      </c>
      <c r="D503" s="7" t="s">
        <v>36</v>
      </c>
      <c r="E503" s="6"/>
      <c r="F503" s="11" t="s">
        <v>2945</v>
      </c>
      <c r="G503" s="11" t="s">
        <v>2946</v>
      </c>
      <c r="H503" s="14"/>
      <c r="I503" s="6" t="s">
        <v>212</v>
      </c>
      <c r="J503" s="8" t="s">
        <v>168</v>
      </c>
      <c r="K503" s="11" t="s">
        <v>2959</v>
      </c>
      <c r="L503" s="11" t="s">
        <v>2960</v>
      </c>
      <c r="M503" s="6" t="s">
        <v>43</v>
      </c>
      <c r="N503" s="11" t="s">
        <v>2950</v>
      </c>
      <c r="O503" s="10" t="s">
        <v>2961</v>
      </c>
      <c r="P503" s="14"/>
      <c r="Q503" s="13"/>
      <c r="R503" s="12"/>
      <c r="S503" s="12"/>
      <c r="T503" s="12"/>
      <c r="U503" s="12"/>
      <c r="V503" s="12"/>
      <c r="W503" s="12"/>
      <c r="X503" s="13"/>
      <c r="Y503" s="6" t="s">
        <v>2272</v>
      </c>
      <c r="Z503" s="12" t="str">
        <f t="shared" si="1"/>
        <v>{"id":"M6-MyM-9a-E-3-BR","stimulus":"&lt;p&gt;Calcule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minutos.&lt;/p&gt;","feedback":"&lt;p&gt;Adicione minutos a minutos e segundos a segundos como se fossem números inteiros. Se os segundos forem maiores que 59, converta 60 segundos em um minuto e adicione-o à soma dos minutos.&lt;/p&gt;&lt;p style=\"text-align:center;\"&gt;{{Q2}} s + {{Q4}} s = {{T3}} s = 1 min e {{T2}} s&lt;/p&gt;&lt;p style=\"text-align:center;\"&gt;{{Q1}} min + {{Q3}} min + 1 min e {{T2}} s = {{T1}} min e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v>
      </c>
      <c r="AA503" s="15" t="s">
        <v>2962</v>
      </c>
      <c r="AB503" s="13" t="str">
        <f t="shared" si="2"/>
        <v>M6-MyM-9a-E-3</v>
      </c>
      <c r="AC503" s="13" t="str">
        <f t="shared" si="3"/>
        <v>M6-MyM-9a-E-3-BR</v>
      </c>
      <c r="AD503" s="8" t="s">
        <v>47</v>
      </c>
      <c r="AE503" s="8" t="s">
        <v>572</v>
      </c>
      <c r="AF503" s="8" t="s">
        <v>48</v>
      </c>
      <c r="AG503" s="8"/>
    </row>
    <row r="504" ht="112.5" customHeight="1">
      <c r="A504" s="6" t="s">
        <v>2919</v>
      </c>
      <c r="B504" s="6" t="s">
        <v>2920</v>
      </c>
      <c r="C504" s="6" t="s">
        <v>50</v>
      </c>
      <c r="D504" s="7" t="s">
        <v>36</v>
      </c>
      <c r="E504" s="6"/>
      <c r="F504" s="11" t="s">
        <v>2953</v>
      </c>
      <c r="G504" s="11" t="s">
        <v>2963</v>
      </c>
      <c r="H504" s="10"/>
      <c r="I504" s="6" t="s">
        <v>212</v>
      </c>
      <c r="J504" s="8" t="s">
        <v>168</v>
      </c>
      <c r="K504" s="11" t="s">
        <v>2964</v>
      </c>
      <c r="L504" s="11" t="s">
        <v>2965</v>
      </c>
      <c r="M504" s="6" t="s">
        <v>43</v>
      </c>
      <c r="N504" s="11" t="s">
        <v>2966</v>
      </c>
      <c r="O504" s="11" t="s">
        <v>2967</v>
      </c>
      <c r="P504" s="14"/>
      <c r="Q504" s="13"/>
      <c r="R504" s="12"/>
      <c r="S504" s="12"/>
      <c r="T504" s="12"/>
      <c r="U504" s="12"/>
      <c r="V504" s="12"/>
      <c r="W504" s="12"/>
      <c r="X504" s="13"/>
      <c r="Y504" s="6" t="s">
        <v>2272</v>
      </c>
      <c r="Z504" s="12" t="str">
        <f t="shared" si="1"/>
        <v>{"id":"M6-MyM-9a-E-4-BR","stimulus":"&lt;p&gt;Calcule esta subtração com unidades de tempo.&lt;/p&gt;","template":"&lt;p style=\"text-align:center;\"&gt;{{Q6}} min e {{Q7}} s − {{Q8}} min e {{Q9}} s = {{response}} min {{response}} s&lt;/p&gt;","hint":"&lt;p&gt;Como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 {{T5}} min e {{T6}} s − {{Q8}} min e {{Q9}} s = {{T7}} min e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v>
      </c>
      <c r="AA504" s="15" t="s">
        <v>2968</v>
      </c>
      <c r="AB504" s="13" t="str">
        <f t="shared" si="2"/>
        <v>M6-MyM-9a-E-4</v>
      </c>
      <c r="AC504" s="13" t="str">
        <f t="shared" si="3"/>
        <v>M6-MyM-9a-E-4-BR</v>
      </c>
      <c r="AD504" s="8" t="s">
        <v>47</v>
      </c>
      <c r="AE504" s="8" t="s">
        <v>572</v>
      </c>
      <c r="AF504" s="8" t="s">
        <v>48</v>
      </c>
      <c r="AG504" s="8"/>
    </row>
    <row r="505" ht="112.5" customHeight="1">
      <c r="A505" s="6" t="s">
        <v>2919</v>
      </c>
      <c r="B505" s="6" t="s">
        <v>2920</v>
      </c>
      <c r="C505" s="6" t="s">
        <v>69</v>
      </c>
      <c r="D505" s="7" t="s">
        <v>36</v>
      </c>
      <c r="E505" s="6"/>
      <c r="F505" s="11" t="s">
        <v>2969</v>
      </c>
      <c r="G505" s="11" t="s">
        <v>2970</v>
      </c>
      <c r="H505" s="10"/>
      <c r="I505" s="6" t="s">
        <v>212</v>
      </c>
      <c r="J505" s="8" t="s">
        <v>168</v>
      </c>
      <c r="K505" s="10" t="s">
        <v>2971</v>
      </c>
      <c r="L505" s="11" t="s">
        <v>2972</v>
      </c>
      <c r="M505" s="6" t="s">
        <v>43</v>
      </c>
      <c r="N505" s="11" t="s">
        <v>2973</v>
      </c>
      <c r="O505" s="11" t="s">
        <v>2974</v>
      </c>
      <c r="P505" s="14"/>
      <c r="Q505" s="13"/>
      <c r="R505" s="12"/>
      <c r="S505" s="12"/>
      <c r="T505" s="12"/>
      <c r="U505" s="12"/>
      <c r="V505" s="12"/>
      <c r="W505" s="12"/>
      <c r="X505" s="13"/>
      <c r="Y505" s="6" t="s">
        <v>2272</v>
      </c>
      <c r="Z505" s="12" t="str">
        <f t="shared" si="1"/>
        <v>{
    "id": "M6-MyM-9a-A-1-BR",
    "stimulus": "&lt;p&gt;Em uma corrida de atletismo, Mateo completou o percurso em {{Q1}} h, {{Q2}} min e {{Q3}} s, enquanto Antônio levou {{Q1}} h, {{Q4}} min e {{Q5}} s. Qual foi a diferença de tempo entre os dois?&lt;/p&gt;",
    "template": "&lt;p&gt;A diferença de tempo foi de {{response}} min e {{response}} s.&lt;/p&gt;",
    "hint": "&lt;p&gt;Como {{Q3}} s é menor que {{Q5}} s, é preciso transformar 1 min em 60 s para calcular a subtração.&lt;/p&gt;",
    "feedback": "&lt;p&gt;Como {{Q3}} s é menor que {{Q5}} s, 1 min se converte em 60 s:&lt;/p&gt;&lt;p style=\"text-align:center;\"&gt;{{Q1}} h {{Q2}} min y {{Q3}} s = {{Q1}} h {{T1}} min y {{T2}} s&lt;/p&gt;&lt;p&gt;Então, as quantidades com as mesmas unidades são subtraídas:&lt;/p&gt;&lt;p style=\"text-align:center;\"&gt;{{Q1}} h {{T1}} min e {{T2}} s − {{Q1}} h {{Q4}} min e {{Q5}} s = {{T3}} min e {{T4}} s&lt;/p&gt;",
    "seed": {
        "parameters": [
            {
                "name": "Q1",
                "label": null,
                "min": 1,
                "max": 2,
                "step": 1
            },
            {
                "name": "Q2",
                "label": null,
                "min": 30,
                "max": 59,
                "step": 1
            },
            {
                "name": "Q3",
                "label": null,
                "min": 1,
                "max": 29,
                "step": 1
            },
            {
                "name": "Q4",
                "label": null,
                "min": 1,
                "max": 29,
                "step": 1
            },
            {
                "name": "Q5",
                "label": null,
                "min": 30,
                "max": 59,
                "step": 1
            }
        ],
        "calculated": [
            {
                "name": "A1",
                "label": "{{function}}",
                "function": "{{Q2}}-{{Q4}}-1"
            },
            {
                "name": "A2",
                "label": "{{function}}",
                "function": "{{Q3}}-{{Q5}}+60"
            },
            {
                "name": "T1",
                "label": "{{function}}",
                "function": "{{Q2}}-1",
                "temp": true
            },
            {
                "name": "T2",
                "label": "{{function}}",
                "function": "{{Q3}}+60",
                "temp": true
            },
            {
                "name": "T3",
                "label": "{{function}}",
                "function": "{{Q2}}-{{Q4}}-1",
                "temp": true
            },
            {
                "name": "T4",
                "label": "{{function}}",
                "function": "{{Q3}}-{{Q5}}+60",
                "temp": true
            }
        ],
        "uniques": true
    },
    "algorithm": {
        "name": "calculateOperation",
        "params": {
            "method": "equivLiteral",
            "keyboard": "NUMERICAL"
        }
    }
}</v>
      </c>
      <c r="AA505" s="15" t="s">
        <v>2975</v>
      </c>
      <c r="AB505" s="13" t="str">
        <f t="shared" si="2"/>
        <v>M6-MyM-9a-A-1</v>
      </c>
      <c r="AC505" s="13" t="str">
        <f t="shared" si="3"/>
        <v>M6-MyM-9a-A-1-BR</v>
      </c>
      <c r="AD505" s="8" t="s">
        <v>47</v>
      </c>
      <c r="AE505" s="8" t="s">
        <v>572</v>
      </c>
      <c r="AF505" s="8" t="s">
        <v>48</v>
      </c>
      <c r="AG505" s="8"/>
    </row>
    <row r="506" ht="112.5" customHeight="1">
      <c r="A506" s="6" t="s">
        <v>2919</v>
      </c>
      <c r="B506" s="6" t="s">
        <v>2920</v>
      </c>
      <c r="C506" s="6" t="s">
        <v>69</v>
      </c>
      <c r="D506" s="7" t="s">
        <v>36</v>
      </c>
      <c r="E506" s="6"/>
      <c r="F506" s="11" t="s">
        <v>2976</v>
      </c>
      <c r="G506" s="11" t="s">
        <v>2977</v>
      </c>
      <c r="H506" s="14" t="s">
        <v>2978</v>
      </c>
      <c r="I506" s="6" t="s">
        <v>212</v>
      </c>
      <c r="J506" s="8" t="s">
        <v>168</v>
      </c>
      <c r="K506" s="11" t="s">
        <v>2979</v>
      </c>
      <c r="L506" s="11" t="s">
        <v>2980</v>
      </c>
      <c r="M506" s="6" t="s">
        <v>43</v>
      </c>
      <c r="N506" s="11" t="s">
        <v>2981</v>
      </c>
      <c r="O506" s="11" t="s">
        <v>2982</v>
      </c>
      <c r="P506" s="14"/>
      <c r="Q506" s="13"/>
      <c r="R506" s="12"/>
      <c r="S506" s="12"/>
      <c r="T506" s="12"/>
      <c r="U506" s="12"/>
      <c r="V506" s="12"/>
      <c r="W506" s="12"/>
      <c r="X506" s="13"/>
      <c r="Y506" s="6" t="s">
        <v>2272</v>
      </c>
      <c r="Z506" s="12" t="str">
        <f t="shared" si="1"/>
        <v>{
    "id": "M6-MyM-9a-A-2-BR",
    "stimulus": "&lt;p&gt;Bruna vai nadar todos os dias às {{Q1}} h e {{Q2}} min. Se a aula dura {{Q3}} min, a que horas ela termina de nadar?&lt;/p&gt;",
    "template": "&lt;p&gt;A aula de natação termina às {{response}} e {{response}} min.&lt;/p&gt;",
    "hint": "&lt;p&gt;Some os minutos e observe que eles não podem ter um valor maior que 59.&lt;/p&gt;",
    "feedback": "&lt;p&gt;Primeiro, adicione as quantidades com as mesmas unidades:&lt;/p&gt;&lt;p style=\"text-align:center;\"&gt;{{Q1}} h e {{Q2}} min + {{Q3}} min = {{Q1}} h {{T2}} min&lt;/p&gt;&lt;p&gt;Porém, como os minutos não podem ter valores maiores que 59, os minutos extras são convertidos em horas:&lt;/p&gt;&lt;p style=\"text-align:center;\"&gt;{{Q1}} h {{T2}} min = {{T3}} h {{T4}} min&lt;/p&gt;",
    "seed": {
        "parameters": [
            {
                "name": "Q1",
                "label": null,
                "min": 8,
                "max": 20,
                "step": 1
            },
            {
                "name": "Q2",
                "label": null,
                "min": 0,
                "max": 59,
                "step": 1
            },
            {
                "name": "Q3",
                "label": null,
                "min": 60,
                "max": 90,
                "step": 1
            }
        ],
        "calculated": [
            {
                "name": "A1",
                "label": "{{function}}",
                "function": "math.floor({{T1}})"
            },
            {
                "name": "A2",
                "label": "{{function}}",
                "function": "Lemonlib.round(({{T1}}-math.floor({{T1}}))*60,1)"
            },
            {
                "name": "T1",
                "label": "{{function}}",
                "function": "({{Q1}}*60+{{Q2}}+{{Q3}})/60",
                "temp": true
            },
            {
                "name": "T2",
                "label": "{{function}}",
                "function": "{{Q2}}+{{Q3}}",
                "temp": true
            },
            {
                "name": "T3",
                "label": "{{function}}",
                "function": "math.floor({{T1}})",
                "temp": true
            },
            {
                "name": "T4",
                "label": "{{function}}",
                "function": "Lemonlib.round(({{T1}}-math.floor({{T1}}))*60,1)",
                "temp": true
            }
        ],
        "uniques": true
    },
    "algorithm": {
        "name": "calculateOperation",
        "params": {
            "method": "equivLiteral",
            "keyboard": "NUMERICAL"
        }
    }
}</v>
      </c>
      <c r="AA506" s="15" t="s">
        <v>2983</v>
      </c>
      <c r="AB506" s="13" t="str">
        <f t="shared" si="2"/>
        <v>M6-MyM-9a-A-2</v>
      </c>
      <c r="AC506" s="13" t="str">
        <f t="shared" si="3"/>
        <v>M6-MyM-9a-A-2-BR</v>
      </c>
      <c r="AD506" s="8" t="s">
        <v>47</v>
      </c>
      <c r="AE506" s="8" t="s">
        <v>572</v>
      </c>
      <c r="AF506" s="8" t="s">
        <v>48</v>
      </c>
      <c r="AG506" s="8"/>
    </row>
    <row r="507" ht="112.5" customHeight="1">
      <c r="A507" s="6" t="s">
        <v>2919</v>
      </c>
      <c r="B507" s="6" t="s">
        <v>2920</v>
      </c>
      <c r="C507" s="6" t="s">
        <v>69</v>
      </c>
      <c r="D507" s="7" t="s">
        <v>36</v>
      </c>
      <c r="E507" s="8"/>
      <c r="F507" s="11" t="s">
        <v>2984</v>
      </c>
      <c r="G507" s="11" t="s">
        <v>2985</v>
      </c>
      <c r="H507" s="14" t="s">
        <v>2986</v>
      </c>
      <c r="I507" s="6" t="s">
        <v>212</v>
      </c>
      <c r="J507" s="8" t="s">
        <v>168</v>
      </c>
      <c r="K507" s="11" t="s">
        <v>2987</v>
      </c>
      <c r="L507" s="11" t="s">
        <v>2988</v>
      </c>
      <c r="M507" s="6" t="s">
        <v>43</v>
      </c>
      <c r="N507" s="11" t="s">
        <v>2989</v>
      </c>
      <c r="O507" s="11" t="s">
        <v>2990</v>
      </c>
      <c r="P507" s="14"/>
      <c r="Q507" s="13"/>
      <c r="R507" s="12"/>
      <c r="S507" s="12"/>
      <c r="T507" s="12"/>
      <c r="U507" s="12"/>
      <c r="V507" s="12"/>
      <c r="W507" s="12"/>
      <c r="X507" s="13"/>
      <c r="Y507" s="6" t="s">
        <v>2272</v>
      </c>
      <c r="Z507" s="12" t="str">
        <f t="shared" si="1"/>
        <v>{"id":"M6-MyM-9a-A-3-BR","stimulus":"&lt;p&gt;Uma viagem de ônibus de São Paulo até Curitiba leva {{Q1}} h e {{Q2}} min. Se o ônibus sai do terminal às {{Q3}} h e {{Q4}} min, a que horas ele chega em Curitiba?&lt;/p&gt;","template":"&lt;p&gt;O ônibus chega em Madri às {{response}} h e {{response}} min.&lt;/p&gt;","hint":"&lt;p&gt;Some e subtraia as mesmas unidades de tempo.&lt;/p&gt;","feedback":"&lt;p&gt;Adicione as mesmas unidades de tempo e opere da mesma forma que com os números naturais. O ônibus chega em Curitiba às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v>
      </c>
      <c r="AA507" s="15" t="s">
        <v>2991</v>
      </c>
      <c r="AB507" s="13" t="str">
        <f t="shared" si="2"/>
        <v>M6-MyM-9a-A-3</v>
      </c>
      <c r="AC507" s="13" t="str">
        <f t="shared" si="3"/>
        <v>M6-MyM-9a-A-3-BR</v>
      </c>
      <c r="AD507" s="8" t="s">
        <v>47</v>
      </c>
      <c r="AE507" s="8" t="s">
        <v>572</v>
      </c>
      <c r="AF507" s="8" t="s">
        <v>48</v>
      </c>
      <c r="AG507" s="8"/>
    </row>
    <row r="508" ht="112.5" customHeight="1">
      <c r="A508" s="6" t="s">
        <v>2992</v>
      </c>
      <c r="B508" s="6" t="s">
        <v>2993</v>
      </c>
      <c r="C508" s="6" t="s">
        <v>35</v>
      </c>
      <c r="D508" s="7" t="s">
        <v>36</v>
      </c>
      <c r="E508" s="8"/>
      <c r="F508" s="11" t="s">
        <v>2994</v>
      </c>
      <c r="G508" s="10"/>
      <c r="H508" s="14"/>
      <c r="I508" s="6" t="s">
        <v>212</v>
      </c>
      <c r="J508" s="8" t="s">
        <v>227</v>
      </c>
      <c r="K508" s="11" t="s">
        <v>2995</v>
      </c>
      <c r="L508" s="11" t="s">
        <v>2996</v>
      </c>
      <c r="M508" s="6" t="s">
        <v>43</v>
      </c>
      <c r="N508" s="11" t="s">
        <v>2997</v>
      </c>
      <c r="O508" s="11" t="s">
        <v>2997</v>
      </c>
      <c r="P508" s="14"/>
      <c r="Q508" s="13"/>
      <c r="R508" s="12"/>
      <c r="S508" s="12"/>
      <c r="T508" s="12"/>
      <c r="U508" s="12"/>
      <c r="V508" s="12"/>
      <c r="W508" s="12"/>
      <c r="X508" s="13"/>
      <c r="Y508" s="6" t="s">
        <v>2272</v>
      </c>
      <c r="Z508" s="12" t="str">
        <f t="shared" si="1"/>
        <v>{"id":"M6-MyM-9b-I-1-BR","stimulus":"&lt;p&gt;Determine se as seguintes operações estão corretas ou incorretas.&lt;/p&gt;","hint":"&lt;p&gt;Multiplique ou divida como se fossem números naturais. Observe que se o número de minutos for maior que 59, cada 60 minutos deve ser convertido em uma hora.&lt;/p&gt;","feedback":"&lt;p&gt;É multiplicado ou dividido como se fossem números naturai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e {{Q2}} min × {{Q3}} = {{T1}} h e {{T2}} min","function":""},{"name":"A2","label":"{{T3}} h e {{T4}} min : {{Q4}} = {{Q5}} h y {{Q6}} min","function":""},{"name":"A3","label":"{{Q7}} h e {{Q8}} min × {{Q9}} = {{T5}} h e {{T6}} min","function":"","incorrect":true,"feedback":"&lt;p&gt;O resultado da multiplicação está incorreto, pois:&lt;/p&gt;&lt;p style=\"text-align:center;\"&gt;{{Q7}} h e {{Q8}} min × {{Q9}} = {{T10}} h e {{T11}} min&lt;/p&gt;"},{"name":"A4","label":"{{function}}","function":"{{T7}} h e {{T8}} min : {{Q10}} = {{T9}} h e {{Q12}} min","incorrect":true,"feedback":"&lt;p&gt;O resultado da divisão está incorreto, pois:&lt;/p&gt;&lt;p style=\"text-align:center;\"&gt;{{T7}} h e {{T8}} min : {{Q10}} = {{Q11}} h e {{Q12}} min&lt;/p&gt;"},{"name":"T10","label":"{{function}}","function":"{{Q7}}*{{Q9}}+math.floor({{Q8}}*{{Q9}}/60)","temp":true},{"name":"T11","label":"{{function}}","function":"{{Q8}}*{{Q9}}-math.floor({{Q8}}*{{Q9}}/60)*60","temp":true}],"uniques":true},"algorithm":{"name":"trueFalse","template":"Choice matrix – inline","params":{"countCorrect":2,"countIncorrect":1,"showCheckIcon":false,"options":["Correto","Incorreto"]}}}</v>
      </c>
      <c r="AA508" s="15" t="s">
        <v>2998</v>
      </c>
      <c r="AB508" s="13" t="str">
        <f t="shared" si="2"/>
        <v>M6-MyM-9b-I-1</v>
      </c>
      <c r="AC508" s="13" t="str">
        <f t="shared" si="3"/>
        <v>M6-MyM-9b-I-1-BR</v>
      </c>
      <c r="AD508" s="8" t="s">
        <v>47</v>
      </c>
      <c r="AE508" s="8" t="s">
        <v>572</v>
      </c>
      <c r="AF508" s="8" t="s">
        <v>48</v>
      </c>
      <c r="AG508" s="8"/>
    </row>
    <row r="509" ht="112.5" customHeight="1">
      <c r="A509" s="6" t="s">
        <v>2992</v>
      </c>
      <c r="B509" s="6" t="s">
        <v>2993</v>
      </c>
      <c r="C509" s="6" t="s">
        <v>50</v>
      </c>
      <c r="D509" s="7" t="s">
        <v>36</v>
      </c>
      <c r="E509" s="8"/>
      <c r="F509" s="11" t="s">
        <v>2999</v>
      </c>
      <c r="G509" s="11" t="s">
        <v>3000</v>
      </c>
      <c r="H509" s="14"/>
      <c r="I509" s="6" t="s">
        <v>212</v>
      </c>
      <c r="J509" s="8" t="s">
        <v>168</v>
      </c>
      <c r="K509" s="10" t="s">
        <v>3001</v>
      </c>
      <c r="L509" s="11" t="s">
        <v>3002</v>
      </c>
      <c r="M509" s="6" t="s">
        <v>43</v>
      </c>
      <c r="N509" s="11" t="s">
        <v>3003</v>
      </c>
      <c r="O509" s="10" t="s">
        <v>3004</v>
      </c>
      <c r="P509" s="14"/>
      <c r="Q509" s="13"/>
      <c r="R509" s="12"/>
      <c r="S509" s="12"/>
      <c r="T509" s="12"/>
      <c r="U509" s="12"/>
      <c r="V509" s="12"/>
      <c r="W509" s="12"/>
      <c r="X509" s="13"/>
      <c r="Y509" s="6" t="s">
        <v>2272</v>
      </c>
      <c r="Z509" s="12" t="str">
        <f t="shared" si="1"/>
        <v>{"id":"M6-MyM-9b-E-1-BR","stimulus":"&lt;p&gt;Calcule esta multiplicação com unidades de tempo.&lt;/p&gt;","template":"&lt;p style=\"text-align:center;\"&gt;{{Q1}} h e {{Q2}} min × {{Q3}} = {{response}} h e {{response}} min&lt;/p&gt;","hint":"&lt;p&gt;Multiplique como se fossem números naturais e lembre-se que se os minutos forem maiores que 59, cada 60 minutos é uma hora.&lt;/p&gt;","feedback":"&lt;p&gt;Multiplica-se como se fossem números naturais e se os minutos forem superiores a 59, cada 60 minutos é uma hora.&lt;/p&gt;&lt;p style=\"text-align:center;\"&gt;{{Q1}} h e {{Q2}} min × {{Q3}} = {{T1}} h e {{T2}} min&lt;/p&gt;&lt;p&gt;Como minutos e segundos não podem ter valores maiores que 59, verifique quantas horas exatas existem {{T2}} min:&lt;/p&gt;&lt;p style=\"text-align:center;\"&gt;{{T2}} min : 60 = {{T3}} h&lt;/p&gt;&lt;p&gt;Ou seja, deve-se adicionar {{T4}} às horas e subtrair dos minutos:&lt;/p&gt;&lt;p style=\"text-align:center;\"&gt;{{T1}} h e {{T2}} min = {{T11}} h e {{T22}} min&lt;/p&gt;","seed":{"parameters":[{"name":"Q1","label":null,"min":2,"max":9,"step":1},{"name":"Q2","label":null,"min":31,"max":59,"step":1},{"name":"Q3","label":null,"min":2,"max":4,"step":1}],"calculated":[{"name":"A1","label":"{{function}}","function":"{{Q1}}*{{Q3}}+math.floor({{Q2}}*{{Q3}}/60)"},{"name":"A2","label":"{{function}}","function":"Lemonlib.round(({{Q2}}*{{Q3}}/60-math.floor({{Q2}}*{{Q3}}/60))*60,1)"},{"name":"T1","label":"{{function}}","function":"{{Q1}}*{{Q3}}","temp":true},{"name":"T2","label":"{{function}}","function":"{{Q2}}*{{Q3}}","temp":true},{"name":"T3","label":"{{function}}","function":"Lemonlib.round({{Q2}}*{{Q3}}/60, 2)","temp":true},{"name":"T4","label":"{{function}}","function":"math.floor({{Q2}}*{{Q3}}/60)","temp":true},{"name":"T11","label":"{{function}}","function":"{{Q1}}*{{Q3}}+math.floor({{Q2}}*{{Q3}}/60)","temp":true},{"name":"T22","label":"{{function}}","function":"Lemonlib.round(({{Q2}}*{{Q3}}/60-math.floor({{Q2}}*{{Q3}}/60))*60,1)","temp":true}],"uniques":true},"algorithm":{"name":"calculateOperation","params":{"method":"equivLiteral","keyboard":"NUMERICAL"}}}</v>
      </c>
      <c r="AA509" s="15" t="s">
        <v>3005</v>
      </c>
      <c r="AB509" s="13" t="str">
        <f t="shared" si="2"/>
        <v>M6-MyM-9b-E-1</v>
      </c>
      <c r="AC509" s="13" t="str">
        <f t="shared" si="3"/>
        <v>M6-MyM-9b-E-1-BR</v>
      </c>
      <c r="AD509" s="8" t="s">
        <v>47</v>
      </c>
      <c r="AE509" s="8" t="s">
        <v>572</v>
      </c>
      <c r="AF509" s="8" t="s">
        <v>48</v>
      </c>
      <c r="AG509" s="8"/>
    </row>
    <row r="510" ht="112.5" customHeight="1">
      <c r="A510" s="6" t="s">
        <v>2992</v>
      </c>
      <c r="B510" s="6" t="s">
        <v>2993</v>
      </c>
      <c r="C510" s="6" t="s">
        <v>50</v>
      </c>
      <c r="D510" s="7" t="s">
        <v>36</v>
      </c>
      <c r="E510" s="8"/>
      <c r="F510" s="11" t="s">
        <v>3006</v>
      </c>
      <c r="G510" s="11" t="s">
        <v>3007</v>
      </c>
      <c r="H510" s="14"/>
      <c r="I510" s="6" t="s">
        <v>212</v>
      </c>
      <c r="J510" s="8" t="s">
        <v>168</v>
      </c>
      <c r="K510" s="11" t="s">
        <v>3008</v>
      </c>
      <c r="L510" s="10" t="s">
        <v>3009</v>
      </c>
      <c r="M510" s="6" t="s">
        <v>43</v>
      </c>
      <c r="N510" s="11" t="s">
        <v>3010</v>
      </c>
      <c r="O510" s="11" t="s">
        <v>3010</v>
      </c>
      <c r="P510" s="14"/>
      <c r="Q510" s="13"/>
      <c r="R510" s="12"/>
      <c r="S510" s="12"/>
      <c r="T510" s="12"/>
      <c r="U510" s="12"/>
      <c r="V510" s="12"/>
      <c r="W510" s="12"/>
      <c r="X510" s="13"/>
      <c r="Y510" s="6" t="s">
        <v>2272</v>
      </c>
      <c r="Z510" s="12" t="str">
        <f t="shared" si="1"/>
        <v>{"id":"M6-MyM-9b-E-2-BR","stimulus":"&lt;p&gt;Calcule esta divisão com unidades de tempo.&lt;/p&gt;","template":"&lt;p style=\"text-align:center;\"&gt;{{T1}} {{Q0}} : {{Q4}} = {{response}} {{Q0}}&lt;/p&gt;","hint":"&lt;p&gt;Divida como se fossem números naturais.&lt;/p&gt;","feedback":"&lt;p&gt;Divida como se fossem números naturais.&lt;/p&gt;","seed":{"parameters":[{"name":"Q4","label":null,"min":100,"max":999,"step":1},{"name":"Q5","label":null,"min":2,"max":9,"step":1},{"name":"Q0","label":null,"list":["h","Min","s"]}],"calculated":[{"name":"T1","label":"{{function}}","function":"{{Q4}}*{{Q5}}","temp":true},{"name":"A3","label":"{{function}}","function":"{{Q5}}"}],"uniques":true},"algorithm":{"name":"calculateOperation","params":{"method":"equivLiteral","keyboard":"NUMERICAL"}}}</v>
      </c>
      <c r="AA510" s="15" t="s">
        <v>3011</v>
      </c>
      <c r="AB510" s="13" t="str">
        <f t="shared" si="2"/>
        <v>M6-MyM-9b-E-2</v>
      </c>
      <c r="AC510" s="13" t="str">
        <f t="shared" si="3"/>
        <v>M6-MyM-9b-E-2-BR</v>
      </c>
      <c r="AD510" s="8" t="s">
        <v>47</v>
      </c>
      <c r="AE510" s="8" t="s">
        <v>572</v>
      </c>
      <c r="AF510" s="8" t="s">
        <v>48</v>
      </c>
      <c r="AG510" s="8"/>
    </row>
    <row r="511" ht="112.5" customHeight="1">
      <c r="A511" s="6" t="s">
        <v>2992</v>
      </c>
      <c r="B511" s="6" t="s">
        <v>2993</v>
      </c>
      <c r="C511" s="6" t="s">
        <v>50</v>
      </c>
      <c r="D511" s="7" t="s">
        <v>36</v>
      </c>
      <c r="E511" s="6"/>
      <c r="F511" s="11" t="s">
        <v>3006</v>
      </c>
      <c r="G511" s="11" t="s">
        <v>3012</v>
      </c>
      <c r="H511" s="14"/>
      <c r="I511" s="6" t="s">
        <v>212</v>
      </c>
      <c r="J511" s="8" t="s">
        <v>168</v>
      </c>
      <c r="K511" s="10" t="s">
        <v>3013</v>
      </c>
      <c r="L511" s="11" t="s">
        <v>3014</v>
      </c>
      <c r="M511" s="6" t="s">
        <v>43</v>
      </c>
      <c r="N511" s="11" t="s">
        <v>3010</v>
      </c>
      <c r="O511" s="10" t="s">
        <v>3015</v>
      </c>
      <c r="P511" s="14"/>
      <c r="Q511" s="13"/>
      <c r="R511" s="12"/>
      <c r="S511" s="12"/>
      <c r="T511" s="12"/>
      <c r="U511" s="12"/>
      <c r="V511" s="12"/>
      <c r="W511" s="12"/>
      <c r="X511" s="13"/>
      <c r="Y511" s="6" t="s">
        <v>2272</v>
      </c>
      <c r="Z511" s="12" t="str">
        <f t="shared" si="1"/>
        <v>{"id":"M6-MyM-9b-E-3-BR","stimulus":"&lt;p&gt;Calcule esta divisão com unidades de tempo.&lt;/p&gt;","template":"&lt;p style=\"text-align:center;\"&gt;{{T1}} h e {{T2}} min : {{Q1}} = {{response}} h e {{response}} min&lt;/p&gt;","hint":"&lt;p&gt;Divida como se fossem números naturais.&lt;/p&gt;","feedback":"&lt;p&gt;Converter horas em minutos e dividir como se fossem números naturais:&lt;/p&gt;&lt;p style=\"text-align:center;\"&gt;{{T1}} h e {{T2}} min = {{T3}} min&lt;/p&gt;&lt;p&gt;{{T3}} min : {{Q1}} = {{T4}} min&lt;/p&gt;&lt;p&gt;Como os minutos não podem ter um valor maior que 59, eles devem ser transformados em horas e minutos:&lt;/p&gt;&lt;p style=\"text-align:center;\"&gt;{{T4}} min = {{A1}} h e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AA511" s="15" t="s">
        <v>3016</v>
      </c>
      <c r="AB511" s="13" t="str">
        <f t="shared" si="2"/>
        <v>M6-MyM-9b-E-3</v>
      </c>
      <c r="AC511" s="13" t="str">
        <f t="shared" si="3"/>
        <v>M6-MyM-9b-E-3-BR</v>
      </c>
      <c r="AD511" s="8" t="s">
        <v>47</v>
      </c>
      <c r="AE511" s="8" t="s">
        <v>572</v>
      </c>
      <c r="AF511" s="8" t="s">
        <v>48</v>
      </c>
      <c r="AG511" s="8"/>
    </row>
    <row r="512" ht="112.5" customHeight="1">
      <c r="A512" s="6" t="s">
        <v>2992</v>
      </c>
      <c r="B512" s="6" t="s">
        <v>2993</v>
      </c>
      <c r="C512" s="6" t="s">
        <v>50</v>
      </c>
      <c r="D512" s="7" t="s">
        <v>36</v>
      </c>
      <c r="E512" s="6"/>
      <c r="F512" s="11" t="s">
        <v>2999</v>
      </c>
      <c r="G512" s="11" t="s">
        <v>3017</v>
      </c>
      <c r="H512" s="14"/>
      <c r="I512" s="6" t="s">
        <v>212</v>
      </c>
      <c r="J512" s="8" t="s">
        <v>168</v>
      </c>
      <c r="K512" s="11" t="s">
        <v>3018</v>
      </c>
      <c r="L512" s="10" t="s">
        <v>3019</v>
      </c>
      <c r="M512" s="6" t="s">
        <v>43</v>
      </c>
      <c r="N512" s="11" t="s">
        <v>3003</v>
      </c>
      <c r="O512" s="11" t="s">
        <v>3003</v>
      </c>
      <c r="P512" s="14"/>
      <c r="Q512" s="13"/>
      <c r="R512" s="12"/>
      <c r="S512" s="12"/>
      <c r="T512" s="12"/>
      <c r="U512" s="12"/>
      <c r="V512" s="12"/>
      <c r="W512" s="12"/>
      <c r="X512" s="13"/>
      <c r="Y512" s="6" t="s">
        <v>2272</v>
      </c>
      <c r="Z512" s="12" t="str">
        <f t="shared" si="1"/>
        <v>{"id":"M6-MyM-9b-E-4-BR","stimulus":"&lt;p&gt;Calcule esta multiplicação com unidades de tempo.&lt;/p&gt;","template":"&lt;p style=\"text-align:center;\"&gt;{{Q5}} {{Q6}} × {{Q7}} = {{response}} {{Q6}}&lt;/p&gt;","hint":"&lt;p&gt;Multiplique como se fossem números naturais.&lt;/p&gt;","feedback":"&lt;p&gt;Multiplique como se fossem números naturais.&lt;/p&gt;","seed":{"parameters":[{"name":"Q5","label":null,"min":100,"max":999,"step":1},{"name":"Q6","label":null,"list":["h","min","s"]},{"name":"Q7","label":null,"min":2,"max":9,"step":1}],"calculated":[{"name":"A4","label":"{{function}}","function":"{{Q5}}*{{Q7}}"}],"uniques":true},"algorithm":{"name":"calculateOperation","params":{"method":"equivLiteral","keyboard":"NUMERICAL"}}}</v>
      </c>
      <c r="AA512" s="15" t="s">
        <v>3020</v>
      </c>
      <c r="AB512" s="13" t="str">
        <f t="shared" si="2"/>
        <v>M6-MyM-9b-E-4</v>
      </c>
      <c r="AC512" s="13" t="str">
        <f t="shared" si="3"/>
        <v>M6-MyM-9b-E-4-BR</v>
      </c>
      <c r="AD512" s="8" t="s">
        <v>47</v>
      </c>
      <c r="AE512" s="8" t="s">
        <v>572</v>
      </c>
      <c r="AF512" s="8" t="s">
        <v>48</v>
      </c>
      <c r="AG512" s="8"/>
    </row>
    <row r="513" ht="112.5" customHeight="1">
      <c r="A513" s="6" t="s">
        <v>2992</v>
      </c>
      <c r="B513" s="6" t="s">
        <v>2993</v>
      </c>
      <c r="C513" s="6" t="s">
        <v>69</v>
      </c>
      <c r="D513" s="7" t="s">
        <v>36</v>
      </c>
      <c r="E513" s="6"/>
      <c r="F513" s="11" t="s">
        <v>3021</v>
      </c>
      <c r="G513" s="11" t="s">
        <v>3022</v>
      </c>
      <c r="H513" s="14" t="s">
        <v>3023</v>
      </c>
      <c r="I513" s="6" t="s">
        <v>212</v>
      </c>
      <c r="J513" s="8" t="s">
        <v>168</v>
      </c>
      <c r="K513" s="10" t="s">
        <v>3024</v>
      </c>
      <c r="L513" s="10" t="s">
        <v>3025</v>
      </c>
      <c r="M513" s="8" t="s">
        <v>43</v>
      </c>
      <c r="N513" s="11" t="s">
        <v>3003</v>
      </c>
      <c r="O513" s="11" t="s">
        <v>3026</v>
      </c>
      <c r="P513" s="35"/>
      <c r="Q513" s="14"/>
      <c r="R513" s="14"/>
      <c r="S513" s="14" t="s">
        <v>3027</v>
      </c>
      <c r="T513" s="11" t="s">
        <v>3028</v>
      </c>
      <c r="U513" s="14" t="s">
        <v>3029</v>
      </c>
      <c r="V513" s="14" t="s">
        <v>3030</v>
      </c>
      <c r="W513" s="11" t="s">
        <v>3031</v>
      </c>
      <c r="X513" s="13"/>
      <c r="Y513" s="6" t="s">
        <v>2272</v>
      </c>
      <c r="Z513" s="12" t="str">
        <f t="shared" si="1"/>
        <v>{"id":"M6-MyM-9b-A-1-BR","seed":{"parameters":[{"name":"Q2","label":null,"min":1,"max":59,"step":1},{"name":"Q3","label":null,"list":[2,3,4,5]},{"name":"Q1","label":null,"list":[1,2]}],"uniques":true},"scaffolding":[{"id":"step-0","stimulus":"&lt;p&gt;Uma youtuber dedica &lt;span class=\"no-break\"&gt;{{Q1}} h&lt;/span&gt; e &lt;span class=\"no-break\"&gt;{{Q2}} min&lt;/span&gt; para gravar um vídeo. Quantas horas e minutos serão necessários para gravar {{Q3}} vídeos?&lt;/p&gt;","template":"&lt;p&gt;São necessárias {{response}} h e {{response}} min.&lt;/span&gt;&lt;/p&gt;","seed":{"calculated":[{"name":"T1","label":"{{function}}","function":"{{Q1}}*{{Q3}}","temp":true},{"name":"T2","label":"{{function}}","function":"{{Q2}}*{{Q3}}","temp":true},{"name":"A1","label":"{{function}}","function":"{{T1}}+math.floor({{T2}}/60)"},{"name":"A2","label":"{{function}}","function":"{{T2}}-(math.floor({{T2}}/60))*60"}]},"algorithm":{"name":"calculateOperation","params":{"method":"equivLiteral","keyboard":"NUMERICAL"}}},{"id":"step-1","stimulus":"&lt;p&gt;O que o exercício pede?&lt;/p&gt;","seed":{"calculated":[{"name":"A1","label":"&lt;p&gt;Calcular o tempo, em horas e minutos, que a youtuber leva para preparar {{Q3}} vídeos.&lt;/p&gt;"},{"nome":"A2","label":"&lt;p&gt;Calcular o tempo, em horas, que a youtuber leva para preparar {{Q3}} vídeos.&lt;/p&gt;","incorrect":true},{"nome":"A3","label":"&lt;p&gt;Calcular o tempo, em minutos, que a youtuber leva para preparar {{Q3}} vídeos.&lt;/p&gt;","incorrect":true}]},"algorithm":{"name":"trueFalse","template":"Multiple choice – standard","params":{"countCorrect":1,"countIncorrect":2}}},{"id":"step-2","stimulus":"&lt;p&gt;Complete a seguinte frase.&lt;/p&gt;","template":"&lt;p&gt;A youtuber precisa de {{response}} h e {{response}} min para preparar um vídeo.&lt;/p&gt;","seed":{"calculated":[{"name":"A1","label":"{{function}}","function":"{{Q1}}"},{"name":"A2","label":"{{function}}","function":"{{Q2}}"}]},"algorithm":{"name":"calculateOperation","params":{"method":"equivLiteral","keyboard":"NUMERICAL"}}},{"id":"step-3","stimulus":"&lt;p&gt;Agora multiplique o tempo que leva para preparar um vídeo pelo número total de vídeos.&lt;/p&gt;","template":"&lt;p&gt;{{Q1}} h e {{Q2}} min × {{Q3}} = {{response}} h e {{response}} min&lt;/p&gt;","seed":{"calculated":[{"name":"A1","label":"{{function}}","function":"{{Q1}}*{{Q3}}"},{"name":"A2","label":"{{function}}","function":"{{Q2}}*{{Q3}}"}]},"algorithm":{"name":"calculateOperation","params":{"method":"equivSymbolic","keyboard":"NUMERICAL"}}},{"id":"step-4","stimulus":"&lt;p&gt;Como o resultado deve ser expresso em horas e minutos, não pode haver mais de 60 minutos. Encontre o número de horas em {{T2}} min.&lt;/p&gt;","template":"&lt;p&gt;{{T2}} min : 60 = {{response}} h com resto {{response}} min&lt;/p&gt;","seed":{"calculated":[{"name":"T2","label":"{{function}}","function":"{{Q2}}*{{Q3}}","temp":true},{"name":"A3","label":"{{function}}","function":"math.floor({{T2}}/60)"},{"name":"A4","label":"{{function}}","function":"{{T2}}-math.floor({{T2}}/60)*60"}]},"algorithm":{"name":"calculateOperation","params":{"method":"equivSymbolic","keyboard":"NUMERICAL"}}},{"id":"step-5","stimulus":"&lt;p&gt;Portanto, o tempo necessário para gravar vídeos {{Q3}} será o seguinte.&lt;/p&gt;","template":"&lt;p&gt;{{T1}} h + {{T3}} h e {{T4}} min = {{response}} h e {{response}} min.","seed":{"calculated":[{"name":"T2","label":"{{function}}","function":"{{Q2}}*{{Q3}}","temp":true},{"name":"T1","label":"{{function}}","function":"{{Q1}}*{{Q3}}","temp":true},{"name":"T3","label":"{{function}}","function":"math.floor({{T2}}/60)","temp":true},{"name":"T4","label":"{{function}}","function":"{{T2}}-math.floor({{T2}}/60)*60","temp":true},{"name":"A5","label":"{{function}}","function":"{{T1}}+{{T3}}"},{"name":"A6","label":"{{function}}","function":"{{T4}}"}]},"algorithm":{"name":"calculateOperation","params":{"method":"equivSymbolic","keyboard":"NUMERICAL"}}}]}</v>
      </c>
      <c r="AA513" s="15" t="s">
        <v>3032</v>
      </c>
      <c r="AB513" s="13" t="str">
        <f t="shared" si="2"/>
        <v>M6-MyM-9b-A-1</v>
      </c>
      <c r="AC513" s="13" t="str">
        <f t="shared" si="3"/>
        <v>M6-MyM-9b-A-1-BR</v>
      </c>
      <c r="AD513" s="8" t="s">
        <v>47</v>
      </c>
      <c r="AE513" s="8" t="s">
        <v>572</v>
      </c>
      <c r="AF513" s="8" t="s">
        <v>48</v>
      </c>
      <c r="AG513" s="8"/>
    </row>
    <row r="514" ht="112.5" customHeight="1">
      <c r="A514" s="6" t="s">
        <v>2992</v>
      </c>
      <c r="B514" s="6" t="s">
        <v>2993</v>
      </c>
      <c r="C514" s="6" t="s">
        <v>69</v>
      </c>
      <c r="D514" s="7" t="s">
        <v>36</v>
      </c>
      <c r="E514" s="6"/>
      <c r="F514" s="11" t="s">
        <v>3033</v>
      </c>
      <c r="G514" s="11" t="s">
        <v>3034</v>
      </c>
      <c r="H514" s="14" t="s">
        <v>3035</v>
      </c>
      <c r="I514" s="6" t="s">
        <v>212</v>
      </c>
      <c r="J514" s="8" t="s">
        <v>168</v>
      </c>
      <c r="K514" s="11" t="s">
        <v>3036</v>
      </c>
      <c r="L514" s="11" t="s">
        <v>3037</v>
      </c>
      <c r="M514" s="8" t="s">
        <v>43</v>
      </c>
      <c r="N514" s="11" t="s">
        <v>3010</v>
      </c>
      <c r="O514" s="11" t="s">
        <v>3038</v>
      </c>
      <c r="P514" s="14"/>
      <c r="Q514" s="14"/>
      <c r="R514" s="14"/>
      <c r="S514" s="14" t="s">
        <v>3039</v>
      </c>
      <c r="T514" s="11" t="s">
        <v>3040</v>
      </c>
      <c r="U514" s="14" t="s">
        <v>3041</v>
      </c>
      <c r="V514" s="14" t="s">
        <v>3030</v>
      </c>
      <c r="W514" s="11" t="s">
        <v>3042</v>
      </c>
      <c r="X514" s="13"/>
      <c r="Y514" s="6" t="s">
        <v>2272</v>
      </c>
      <c r="Z514" s="12" t="str">
        <f t="shared" si="1"/>
        <v>{"id":"M6-MyM-9b-A-2-BR","stimulus":"&lt;p&gt;Toda semana, Daniel treina na academia por {{T1}} horas e {{T2}} minutos. Se ele vai {{Q1}} dias por semana, quanto tempo ele passa na academia por dia?&lt;/p&gt;","template":"&lt;p&gt;Ele passa {{response}} h e {{response}} min na academia todos os dias.&lt;/p&gt;","hint":"&lt;p&gt;Divida como se fossem números naturais.&lt;/p&gt;","feedback":"&lt;p&gt;Divida como se fossem números naturais:&lt;/p&gt;&lt;p style=\"text-align:center;\"&gt;{{T1}} h e {{T2}} min : {{Q1}} = {{A1}} h e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AA514" s="15" t="s">
        <v>3043</v>
      </c>
      <c r="AB514" s="13" t="str">
        <f t="shared" si="2"/>
        <v>M6-MyM-9b-A-2</v>
      </c>
      <c r="AC514" s="13" t="str">
        <f t="shared" si="3"/>
        <v>M6-MyM-9b-A-2-BR</v>
      </c>
      <c r="AD514" s="8" t="s">
        <v>47</v>
      </c>
      <c r="AE514" s="8" t="s">
        <v>572</v>
      </c>
      <c r="AF514" s="8" t="s">
        <v>48</v>
      </c>
      <c r="AG514" s="8"/>
    </row>
    <row r="515" ht="112.5" customHeight="1">
      <c r="A515" s="6" t="s">
        <v>2992</v>
      </c>
      <c r="B515" s="6" t="s">
        <v>2993</v>
      </c>
      <c r="C515" s="6" t="s">
        <v>69</v>
      </c>
      <c r="D515" s="7" t="s">
        <v>36</v>
      </c>
      <c r="E515" s="6"/>
      <c r="F515" s="11" t="s">
        <v>3044</v>
      </c>
      <c r="G515" s="11" t="s">
        <v>3045</v>
      </c>
      <c r="H515" s="14" t="s">
        <v>3046</v>
      </c>
      <c r="I515" s="6" t="s">
        <v>212</v>
      </c>
      <c r="J515" s="8" t="s">
        <v>168</v>
      </c>
      <c r="K515" s="11" t="s">
        <v>3047</v>
      </c>
      <c r="L515" s="11" t="s">
        <v>3037</v>
      </c>
      <c r="M515" s="8" t="s">
        <v>43</v>
      </c>
      <c r="N515" s="11" t="s">
        <v>3010</v>
      </c>
      <c r="O515" s="11" t="s">
        <v>3038</v>
      </c>
      <c r="P515" s="14"/>
      <c r="Q515" s="14"/>
      <c r="R515" s="14"/>
      <c r="S515" s="14" t="s">
        <v>3048</v>
      </c>
      <c r="T515" s="14" t="s">
        <v>3049</v>
      </c>
      <c r="U515" s="14" t="s">
        <v>3050</v>
      </c>
      <c r="V515" s="14" t="s">
        <v>3030</v>
      </c>
      <c r="W515" s="14" t="s">
        <v>3051</v>
      </c>
      <c r="X515" s="13"/>
      <c r="Y515" s="6" t="s">
        <v>2272</v>
      </c>
      <c r="Z515" s="12" t="str">
        <f t="shared" si="1"/>
        <v>{"id":"M6-MyM-9b-A-3-BR","stimulus":"&lt;p&gt;Maria precisou de {{T1}} min e {{T2}} s para resolver as {{Q1}} atividades de Ciências dadas em sala de aula. Se ela gastou o mesmo tempo em cada atividade, quanto tempo precisou para fazer cada uma?&lt;/p&gt;","template":"&lt;p&gt;Ela gastou {{response}} min e {{response}} s em cada atividade.&lt;/p&gt;","hint":"&lt;p&gt;Divida como se fossem números naturais.&lt;/p&gt;","feedback":"&lt;p&gt;Divida como se fossem números naturais:&lt;/p&gt;&lt;p style=\"text-align:center;\"&gt;{{T1}} h e {{T2}} min : {{Q1}} = {{A1}} h e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AA515" s="15" t="s">
        <v>3052</v>
      </c>
      <c r="AB515" s="13" t="str">
        <f t="shared" si="2"/>
        <v>M6-MyM-9b-A-3</v>
      </c>
      <c r="AC515" s="13" t="str">
        <f t="shared" si="3"/>
        <v>M6-MyM-9b-A-3-BR</v>
      </c>
      <c r="AD515" s="8" t="s">
        <v>47</v>
      </c>
      <c r="AE515" s="8" t="s">
        <v>572</v>
      </c>
      <c r="AF515" s="8" t="s">
        <v>48</v>
      </c>
      <c r="AG515" s="8"/>
    </row>
    <row r="516" ht="112.5" customHeight="1">
      <c r="A516" s="6" t="s">
        <v>3053</v>
      </c>
      <c r="B516" s="6" t="s">
        <v>3054</v>
      </c>
      <c r="C516" s="6" t="s">
        <v>35</v>
      </c>
      <c r="D516" s="7" t="s">
        <v>36</v>
      </c>
      <c r="E516" s="6"/>
      <c r="F516" s="9" t="s">
        <v>3055</v>
      </c>
      <c r="G516" s="10"/>
      <c r="H516" s="14" t="s">
        <v>3056</v>
      </c>
      <c r="I516" s="6" t="s">
        <v>212</v>
      </c>
      <c r="J516" s="23" t="s">
        <v>262</v>
      </c>
      <c r="K516" s="10" t="s">
        <v>3057</v>
      </c>
      <c r="L516" s="11" t="s">
        <v>3058</v>
      </c>
      <c r="M516" s="6" t="s">
        <v>43</v>
      </c>
      <c r="N516" s="11" t="s">
        <v>3059</v>
      </c>
      <c r="O516" s="11" t="s">
        <v>3060</v>
      </c>
      <c r="P516" s="12"/>
      <c r="Q516" s="13"/>
      <c r="R516" s="12"/>
      <c r="S516" s="12"/>
      <c r="T516" s="12"/>
      <c r="U516" s="12"/>
      <c r="V516" s="12"/>
      <c r="W516" s="12"/>
      <c r="X516" s="14"/>
      <c r="Y516" s="6" t="s">
        <v>2272</v>
      </c>
      <c r="Z516" s="12" t="str">
        <f t="shared" si="1"/>
        <v>{"id":"M6-MyM-11a-I-1-BR","stimulus":"&lt;p&gt;Qual é a unidade de medida da temperatura?&lt;/p&gt;","hint":"&lt;p&gt;A unidade de medida de temperatura é graus Celsius..&lt;/p&gt;","feedback":"&lt;p&gt;A unidade de medida de temperatura é graus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v>
      </c>
      <c r="AA516" s="15" t="s">
        <v>3061</v>
      </c>
      <c r="AB516" s="13" t="str">
        <f t="shared" si="2"/>
        <v>M6-MyM-11a-I-1</v>
      </c>
      <c r="AC516" s="13" t="str">
        <f t="shared" si="3"/>
        <v>M6-MyM-11a-I-1-BR</v>
      </c>
      <c r="AD516" s="13"/>
      <c r="AE516" s="13"/>
      <c r="AF516" s="8" t="s">
        <v>48</v>
      </c>
      <c r="AG516" s="8"/>
    </row>
    <row r="517" ht="112.5" customHeight="1">
      <c r="A517" s="6" t="s">
        <v>3053</v>
      </c>
      <c r="B517" s="6" t="s">
        <v>3054</v>
      </c>
      <c r="C517" s="8" t="s">
        <v>50</v>
      </c>
      <c r="D517" s="7" t="s">
        <v>36</v>
      </c>
      <c r="E517" s="6"/>
      <c r="F517" s="9" t="s">
        <v>3062</v>
      </c>
      <c r="G517" s="10"/>
      <c r="H517" s="14"/>
      <c r="I517" s="6" t="s">
        <v>212</v>
      </c>
      <c r="J517" s="23" t="s">
        <v>262</v>
      </c>
      <c r="K517" s="10" t="s">
        <v>3057</v>
      </c>
      <c r="L517" s="11" t="s">
        <v>3063</v>
      </c>
      <c r="M517" s="6" t="s">
        <v>43</v>
      </c>
      <c r="N517" s="11" t="s">
        <v>3059</v>
      </c>
      <c r="O517" s="11" t="s">
        <v>3060</v>
      </c>
      <c r="P517" s="12"/>
      <c r="Q517" s="13"/>
      <c r="R517" s="12"/>
      <c r="S517" s="12"/>
      <c r="T517" s="12"/>
      <c r="U517" s="12"/>
      <c r="V517" s="12"/>
      <c r="W517" s="12"/>
      <c r="X517" s="14"/>
      <c r="Y517" s="6" t="s">
        <v>2272</v>
      </c>
      <c r="Z517" s="12" t="str">
        <f t="shared" si="1"/>
        <v>{"id":"M6-MyM-11a-E-1-BR","stimulus":"&lt;p&gt;Selecione a afirmação correta.&lt;/p&gt;","hint":"&lt;p&gt;A unidade de medida de temperatura é graus Celsius.&lt;/p&gt;","feedback":"&lt;p&gt;A unidade de medida de temperatura é graus Celsius (°C).&lt;/p&gt;","seed":{"parameters":[{"name":"Q1","list":["°","kg","g","mg","km","m","cm","l","cl","s","min","h"]},{"name":"Q2","list":["°","kg","g","mg","km","m","cm","l","cl","s","min","h"]}],"calculated":[{"name":"A1","label":"A temperatura de uma pessoa é medida em °C."},{"name":"A2","label":"A temperatura do dia é medida em °C."},{"name":"A3","label":"A temperatura de uma panela de pressão é medida em °C."},{"name":"A4","label":"A temperatura de uma pessoa é medida em {{Q1}}.","incorrect":true,"feedback":"A temperatura é medida em °C."},{"name":"A5","label":"A temperatura que faz em um dia é medida em {{Q2}}.","incorrect":true,"feedback":"A temperatura é medida em °C."},{"name":"A6","label":"A duração de um filme é medida em °C.","incorrect":true,"feedback":"A duração é medida em horas, minutos ou segundos."},{"name":"A7","label":"A capacidade de um copo de água é medida em °C.","incorrect":true,"feedback":"A capacidade é medida em litros."},{"name":"A8","label":"A distância entre duas cidades é medida em °C.","incorrect":true,"feedback":"O comprimento é medido em metros."},{"name":"A9","label":"A massa de um saco de maçãs é medida em °C.","incorrect":true,"feedback":"A massa é medida em gramas."}],"uniques":true},"algorithm":{"name":"trueFalse","template":"Multiple choice – standard","params":{"countCorrect":1,"countIncorrect":2}}}</v>
      </c>
      <c r="AA517" s="15" t="s">
        <v>3064</v>
      </c>
      <c r="AB517" s="13" t="str">
        <f t="shared" si="2"/>
        <v>M6-MyM-11a-E-1</v>
      </c>
      <c r="AC517" s="13" t="str">
        <f t="shared" si="3"/>
        <v>M6-MyM-11a-E-1-BR</v>
      </c>
      <c r="AD517" s="13"/>
      <c r="AE517" s="13"/>
      <c r="AF517" s="8" t="s">
        <v>48</v>
      </c>
      <c r="AG517" s="8"/>
    </row>
    <row r="518" ht="112.5" customHeight="1">
      <c r="A518" s="6" t="s">
        <v>3065</v>
      </c>
      <c r="B518" s="6" t="s">
        <v>3066</v>
      </c>
      <c r="C518" s="6" t="s">
        <v>35</v>
      </c>
      <c r="D518" s="7" t="s">
        <v>36</v>
      </c>
      <c r="E518" s="6"/>
      <c r="F518" s="11" t="s">
        <v>3067</v>
      </c>
      <c r="G518" s="11" t="s">
        <v>3068</v>
      </c>
      <c r="H518" s="35"/>
      <c r="I518" s="19" t="s">
        <v>212</v>
      </c>
      <c r="J518" s="19" t="s">
        <v>1662</v>
      </c>
      <c r="K518" s="27" t="s">
        <v>3069</v>
      </c>
      <c r="L518" s="26" t="s">
        <v>3070</v>
      </c>
      <c r="M518" s="6" t="s">
        <v>43</v>
      </c>
      <c r="N518" s="11" t="s">
        <v>3071</v>
      </c>
      <c r="O518" s="11" t="s">
        <v>3072</v>
      </c>
      <c r="P518" s="12"/>
      <c r="Q518" s="13"/>
      <c r="R518" s="12"/>
      <c r="S518" s="12"/>
      <c r="T518" s="12"/>
      <c r="U518" s="12"/>
      <c r="V518" s="12"/>
      <c r="W518" s="12"/>
      <c r="X518" s="13"/>
      <c r="Y518" s="6" t="s">
        <v>2272</v>
      </c>
      <c r="Z518" s="12" t="str">
        <f t="shared" si="1"/>
        <v>{"id":"M6-MyM-11b-I-1-BR","stimulus":"&lt;p&gt;Escolha o resultado deste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v>
      </c>
      <c r="AA518" s="15" t="s">
        <v>3073</v>
      </c>
      <c r="AB518" s="13" t="str">
        <f t="shared" si="2"/>
        <v>M6-MyM-11b-I-1</v>
      </c>
      <c r="AC518" s="13" t="str">
        <f t="shared" si="3"/>
        <v>M6-MyM-11b-I-1-BR</v>
      </c>
      <c r="AD518" s="13"/>
      <c r="AE518" s="13"/>
      <c r="AF518" s="8" t="s">
        <v>48</v>
      </c>
      <c r="AG518" s="8"/>
    </row>
    <row r="519" ht="112.5" customHeight="1">
      <c r="A519" s="6" t="s">
        <v>3065</v>
      </c>
      <c r="B519" s="6" t="s">
        <v>3066</v>
      </c>
      <c r="C519" s="6" t="s">
        <v>35</v>
      </c>
      <c r="D519" s="7" t="s">
        <v>36</v>
      </c>
      <c r="E519" s="6"/>
      <c r="F519" s="11" t="s">
        <v>3074</v>
      </c>
      <c r="G519" s="11" t="s">
        <v>3075</v>
      </c>
      <c r="H519" s="35"/>
      <c r="I519" s="19" t="s">
        <v>212</v>
      </c>
      <c r="J519" s="19" t="s">
        <v>1662</v>
      </c>
      <c r="K519" s="27" t="s">
        <v>3076</v>
      </c>
      <c r="L519" s="26" t="s">
        <v>3077</v>
      </c>
      <c r="M519" s="6" t="s">
        <v>43</v>
      </c>
      <c r="N519" s="11" t="s">
        <v>3078</v>
      </c>
      <c r="O519" s="11" t="s">
        <v>3079</v>
      </c>
      <c r="P519" s="12"/>
      <c r="Q519" s="13"/>
      <c r="R519" s="12"/>
      <c r="S519" s="12"/>
      <c r="T519" s="12"/>
      <c r="U519" s="12"/>
      <c r="V519" s="12"/>
      <c r="W519" s="12"/>
      <c r="X519" s="13"/>
      <c r="Y519" s="6" t="s">
        <v>2272</v>
      </c>
      <c r="Z519" s="12" t="str">
        <f t="shared" si="1"/>
        <v>{"id":"M6-MyM-11b-I-2-BR","stimulus":"&lt;p&gt;Escolha o resultado desta subtração.&lt;/p&gt;","template":"&lt;p style=\"text-align:center;\"&gt;{{T1}} °C − {{Q1}} °C = {{response}} °C&lt;/p&gt;","hint":"&lt;p&gt;Subtraia os valores numéricos das duas temperaturas.&lt;/p&gt;","feedback":"&lt;p&gt;Para subtrair duas temperaturas, basta subtrair seus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v>
      </c>
      <c r="AA519" s="15" t="s">
        <v>3080</v>
      </c>
      <c r="AB519" s="13" t="str">
        <f t="shared" si="2"/>
        <v>M6-MyM-11b-I-2</v>
      </c>
      <c r="AC519" s="13" t="str">
        <f t="shared" si="3"/>
        <v>M6-MyM-11b-I-2-BR</v>
      </c>
      <c r="AD519" s="13"/>
      <c r="AE519" s="13"/>
      <c r="AF519" s="8" t="s">
        <v>48</v>
      </c>
      <c r="AG519" s="8"/>
    </row>
    <row r="520" ht="112.5" customHeight="1">
      <c r="A520" s="6" t="s">
        <v>3065</v>
      </c>
      <c r="B520" s="6" t="s">
        <v>3066</v>
      </c>
      <c r="C520" s="6" t="s">
        <v>50</v>
      </c>
      <c r="D520" s="7" t="s">
        <v>36</v>
      </c>
      <c r="E520" s="6"/>
      <c r="F520" s="11" t="s">
        <v>3081</v>
      </c>
      <c r="G520" s="11" t="s">
        <v>3068</v>
      </c>
      <c r="H520" s="35"/>
      <c r="I520" s="19" t="s">
        <v>212</v>
      </c>
      <c r="J520" s="8" t="s">
        <v>168</v>
      </c>
      <c r="K520" s="35" t="s">
        <v>3082</v>
      </c>
      <c r="L520" s="35" t="s">
        <v>449</v>
      </c>
      <c r="M520" s="13" t="s">
        <v>43</v>
      </c>
      <c r="N520" s="11" t="s">
        <v>3071</v>
      </c>
      <c r="O520" s="11" t="s">
        <v>3072</v>
      </c>
      <c r="P520" s="12"/>
      <c r="Q520" s="13"/>
      <c r="R520" s="12"/>
      <c r="S520" s="12"/>
      <c r="T520" s="12"/>
      <c r="U520" s="12"/>
      <c r="V520" s="12"/>
      <c r="W520" s="12"/>
      <c r="X520" s="13"/>
      <c r="Y520" s="6" t="s">
        <v>2272</v>
      </c>
      <c r="Z520" s="12" t="str">
        <f t="shared" si="1"/>
        <v>{"id":"M6-MyM-11b-E-1-BR","stimulus":"&lt;p&gt;Calcule esta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calculated":[{"name":"A1","label":"{{function}}","function":"Lemonlib.round({{Q1}}+{{Q2}},1)"}],"uniques":true},"algorithm":{"name":"calculateOperation","params":{"method":"equivLiteral","keyboard":"INTERMEDIATE"}}}</v>
      </c>
      <c r="AA520" s="15" t="s">
        <v>3083</v>
      </c>
      <c r="AB520" s="13" t="str">
        <f t="shared" si="2"/>
        <v>M6-MyM-11b-E-1</v>
      </c>
      <c r="AC520" s="13" t="str">
        <f t="shared" si="3"/>
        <v>M6-MyM-11b-E-1-BR</v>
      </c>
      <c r="AD520" s="13"/>
      <c r="AE520" s="13"/>
      <c r="AF520" s="8" t="s">
        <v>48</v>
      </c>
      <c r="AG520" s="8"/>
    </row>
    <row r="521" ht="112.5" customHeight="1">
      <c r="A521" s="6" t="s">
        <v>3065</v>
      </c>
      <c r="B521" s="6" t="s">
        <v>3066</v>
      </c>
      <c r="C521" s="6" t="s">
        <v>50</v>
      </c>
      <c r="D521" s="7" t="s">
        <v>36</v>
      </c>
      <c r="E521" s="6"/>
      <c r="F521" s="11" t="s">
        <v>3084</v>
      </c>
      <c r="G521" s="11" t="s">
        <v>3075</v>
      </c>
      <c r="H521" s="35"/>
      <c r="I521" s="19" t="s">
        <v>212</v>
      </c>
      <c r="J521" s="8" t="s">
        <v>168</v>
      </c>
      <c r="K521" s="35" t="s">
        <v>3085</v>
      </c>
      <c r="L521" s="35" t="s">
        <v>3086</v>
      </c>
      <c r="M521" s="13" t="s">
        <v>43</v>
      </c>
      <c r="N521" s="11" t="s">
        <v>3078</v>
      </c>
      <c r="O521" s="11" t="s">
        <v>3079</v>
      </c>
      <c r="P521" s="12"/>
      <c r="Q521" s="13"/>
      <c r="R521" s="12"/>
      <c r="S521" s="12"/>
      <c r="T521" s="12"/>
      <c r="U521" s="12"/>
      <c r="V521" s="12"/>
      <c r="W521" s="12"/>
      <c r="X521" s="13"/>
      <c r="Y521" s="6" t="s">
        <v>2272</v>
      </c>
      <c r="Z521" s="12" t="str">
        <f t="shared" si="1"/>
        <v>{"id":"M6-MyM-11b-E-2-BR","stimulus":"&lt;p&gt;Resolva esta subtração.&lt;/p&gt;","template":"&lt;p style=\"text-align:center;\"&gt;{{T1}} °C − {{Q1}} °C = {{response}} °C&lt;/p&gt;","hint":"&lt;p&gt;Subtraia os valores numéricos das duas temperaturas.&lt;/p&gt;","feedback":"&lt;p&gt;Para subtrair duas temperaturas, basta subtrair seus valores numéricos.&lt;/p&gt;","seed":{"parameters":[{"name":"Q1","min":0.1,"max":5,"step":0.1},{"name":"Q2","min":10,"max":30,"step":0.1}],"calculated":[{"name":"T1","function":"Lemonlib.round({{Q1}}+{{Q2}}, 1)","temp":true},{"name":"A1","function":"{{Q2}}"}],"uniques":true},"algorithm":{"name":"calculateOperation","params":{"method":"equivLiteral","keyboard":"INTERMEDIATE"}}}</v>
      </c>
      <c r="AA521" s="15" t="s">
        <v>3087</v>
      </c>
      <c r="AB521" s="13" t="str">
        <f t="shared" si="2"/>
        <v>M6-MyM-11b-E-2</v>
      </c>
      <c r="AC521" s="13" t="str">
        <f t="shared" si="3"/>
        <v>M6-MyM-11b-E-2-BR</v>
      </c>
      <c r="AD521" s="13"/>
      <c r="AE521" s="13"/>
      <c r="AF521" s="8" t="s">
        <v>48</v>
      </c>
      <c r="AG521" s="8"/>
    </row>
    <row r="522" ht="112.5" customHeight="1">
      <c r="A522" s="6" t="s">
        <v>3065</v>
      </c>
      <c r="B522" s="6" t="s">
        <v>3066</v>
      </c>
      <c r="C522" s="6" t="s">
        <v>69</v>
      </c>
      <c r="D522" s="7" t="s">
        <v>36</v>
      </c>
      <c r="E522" s="6"/>
      <c r="F522" s="11" t="s">
        <v>3088</v>
      </c>
      <c r="G522" s="26" t="s">
        <v>3089</v>
      </c>
      <c r="H522" s="35"/>
      <c r="I522" s="19" t="s">
        <v>212</v>
      </c>
      <c r="J522" s="8" t="s">
        <v>168</v>
      </c>
      <c r="K522" s="35" t="s">
        <v>3090</v>
      </c>
      <c r="L522" s="26" t="s">
        <v>2360</v>
      </c>
      <c r="M522" s="13" t="s">
        <v>43</v>
      </c>
      <c r="N522" s="11" t="s">
        <v>3078</v>
      </c>
      <c r="O522" s="11" t="s">
        <v>3091</v>
      </c>
      <c r="P522" s="12"/>
      <c r="Q522" s="13"/>
      <c r="R522" s="12"/>
      <c r="S522" s="12"/>
      <c r="T522" s="12"/>
      <c r="U522" s="12"/>
      <c r="V522" s="12"/>
      <c r="W522" s="12"/>
      <c r="X522" s="13"/>
      <c r="Y522" s="6" t="s">
        <v>2272</v>
      </c>
      <c r="Z522" s="12" t="str">
        <f t="shared" si="1"/>
        <v>{"id":"M6-MyM-11b-A-1-BR","stimulus":"&lt;p&gt;O ar condicionado de um escritório estava em {{Q2}} °C, mas foi aumentado para {{T1}} °C. Em quantos graus a temperatura aumentou?&lt;/p&gt;","template":"&lt;p&gt;Aumentou em {{response}} °C.&lt;/p&gt;","hint":"&lt;p&gt;Subtraia os valores numéricos das duas temperaturas.&lt;/p&gt;","feedback":"&lt;p&gt;Para subtrair duas temperaturas, basta subtrair seus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v>
      </c>
      <c r="AA522" s="15" t="s">
        <v>3092</v>
      </c>
      <c r="AB522" s="13" t="str">
        <f t="shared" si="2"/>
        <v>M6-MyM-11b-A-1</v>
      </c>
      <c r="AC522" s="13" t="str">
        <f t="shared" si="3"/>
        <v>M6-MyM-11b-A-1-BR</v>
      </c>
      <c r="AD522" s="13"/>
      <c r="AE522" s="13"/>
      <c r="AF522" s="8" t="s">
        <v>48</v>
      </c>
      <c r="AG522" s="8"/>
    </row>
    <row r="523" ht="112.5" customHeight="1">
      <c r="A523" s="6" t="s">
        <v>3065</v>
      </c>
      <c r="B523" s="6" t="s">
        <v>3066</v>
      </c>
      <c r="C523" s="6" t="s">
        <v>69</v>
      </c>
      <c r="D523" s="7" t="s">
        <v>36</v>
      </c>
      <c r="E523" s="6"/>
      <c r="F523" s="11" t="s">
        <v>3093</v>
      </c>
      <c r="G523" s="11" t="s">
        <v>3094</v>
      </c>
      <c r="H523" s="14" t="s">
        <v>3095</v>
      </c>
      <c r="I523" s="19" t="s">
        <v>212</v>
      </c>
      <c r="J523" s="8" t="s">
        <v>168</v>
      </c>
      <c r="K523" s="35" t="s">
        <v>3096</v>
      </c>
      <c r="L523" s="35" t="s">
        <v>2686</v>
      </c>
      <c r="M523" s="13" t="s">
        <v>43</v>
      </c>
      <c r="N523" s="11" t="s">
        <v>3078</v>
      </c>
      <c r="O523" s="11" t="s">
        <v>3097</v>
      </c>
      <c r="P523" s="12"/>
      <c r="Q523" s="13"/>
      <c r="R523" s="12"/>
      <c r="S523" s="12"/>
      <c r="T523" s="12"/>
      <c r="U523" s="12"/>
      <c r="V523" s="12"/>
      <c r="W523" s="12"/>
      <c r="X523" s="13"/>
      <c r="Y523" s="6" t="s">
        <v>2272</v>
      </c>
      <c r="Z523" s="12" t="str">
        <f t="shared" si="1"/>
        <v>{"id":"M6-MyM-11b-A-2-BR","stimulus":"&lt;p&gt;Para assar um bolo é necessário que se coloque o forno em {{T1}} °C para aquecê-lo e, em seguida, reduza a temperatura em {{Q2}} °C. A que temperatura o bolo será assado?&lt;/p&gt;","template":"&lt;p&gt;O bolo está pronto para ser cozido em {{response}} °C.&lt;/p&gt;","hint":"&lt;p&gt;Subtraia os valores numéricos das duas temperaturas.&lt;/p&gt;","feedback":"&lt;p&gt;Para somar duas temperaturas, basta somar seus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v>
      </c>
      <c r="AA523" s="15" t="s">
        <v>3098</v>
      </c>
      <c r="AB523" s="13" t="str">
        <f t="shared" si="2"/>
        <v>M6-MyM-11b-A-2</v>
      </c>
      <c r="AC523" s="13" t="str">
        <f t="shared" si="3"/>
        <v>M6-MyM-11b-A-2-BR</v>
      </c>
      <c r="AD523" s="13"/>
      <c r="AE523" s="13"/>
      <c r="AF523" s="8" t="s">
        <v>48</v>
      </c>
      <c r="AG523" s="8"/>
    </row>
    <row r="524" ht="112.5" customHeight="1">
      <c r="A524" s="6" t="s">
        <v>3065</v>
      </c>
      <c r="B524" s="6" t="s">
        <v>3066</v>
      </c>
      <c r="C524" s="6" t="s">
        <v>69</v>
      </c>
      <c r="D524" s="7" t="s">
        <v>36</v>
      </c>
      <c r="E524" s="6"/>
      <c r="F524" s="11" t="s">
        <v>3099</v>
      </c>
      <c r="G524" s="26" t="s">
        <v>3100</v>
      </c>
      <c r="H524" s="14" t="s">
        <v>3101</v>
      </c>
      <c r="I524" s="19" t="s">
        <v>212</v>
      </c>
      <c r="J524" s="8" t="s">
        <v>168</v>
      </c>
      <c r="K524" s="35" t="s">
        <v>3102</v>
      </c>
      <c r="L524" s="35" t="s">
        <v>449</v>
      </c>
      <c r="M524" s="13" t="s">
        <v>43</v>
      </c>
      <c r="N524" s="11" t="s">
        <v>3071</v>
      </c>
      <c r="O524" s="11" t="s">
        <v>3103</v>
      </c>
      <c r="P524" s="12"/>
      <c r="Q524" s="13"/>
      <c r="R524" s="12"/>
      <c r="S524" s="12"/>
      <c r="T524" s="12"/>
      <c r="U524" s="12"/>
      <c r="V524" s="12"/>
      <c r="W524" s="12"/>
      <c r="X524" s="13"/>
      <c r="Y524" s="6" t="s">
        <v>2272</v>
      </c>
      <c r="Z524" s="12" t="str">
        <f t="shared" si="1"/>
        <v>{"id":"M6-MyM-11b-A-3-BR","stimulus":"&lt;p&gt;Cecília mediu sua temperatura porque se sentia mal. A princípio, o termômetro marcava {{Q1}} °C, mas depois de um tempo subiu em {{Q2}} °C. Qual é a temperatura de Cecília?&lt;/p&gt;","template":"&lt;p&gt;A temperatura de Cecília é {{response}} °C.&lt;/p&gt;","hint":"&lt;p&gt;Some os valores numéricos das duas temperaturas.&lt;/p&gt;","feedback":"&lt;p&gt;Para somar duas temperaturas, basta somar seus seus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v>
      </c>
      <c r="AA524" s="15" t="s">
        <v>3104</v>
      </c>
      <c r="AB524" s="13" t="str">
        <f t="shared" si="2"/>
        <v>M6-MyM-11b-A-3</v>
      </c>
      <c r="AC524" s="13" t="str">
        <f t="shared" si="3"/>
        <v>M6-MyM-11b-A-3-BR</v>
      </c>
      <c r="AD524" s="13"/>
      <c r="AE524" s="13"/>
      <c r="AF524" s="8" t="s">
        <v>48</v>
      </c>
      <c r="AG524" s="8"/>
    </row>
    <row r="525" ht="112.5" customHeight="1">
      <c r="A525" s="6" t="s">
        <v>3105</v>
      </c>
      <c r="B525" s="6" t="s">
        <v>3106</v>
      </c>
      <c r="C525" s="6" t="s">
        <v>35</v>
      </c>
      <c r="D525" s="7" t="s">
        <v>36</v>
      </c>
      <c r="E525" s="6"/>
      <c r="F525" s="9" t="s">
        <v>3107</v>
      </c>
      <c r="G525" s="10"/>
      <c r="H525" s="14"/>
      <c r="I525" s="6" t="s">
        <v>212</v>
      </c>
      <c r="J525" s="23" t="s">
        <v>262</v>
      </c>
      <c r="K525" s="11" t="s">
        <v>3108</v>
      </c>
      <c r="L525" s="11" t="s">
        <v>3109</v>
      </c>
      <c r="M525" s="13" t="s">
        <v>43</v>
      </c>
      <c r="N525" s="11" t="s">
        <v>3110</v>
      </c>
      <c r="O525" s="11" t="s">
        <v>3111</v>
      </c>
      <c r="P525" s="12"/>
      <c r="Q525" s="13"/>
      <c r="R525" s="12"/>
      <c r="S525" s="12"/>
      <c r="T525" s="12"/>
      <c r="U525" s="12"/>
      <c r="V525" s="12"/>
      <c r="W525" s="12"/>
      <c r="X525" s="13"/>
      <c r="Y525" s="6" t="s">
        <v>2272</v>
      </c>
      <c r="Z525" s="12" t="str">
        <f t="shared" si="1"/>
        <v>{"id":"M6-MyM-12a-I-1-BR","stimulus":"&lt;p&gt;Selecione qual das opções a seguir é uma medida de área.&lt;/p&gt;","hint":"&lt;p&gt;O m&lt;sup&gt;2&lt;/sup&gt; é a principal unidade de área.&lt;/p&gt;","feedback":"&lt;p&gt;A principal unidade de área é o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abel":null,"min":100,"max":999,"step":1},{"name":"Q2","label":null,"min":100,"max":999,"step":1},{"name":"Q3","label":null,"min":100,"max":999,"step":1},{"name":"Q4","label":null,"min":100,"max":999,"step":1},{"name":"Q5","list":["km&lt;sup&gt;2&lt;/sup&gt;","hm&lt;sup&gt;2&lt;/sup&gt;","dam&lt;sup&gt;2&lt;/sup&gt;","m&lt;sup&gt;2&lt;/sup&gt;","dm&lt;sup&gt;2&lt;/sup&gt;","cm&lt;sup&gt;2&lt;/sup&gt;","mm&lt;sup&gt;2&lt;/sup&gt;"]},{"name":"Q6","list":["km","hm","dam","m","dm","cm","mm"]},{"name":"Q7","list":["kl","hl","dal","l","dl","cl","ml"]},{"name":"Q8","list":["kg","hg","dag","g","dg","cg","mg"]}],"calculated":[{"name":"A1","label":"{{Q1}} {{Q5}}"},{"name":"A2","label":"{{Q2}} {{Q6}}","incorrect":true,"feedback":"O metro é a principal unidade de comprimento."},{"name":"A3","label":"{{Q3}} {{Q7}}","incorrect":true,"feedback":"O litro é a principal unidade de capacidade."},{"name":"A4","label":"{{Q4}} {{Q8}}","incorrect":true,"feedback":"O grama é a principal unidade de massa."}],"uniques":true},"algorithm":{"name":"trueFalse","template":"Multiple choice – standard","params":{"countCorrect":1,"countIncorrect":2,"showCheckIcon":false,
            "columns": true
        }
    }
}</v>
      </c>
      <c r="AA525" s="15" t="s">
        <v>3112</v>
      </c>
      <c r="AB525" s="13" t="str">
        <f t="shared" si="2"/>
        <v>M6-MyM-12a-I-1</v>
      </c>
      <c r="AC525" s="13" t="str">
        <f t="shared" si="3"/>
        <v>M6-MyM-12a-I-1-BR</v>
      </c>
      <c r="AD525" s="8" t="s">
        <v>47</v>
      </c>
      <c r="AE525" s="13"/>
      <c r="AF525" s="8" t="s">
        <v>48</v>
      </c>
      <c r="AG525" s="8"/>
    </row>
    <row r="526" ht="112.5" customHeight="1">
      <c r="A526" s="6" t="s">
        <v>3105</v>
      </c>
      <c r="B526" s="6" t="s">
        <v>3106</v>
      </c>
      <c r="C526" s="6" t="s">
        <v>50</v>
      </c>
      <c r="D526" s="7" t="s">
        <v>36</v>
      </c>
      <c r="E526" s="6"/>
      <c r="F526" s="9" t="s">
        <v>3113</v>
      </c>
      <c r="G526" s="10"/>
      <c r="H526" s="14"/>
      <c r="I526" s="6" t="s">
        <v>212</v>
      </c>
      <c r="J526" s="8" t="s">
        <v>346</v>
      </c>
      <c r="K526" s="11" t="s">
        <v>3114</v>
      </c>
      <c r="L526" s="26" t="s">
        <v>3115</v>
      </c>
      <c r="M526" s="13" t="s">
        <v>43</v>
      </c>
      <c r="N526" s="11" t="s">
        <v>3110</v>
      </c>
      <c r="O526" s="11" t="s">
        <v>3111</v>
      </c>
      <c r="P526" s="12"/>
      <c r="Q526" s="13"/>
      <c r="R526" s="12"/>
      <c r="S526" s="12"/>
      <c r="T526" s="12"/>
      <c r="U526" s="12"/>
      <c r="V526" s="12"/>
      <c r="W526" s="12"/>
      <c r="X526" s="13"/>
      <c r="Y526" s="6" t="s">
        <v>2272</v>
      </c>
      <c r="Z526" s="12" t="str">
        <f t="shared" si="1"/>
        <v>{"id":"M6-MyM-12a-E-1-BR","stimulus":"&lt;p&gt;Selecione as afirmações que são verdadeiras.&lt;/p&gt;","hint":"&lt;p&gt;O m&lt;sup&gt;2&lt;/sup&gt; é a principal unidade de área.&lt;/p&gt;","feedback":"&lt;p&gt;A unidade principal de área é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ist":["km&lt;sup&gt;2&lt;/sup&gt;","hm&lt;sup&gt;2&lt;/sup&gt;"]},{"name":"Q2","list":["represa&lt;sup&gt;2&lt;/sup&gt;","m&lt;sup&gt;2&lt;/sup&gt;"]},{"name":"Q3","list":["m&lt;sup&gt;2&lt;/sup&gt;","dm&lt;sup&gt;2&lt;/sup&gt;"]},{"name":"Q4","list":["m&lt;sup&gt;2&lt;/sup&gt;","represa&lt;sup&gt;2&lt;/sup&gt;"]},{"name":"Q5","list":["kg","litros","minutos","km"]},{"name":"Q6","list":["hg","cl","minutos","milímetros"]},{"name":"Q7","list":["g","hl","segundos","m"]},{"name":"Q8","list":["kg","cl","segundos","cm"]},{"name":"Q9","list":["m&lt;sup&gt;2&lt;/sup&gt;","dm&lt;sup&gt;2&lt;/sup&gt;","cm&lt;sup&gt;2&lt;/sup&gt;"]},{"name":"Q10","list":["m&lt;sup&gt;2&lt;/sup&gt;","dm&lt;sup&gt;2&lt;/sup&gt;","cm&lt;sup&gt;2&lt;/sup&gt;"]},{"name":"Q11","list":["m&lt;sup&gt;2&lt;/sup&gt;","dm&lt;sup&gt;2&lt;/sup&gt;","cm&lt;sup&gt;2&lt;/sup&gt;"]},{"name":"Q12","list":["hm&lt;sup&gt;2&lt;/sup&gt;","dam&lt;sup&gt;2&lt;/sup&gt;","m&lt;sup&gt;2&lt;/sup&gt;"]}],"calculated":[{"name":"A1","label":"A área de um país pode ser medida em {{Q1}}."},{"name":"A2","label":"A área de uma sala pode ser medida em {{Q2}}."},{"name":"A3","label":"A área da superfície de um pôster pode ser medida em {{Q3}}."},{"name":"A4","label":"A área de superfície de um playground escolar pode ser medida em {{Q4}}."},{"name":"A5","label":"A área de um país pode ser medida em {{Q5}}.","incorrect":true,"feedback":"&lt;p&gt;{{Q5}}s não é uma unidade para medir áreas.&lt;/p&gt;"},{"name":"A6","label":"A área de uma sala pode ser medida em {{Q6}}.","incorrect":true,"feedback":"&lt;p&gt;{{Q6}} não são uma unidade para medir áreas.&lt;/p&gt;"},{"name":"A7","label":"A área de superfície de um pôster pode ser medida em {{Q7}}.","incorrect":true,"feedback":"&lt;p&gt;{{Q7}}s não são uma unidade para medir áreas.&lt;/p&gt;"},{"name":"A8","label":"A área de superfície de um playground escolar pode ser medida em {{Q8}}.","incorrect":true,"feedback":"&lt;p&gt;{{Q8}} não são uma unidade para medir áreas.&lt;/p&gt;"},{"name":"A9","label":"O volume de uma garrafa pode ser medido em {{Q9}}.","incorrect":true,"feedback":"&lt;p&gt;Os {{Q9}} são usados ​​em medições de superfície, não de volume.&lt;/p&gt;"},{"name":"A10","label":"A capacidade de um cubo pode ser medida em {{Q10}}.","incorrect":true,"feedback":"&lt;p&gt;Os {{Q10}} são usados ​​em medições de superfície, não de volume.&lt;/p&gt;"},{"name":"A11","label":"O comprimento de um thread pode ser medido em {{Q11}}.","incorrect":true,"feedback":"&lt;p&gt;Os {{Q11}} são usados ​​em medições de superfície, não de comprimento.&lt;/p&gt;"},{"name":"A12","label":"A distância entre duas cestas pode ser medida em {{Q12}}.","incorrect":true,"feedback":"&lt;p&gt;Os {{Q12}} são usados ​​em medições de superfície, não de comprimento.&lt;/p&gt;"}],"uniques":true},"algorithm":{"name":"trueFalse","template":"Multiple choice – multiple response","params":{"countCorrect":2,"countIncorrect":1
        }
    }
}</v>
      </c>
      <c r="AA526" s="15" t="s">
        <v>3116</v>
      </c>
      <c r="AB526" s="13" t="str">
        <f t="shared" si="2"/>
        <v>M6-MyM-12a-E-1</v>
      </c>
      <c r="AC526" s="13" t="str">
        <f t="shared" si="3"/>
        <v>M6-MyM-12a-E-1-BR</v>
      </c>
      <c r="AD526" s="8" t="s">
        <v>47</v>
      </c>
      <c r="AE526" s="13"/>
      <c r="AF526" s="8" t="s">
        <v>48</v>
      </c>
      <c r="AG526" s="8"/>
    </row>
    <row r="527" ht="112.5" customHeight="1">
      <c r="A527" s="6" t="s">
        <v>3117</v>
      </c>
      <c r="B527" s="6" t="s">
        <v>3118</v>
      </c>
      <c r="C527" s="6" t="s">
        <v>35</v>
      </c>
      <c r="D527" s="7" t="s">
        <v>36</v>
      </c>
      <c r="E527" s="6"/>
      <c r="F527" s="11" t="s">
        <v>3119</v>
      </c>
      <c r="G527" s="10"/>
      <c r="H527" s="14" t="s">
        <v>3120</v>
      </c>
      <c r="I527" s="13"/>
      <c r="J527" s="8" t="s">
        <v>468</v>
      </c>
      <c r="K527" s="26" t="s">
        <v>3121</v>
      </c>
      <c r="L527" s="11" t="s">
        <v>3122</v>
      </c>
      <c r="M527" s="14" t="s">
        <v>43</v>
      </c>
      <c r="N527" s="11" t="s">
        <v>3123</v>
      </c>
      <c r="O527" s="11" t="s">
        <v>3123</v>
      </c>
      <c r="P527" s="12"/>
      <c r="Q527" s="13"/>
      <c r="R527" s="12"/>
      <c r="S527" s="12"/>
      <c r="T527" s="12"/>
      <c r="U527" s="12"/>
      <c r="V527" s="12"/>
      <c r="W527" s="12"/>
      <c r="X527" s="13"/>
      <c r="Y527" s="6" t="s">
        <v>2272</v>
      </c>
      <c r="Z527" s="12" t="str">
        <f t="shared" si="1"/>
        <v>{"id":"M6-MyM-12b-I-1-BR","stimulus":"&lt;p&gt;Arraste e junte as áreas iguais.&lt;/p&gt;","hint":"&lt;div style=\"display:flex; justifique-content:center;\"&gt;&lt;img src=\"https://blueberry-assets.oneclick.es/M6_MyM_12b_1.svg\" width=\"500\"&gt;&lt;/img&gt; &lt;/div&gt;","feedback":"&lt;div style=\"display:flex; justifique-content:center;\"&gt;&lt;img src=\"https://blueberry-assets.oneclick.es/M6_MyM_12b_1.svg\" width=\"500\"&gt;&lt;/img&gt; &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10.000 = {{T4}} cm&lt;sup&gt;2&lt;/sup&gt;&lt;/p&gt;"}],"uniques":true},"algorithm":{"name":"linkOperationResult","template":"Match list","params":{"invert":true}}}</v>
      </c>
      <c r="AA527" s="15" t="s">
        <v>3124</v>
      </c>
      <c r="AB527" s="13" t="str">
        <f t="shared" si="2"/>
        <v>M6-MyM-12b-I-1</v>
      </c>
      <c r="AC527" s="13" t="str">
        <f t="shared" si="3"/>
        <v>M6-MyM-12b-I-1-BR</v>
      </c>
      <c r="AD527" s="8" t="s">
        <v>47</v>
      </c>
      <c r="AE527" s="8" t="s">
        <v>572</v>
      </c>
      <c r="AF527" s="8" t="s">
        <v>48</v>
      </c>
      <c r="AG527" s="8"/>
    </row>
    <row r="528" ht="112.5" customHeight="1">
      <c r="A528" s="6" t="s">
        <v>3117</v>
      </c>
      <c r="B528" s="6" t="s">
        <v>3118</v>
      </c>
      <c r="C528" s="6" t="s">
        <v>50</v>
      </c>
      <c r="D528" s="7" t="s">
        <v>36</v>
      </c>
      <c r="E528" s="6"/>
      <c r="F528" s="11" t="s">
        <v>3125</v>
      </c>
      <c r="G528" s="10" t="s">
        <v>3126</v>
      </c>
      <c r="H528" s="14" t="s">
        <v>3127</v>
      </c>
      <c r="I528" s="6"/>
      <c r="J528" s="13" t="s">
        <v>1662</v>
      </c>
      <c r="K528" s="14" t="s">
        <v>3128</v>
      </c>
      <c r="L528" s="14" t="s">
        <v>3129</v>
      </c>
      <c r="M528" s="14" t="s">
        <v>43</v>
      </c>
      <c r="N528" s="14" t="s">
        <v>3130</v>
      </c>
      <c r="O528" s="11" t="s">
        <v>3131</v>
      </c>
      <c r="P528" s="12"/>
      <c r="Q528" s="13"/>
      <c r="R528" s="12"/>
      <c r="S528" s="12"/>
      <c r="T528" s="12"/>
      <c r="U528" s="12"/>
      <c r="V528" s="12"/>
      <c r="W528" s="12"/>
      <c r="X528" s="13"/>
      <c r="Y528" s="6" t="s">
        <v>2272</v>
      </c>
      <c r="Z528" s="12" t="str">
        <f t="shared" si="1"/>
        <v>{"id":"M6-MyM-12b-E-1-BR","stimulus":"&lt;p&gt;Escolha a resposta apropriada para esta equivalência.&lt;/p&gt;","template":"&lt;p style=\"text-align:center;\"&gt;{{Q1}} m&lt;sup&gt;2&lt;/sup&gt; = {{response}} dm&lt;sup&gt;2&lt;/sup&gt;&lt;/p&gt;","hint":"&lt;p&gt;&lt;div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v>
      </c>
      <c r="AA528" s="15" t="s">
        <v>3132</v>
      </c>
      <c r="AB528" s="13" t="str">
        <f t="shared" si="2"/>
        <v>M6-MyM-12b-E-1</v>
      </c>
      <c r="AC528" s="13" t="str">
        <f t="shared" si="3"/>
        <v>M6-MyM-12b-E-1-BR</v>
      </c>
      <c r="AD528" s="8" t="s">
        <v>47</v>
      </c>
      <c r="AE528" s="13"/>
      <c r="AF528" s="8" t="s">
        <v>48</v>
      </c>
      <c r="AG528" s="8"/>
    </row>
    <row r="529" ht="112.5" customHeight="1">
      <c r="A529" s="6" t="s">
        <v>3117</v>
      </c>
      <c r="B529" s="6" t="s">
        <v>3118</v>
      </c>
      <c r="C529" s="6" t="s">
        <v>50</v>
      </c>
      <c r="D529" s="7" t="s">
        <v>36</v>
      </c>
      <c r="E529" s="6"/>
      <c r="F529" s="10" t="s">
        <v>3133</v>
      </c>
      <c r="G529" s="10" t="s">
        <v>3134</v>
      </c>
      <c r="H529" s="14" t="s">
        <v>3127</v>
      </c>
      <c r="I529" s="6"/>
      <c r="J529" s="13" t="s">
        <v>1662</v>
      </c>
      <c r="K529" s="14" t="s">
        <v>3135</v>
      </c>
      <c r="L529" s="14" t="s">
        <v>3136</v>
      </c>
      <c r="M529" s="14" t="s">
        <v>43</v>
      </c>
      <c r="N529" s="14" t="s">
        <v>3130</v>
      </c>
      <c r="O529" s="14" t="s">
        <v>3137</v>
      </c>
      <c r="P529" s="12"/>
      <c r="Q529" s="13"/>
      <c r="R529" s="12"/>
      <c r="S529" s="12"/>
      <c r="T529" s="12"/>
      <c r="U529" s="12"/>
      <c r="V529" s="12"/>
      <c r="W529" s="12"/>
      <c r="X529" s="13"/>
      <c r="Y529" s="6" t="s">
        <v>2272</v>
      </c>
      <c r="Z529" s="12" t="str">
        <f t="shared" si="1"/>
        <v>{"id":"M6-MyM-12b-E-2-BR","stimulus":"&lt;p&gt;Escolha a resposta correta.&lt;/p&gt;","template":"&lt;p style=\"text-align:center;\"&gt;{{Q2}} cm&lt;sup&gt;2&lt;/sup&gt;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style=\"text-align:center;\"&gt;{{Q2}} cm&lt;sup&gt;2&lt;/sup&gt; = {{Q2}} : 10.000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v>
      </c>
      <c r="AA529" s="15" t="s">
        <v>3138</v>
      </c>
      <c r="AB529" s="13" t="str">
        <f t="shared" si="2"/>
        <v>M6-MyM-12b-E-2</v>
      </c>
      <c r="AC529" s="13" t="str">
        <f t="shared" si="3"/>
        <v>M6-MyM-12b-E-2-BR</v>
      </c>
      <c r="AD529" s="8" t="s">
        <v>47</v>
      </c>
      <c r="AE529" s="8" t="s">
        <v>572</v>
      </c>
      <c r="AF529" s="8" t="s">
        <v>48</v>
      </c>
      <c r="AG529" s="8"/>
    </row>
    <row r="530" ht="112.5" customHeight="1">
      <c r="A530" s="6" t="s">
        <v>3117</v>
      </c>
      <c r="B530" s="6" t="s">
        <v>3118</v>
      </c>
      <c r="C530" s="6" t="s">
        <v>50</v>
      </c>
      <c r="D530" s="7" t="s">
        <v>36</v>
      </c>
      <c r="E530" s="6"/>
      <c r="F530" s="10" t="s">
        <v>3133</v>
      </c>
      <c r="G530" s="10" t="s">
        <v>3139</v>
      </c>
      <c r="H530" s="14" t="s">
        <v>3127</v>
      </c>
      <c r="I530" s="6"/>
      <c r="J530" s="13" t="s">
        <v>1662</v>
      </c>
      <c r="K530" s="14" t="s">
        <v>3140</v>
      </c>
      <c r="L530" s="14" t="s">
        <v>3141</v>
      </c>
      <c r="M530" s="14" t="s">
        <v>43</v>
      </c>
      <c r="N530" s="14" t="s">
        <v>3130</v>
      </c>
      <c r="O530" s="14" t="s">
        <v>3142</v>
      </c>
      <c r="P530" s="12"/>
      <c r="Q530" s="13"/>
      <c r="R530" s="12"/>
      <c r="S530" s="12"/>
      <c r="T530" s="12"/>
      <c r="U530" s="12"/>
      <c r="V530" s="12"/>
      <c r="W530" s="12"/>
      <c r="X530" s="13"/>
      <c r="Y530" s="6" t="s">
        <v>2272</v>
      </c>
      <c r="Z530" s="12" t="str">
        <f t="shared" si="1"/>
        <v>{"id":"M6-MyM-12b-E-3-BR","stimulus":"&lt;p&gt;Escolha a resposta apropriada.&lt;/p&gt;","template":"&lt;p style=\"text-align:center;\"&gt;{{Q3}} dam&lt;sup&gt;2&lt;/sup&gt;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v>
      </c>
      <c r="AA530" s="15" t="s">
        <v>3143</v>
      </c>
      <c r="AB530" s="13" t="str">
        <f t="shared" si="2"/>
        <v>M6-MyM-12b-E-3</v>
      </c>
      <c r="AC530" s="13" t="str">
        <f t="shared" si="3"/>
        <v>M6-MyM-12b-E-3-BR</v>
      </c>
      <c r="AD530" s="8" t="s">
        <v>47</v>
      </c>
      <c r="AE530" s="8" t="s">
        <v>572</v>
      </c>
      <c r="AF530" s="8" t="s">
        <v>48</v>
      </c>
      <c r="AG530" s="8"/>
    </row>
    <row r="531" ht="112.5" customHeight="1">
      <c r="A531" s="6" t="s">
        <v>3117</v>
      </c>
      <c r="B531" s="6" t="s">
        <v>3118</v>
      </c>
      <c r="C531" s="6" t="s">
        <v>69</v>
      </c>
      <c r="D531" s="7" t="s">
        <v>36</v>
      </c>
      <c r="E531" s="6"/>
      <c r="F531" s="11" t="s">
        <v>3144</v>
      </c>
      <c r="G531" s="11" t="s">
        <v>3145</v>
      </c>
      <c r="H531" s="14" t="s">
        <v>3146</v>
      </c>
      <c r="I531" s="6"/>
      <c r="J531" s="13" t="s">
        <v>103</v>
      </c>
      <c r="K531" s="14" t="s">
        <v>3147</v>
      </c>
      <c r="L531" s="14" t="s">
        <v>3148</v>
      </c>
      <c r="M531" s="13" t="s">
        <v>43</v>
      </c>
      <c r="N531" s="14" t="s">
        <v>3130</v>
      </c>
      <c r="O531" s="14" t="s">
        <v>3149</v>
      </c>
      <c r="P531" s="12"/>
      <c r="Q531" s="13"/>
      <c r="R531" s="12"/>
      <c r="S531" s="12"/>
      <c r="T531" s="12"/>
      <c r="U531" s="12"/>
      <c r="V531" s="12"/>
      <c r="W531" s="12"/>
      <c r="X531" s="13"/>
      <c r="Y531" s="6" t="s">
        <v>2272</v>
      </c>
      <c r="Z531" s="12" t="str">
        <f t="shared" si="1"/>
        <v>{"id":"M6-MyM-12b-A-1-BR","stimulus":"&lt;p&gt;O armário que Estela quer comprar ocupa {{Q1}} mm&lt;sup&gt;2&lt;/sup&gt; de espaço. No entanto, ela precisa saber essa área em dm&lt;sup&gt;2&lt;/sup&gt; para saber se teria espaço em sua casa. Converta a área para esta unidade.&lt;/p&gt;","template":"&lt;p&gt;O armário ocupa {{response}} dm&lt;sup&gt;2&lt;/sup&gt; de espaço.&lt;/p&gt;","hint":"&lt;p&gt;&lt;div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v>
      </c>
      <c r="AA531" s="15" t="s">
        <v>3150</v>
      </c>
      <c r="AB531" s="13" t="str">
        <f t="shared" si="2"/>
        <v>M6-MyM-12b-A-1</v>
      </c>
      <c r="AC531" s="13" t="str">
        <f t="shared" si="3"/>
        <v>M6-MyM-12b-A-1-BR</v>
      </c>
      <c r="AD531" s="8" t="s">
        <v>47</v>
      </c>
      <c r="AE531" s="8" t="s">
        <v>572</v>
      </c>
      <c r="AF531" s="8" t="s">
        <v>48</v>
      </c>
      <c r="AG531" s="8"/>
    </row>
    <row r="532" ht="112.5" customHeight="1">
      <c r="A532" s="6" t="s">
        <v>3117</v>
      </c>
      <c r="B532" s="6" t="s">
        <v>3118</v>
      </c>
      <c r="C532" s="6" t="s">
        <v>69</v>
      </c>
      <c r="D532" s="7" t="s">
        <v>36</v>
      </c>
      <c r="E532" s="6"/>
      <c r="F532" s="10" t="s">
        <v>3151</v>
      </c>
      <c r="G532" s="11" t="s">
        <v>3152</v>
      </c>
      <c r="H532" s="14" t="s">
        <v>3153</v>
      </c>
      <c r="I532" s="6"/>
      <c r="J532" s="13" t="s">
        <v>103</v>
      </c>
      <c r="K532" s="14" t="s">
        <v>3154</v>
      </c>
      <c r="L532" s="14" t="s">
        <v>2642</v>
      </c>
      <c r="M532" s="13" t="s">
        <v>43</v>
      </c>
      <c r="N532" s="14" t="s">
        <v>3130</v>
      </c>
      <c r="O532" s="14" t="s">
        <v>3155</v>
      </c>
      <c r="P532" s="12"/>
      <c r="Q532" s="13"/>
      <c r="R532" s="12"/>
      <c r="S532" s="12"/>
      <c r="T532" s="12"/>
      <c r="U532" s="12"/>
      <c r="V532" s="12"/>
      <c r="W532" s="12"/>
      <c r="X532" s="13"/>
      <c r="Y532" s="6" t="s">
        <v>2272</v>
      </c>
      <c r="Z532" s="12" t="str">
        <f t="shared" si="1"/>
        <v>{"id":"M6-MyM-12b-A-2-BR","stimulus":"&lt;p&gt;Raul vai comprar uma moldura para uma foto que tem {{Q1}} cm&lt;sup&gt;2&lt;/sup&gt;. Porém, na loja, os quadros são medidos em dm&lt;sup&gt;2&lt;/sup&gt;. Você poderia converter a área da foto para dm&lt;sup&gt;2&lt;/sup&gt;?&lt;/p&gt;","template":"&lt;p&gt;A foto tem uma área de ​​{{response}} dm&lt;sup&gt;2&lt;/sup&gt;.&lt;/p&gt;","hint":"&lt;p&gt;&lt;div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v>
      </c>
      <c r="AA532" s="15" t="s">
        <v>3156</v>
      </c>
      <c r="AB532" s="13" t="str">
        <f t="shared" si="2"/>
        <v>M6-MyM-12b-A-2</v>
      </c>
      <c r="AC532" s="13" t="str">
        <f t="shared" si="3"/>
        <v>M6-MyM-12b-A-2-BR</v>
      </c>
      <c r="AD532" s="8" t="s">
        <v>47</v>
      </c>
      <c r="AE532" s="8" t="s">
        <v>572</v>
      </c>
      <c r="AF532" s="8" t="s">
        <v>48</v>
      </c>
      <c r="AG532" s="8"/>
    </row>
    <row r="533" ht="112.5" customHeight="1">
      <c r="A533" s="6" t="s">
        <v>3117</v>
      </c>
      <c r="B533" s="6" t="s">
        <v>3118</v>
      </c>
      <c r="C533" s="6" t="s">
        <v>69</v>
      </c>
      <c r="D533" s="7" t="s">
        <v>36</v>
      </c>
      <c r="E533" s="6"/>
      <c r="F533" s="10" t="s">
        <v>3157</v>
      </c>
      <c r="G533" s="11" t="s">
        <v>3158</v>
      </c>
      <c r="H533" s="14" t="s">
        <v>3159</v>
      </c>
      <c r="I533" s="6"/>
      <c r="J533" s="13" t="s">
        <v>103</v>
      </c>
      <c r="K533" s="14" t="s">
        <v>3160</v>
      </c>
      <c r="L533" s="14" t="s">
        <v>2312</v>
      </c>
      <c r="M533" s="13" t="s">
        <v>43</v>
      </c>
      <c r="N533" s="14" t="s">
        <v>3130</v>
      </c>
      <c r="O533" s="14" t="s">
        <v>3161</v>
      </c>
      <c r="P533" s="12"/>
      <c r="Q533" s="13"/>
      <c r="R533" s="12"/>
      <c r="S533" s="12"/>
      <c r="T533" s="12"/>
      <c r="U533" s="12"/>
      <c r="V533" s="12"/>
      <c r="W533" s="12"/>
      <c r="X533" s="13"/>
      <c r="Y533" s="6" t="s">
        <v>2272</v>
      </c>
      <c r="Z533" s="12" t="str">
        <f t="shared" si="1"/>
        <v>{"id":"M6-MyM-12b-A-3-BR","stimulus":"&lt;p&gt;A fazenda que Roberta vai comprar tem área de {{Q1}} dam&lt;sup&gt;2&lt;/sup&gt;, mas ela quer saber quanto vale essa medida em metros quadrados. Efetue essa conversão de medida.&lt;/p&gt;","template":"&lt;p&gt;A área 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v>
      </c>
      <c r="AA533" s="15" t="s">
        <v>3162</v>
      </c>
      <c r="AB533" s="13" t="str">
        <f t="shared" si="2"/>
        <v>M6-MyM-12b-A-3</v>
      </c>
      <c r="AC533" s="13" t="str">
        <f t="shared" si="3"/>
        <v>M6-MyM-12b-A-3-BR</v>
      </c>
      <c r="AD533" s="8" t="s">
        <v>47</v>
      </c>
      <c r="AE533" s="8" t="s">
        <v>572</v>
      </c>
      <c r="AF533" s="8" t="s">
        <v>48</v>
      </c>
      <c r="AG533" s="8"/>
    </row>
    <row r="534" ht="112.5" customHeight="1">
      <c r="A534" s="6" t="s">
        <v>3163</v>
      </c>
      <c r="B534" s="6" t="s">
        <v>3164</v>
      </c>
      <c r="C534" s="6" t="s">
        <v>35</v>
      </c>
      <c r="D534" s="7" t="s">
        <v>36</v>
      </c>
      <c r="E534" s="6"/>
      <c r="F534" s="10" t="s">
        <v>3165</v>
      </c>
      <c r="G534" s="10" t="s">
        <v>3166</v>
      </c>
      <c r="H534" s="14"/>
      <c r="I534" s="6" t="s">
        <v>212</v>
      </c>
      <c r="J534" s="6" t="s">
        <v>1662</v>
      </c>
      <c r="K534" s="10" t="s">
        <v>3167</v>
      </c>
      <c r="L534" s="10" t="s">
        <v>3168</v>
      </c>
      <c r="M534" s="6" t="s">
        <v>43</v>
      </c>
      <c r="N534" s="11" t="s">
        <v>3169</v>
      </c>
      <c r="O534" s="11" t="s">
        <v>3170</v>
      </c>
      <c r="P534" s="12"/>
      <c r="Q534" s="13"/>
      <c r="R534" s="12"/>
      <c r="S534" s="12"/>
      <c r="T534" s="12"/>
      <c r="U534" s="12"/>
      <c r="V534" s="12"/>
      <c r="W534" s="12"/>
      <c r="X534" s="13"/>
      <c r="Y534" s="6" t="s">
        <v>2272</v>
      </c>
      <c r="Z534" s="12" t="str">
        <f t="shared" si="1"/>
        <v>{"id":"M6-MyM-12d-I-1-BR","stimulus":"&lt;p&gt;Selecione a equivalência correta.&lt;/p&gt;","template":"&lt;p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v>
      </c>
      <c r="AA534" s="15" t="s">
        <v>3171</v>
      </c>
      <c r="AB534" s="13" t="str">
        <f t="shared" si="2"/>
        <v>M6-MyM-12d-I-1</v>
      </c>
      <c r="AC534" s="13" t="str">
        <f t="shared" si="3"/>
        <v>M6-MyM-12d-I-1-BR</v>
      </c>
      <c r="AD534" s="8" t="s">
        <v>47</v>
      </c>
      <c r="AE534" s="8" t="s">
        <v>572</v>
      </c>
      <c r="AF534" s="8" t="s">
        <v>48</v>
      </c>
      <c r="AG534" s="8"/>
    </row>
    <row r="535" ht="112.5" customHeight="1">
      <c r="A535" s="6" t="s">
        <v>3163</v>
      </c>
      <c r="B535" s="6" t="s">
        <v>3164</v>
      </c>
      <c r="C535" s="13" t="s">
        <v>35</v>
      </c>
      <c r="D535" s="7" t="s">
        <v>36</v>
      </c>
      <c r="E535" s="6"/>
      <c r="F535" s="10" t="s">
        <v>3165</v>
      </c>
      <c r="G535" s="10" t="s">
        <v>3172</v>
      </c>
      <c r="H535" s="14"/>
      <c r="I535" s="6" t="s">
        <v>212</v>
      </c>
      <c r="J535" s="6" t="s">
        <v>1662</v>
      </c>
      <c r="K535" s="10" t="s">
        <v>3167</v>
      </c>
      <c r="L535" s="10" t="s">
        <v>3173</v>
      </c>
      <c r="M535" s="6" t="s">
        <v>43</v>
      </c>
      <c r="N535" s="11" t="s">
        <v>3174</v>
      </c>
      <c r="O535" s="11" t="s">
        <v>3175</v>
      </c>
      <c r="P535" s="12"/>
      <c r="Q535" s="13"/>
      <c r="R535" s="12"/>
      <c r="S535" s="12"/>
      <c r="T535" s="12"/>
      <c r="U535" s="12"/>
      <c r="V535" s="12"/>
      <c r="W535" s="12"/>
      <c r="X535" s="13"/>
      <c r="Y535" s="6" t="s">
        <v>2272</v>
      </c>
      <c r="Z535" s="12" t="str">
        <f t="shared" si="1"/>
        <v>{"id":"M6-MyM-12d-I-2-BR","stimulus":"&lt;p&gt;Selecione a equivalência correta.&lt;/p&gt;","template":"&lt;p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v>
      </c>
      <c r="AA535" s="15" t="s">
        <v>3176</v>
      </c>
      <c r="AB535" s="13" t="str">
        <f t="shared" si="2"/>
        <v>M6-MyM-12d-I-2</v>
      </c>
      <c r="AC535" s="13" t="str">
        <f t="shared" si="3"/>
        <v>M6-MyM-12d-I-2-BR</v>
      </c>
      <c r="AD535" s="8" t="s">
        <v>47</v>
      </c>
      <c r="AE535" s="8" t="s">
        <v>572</v>
      </c>
      <c r="AF535" s="8" t="s">
        <v>48</v>
      </c>
      <c r="AG535" s="8"/>
    </row>
    <row r="536" ht="112.5" customHeight="1">
      <c r="A536" s="6" t="s">
        <v>3163</v>
      </c>
      <c r="B536" s="6" t="s">
        <v>3164</v>
      </c>
      <c r="C536" s="6" t="s">
        <v>50</v>
      </c>
      <c r="D536" s="7" t="s">
        <v>36</v>
      </c>
      <c r="E536" s="6"/>
      <c r="F536" s="10" t="s">
        <v>3177</v>
      </c>
      <c r="G536" s="10" t="s">
        <v>3178</v>
      </c>
      <c r="H536" s="14"/>
      <c r="I536" s="6" t="s">
        <v>212</v>
      </c>
      <c r="J536" s="6" t="s">
        <v>103</v>
      </c>
      <c r="K536" s="10" t="s">
        <v>3179</v>
      </c>
      <c r="L536" s="10" t="s">
        <v>3180</v>
      </c>
      <c r="M536" s="6" t="s">
        <v>43</v>
      </c>
      <c r="N536" s="11" t="s">
        <v>3169</v>
      </c>
      <c r="O536" s="11" t="s">
        <v>3181</v>
      </c>
      <c r="P536" s="12"/>
      <c r="Q536" s="13"/>
      <c r="R536" s="12"/>
      <c r="S536" s="12"/>
      <c r="T536" s="12"/>
      <c r="U536" s="12"/>
      <c r="V536" s="12"/>
      <c r="W536" s="12"/>
      <c r="X536" s="13"/>
      <c r="Y536" s="6" t="s">
        <v>2272</v>
      </c>
      <c r="Z536" s="12" t="str">
        <f t="shared" si="1"/>
        <v>{"id":"M6-MyM-12d-E-1-BR","stimulus":"&lt;p&gt;Complete esta equivalência.&lt;/p&gt;","template":"&lt;p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v>
      </c>
      <c r="AA536" s="15" t="s">
        <v>3182</v>
      </c>
      <c r="AB536" s="13" t="str">
        <f t="shared" si="2"/>
        <v>M6-MyM-12d-E-1</v>
      </c>
      <c r="AC536" s="13" t="str">
        <f t="shared" si="3"/>
        <v>M6-MyM-12d-E-1-BR</v>
      </c>
      <c r="AD536" s="8" t="s">
        <v>47</v>
      </c>
      <c r="AE536" s="8" t="s">
        <v>572</v>
      </c>
      <c r="AF536" s="8" t="s">
        <v>48</v>
      </c>
      <c r="AG536" s="8"/>
    </row>
    <row r="537" ht="112.5" customHeight="1">
      <c r="A537" s="6" t="s">
        <v>3163</v>
      </c>
      <c r="B537" s="6" t="s">
        <v>3164</v>
      </c>
      <c r="C537" s="6" t="s">
        <v>50</v>
      </c>
      <c r="D537" s="7" t="s">
        <v>36</v>
      </c>
      <c r="E537" s="6"/>
      <c r="F537" s="10" t="s">
        <v>3177</v>
      </c>
      <c r="G537" s="10" t="s">
        <v>3183</v>
      </c>
      <c r="H537" s="14"/>
      <c r="I537" s="6" t="s">
        <v>212</v>
      </c>
      <c r="J537" s="6" t="s">
        <v>103</v>
      </c>
      <c r="K537" s="10" t="s">
        <v>3179</v>
      </c>
      <c r="L537" s="10" t="s">
        <v>2312</v>
      </c>
      <c r="M537" s="6" t="s">
        <v>43</v>
      </c>
      <c r="N537" s="11" t="s">
        <v>3174</v>
      </c>
      <c r="O537" s="11" t="s">
        <v>3184</v>
      </c>
      <c r="P537" s="12"/>
      <c r="Q537" s="13"/>
      <c r="R537" s="12"/>
      <c r="S537" s="12"/>
      <c r="T537" s="12"/>
      <c r="U537" s="12"/>
      <c r="V537" s="12"/>
      <c r="W537" s="12"/>
      <c r="X537" s="13"/>
      <c r="Y537" s="6" t="s">
        <v>2272</v>
      </c>
      <c r="Z537" s="12" t="str">
        <f t="shared" si="1"/>
        <v>{"id":"M6-MyM-12d-E-2-BR","stimulus":"&lt;p&gt;Complete esta equivalência.&lt;/p&gt;","template":"&lt;p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v>
      </c>
      <c r="AA537" s="15" t="s">
        <v>3185</v>
      </c>
      <c r="AB537" s="13" t="str">
        <f t="shared" si="2"/>
        <v>M6-MyM-12d-E-2</v>
      </c>
      <c r="AC537" s="13" t="str">
        <f t="shared" si="3"/>
        <v>M6-MyM-12d-E-2-BR</v>
      </c>
      <c r="AD537" s="8" t="s">
        <v>47</v>
      </c>
      <c r="AE537" s="8" t="s">
        <v>572</v>
      </c>
      <c r="AF537" s="8" t="s">
        <v>48</v>
      </c>
      <c r="AG537" s="8"/>
    </row>
    <row r="538" ht="112.5" customHeight="1">
      <c r="A538" s="6" t="s">
        <v>3163</v>
      </c>
      <c r="B538" s="6" t="s">
        <v>3164</v>
      </c>
      <c r="C538" s="6" t="s">
        <v>69</v>
      </c>
      <c r="D538" s="7" t="s">
        <v>36</v>
      </c>
      <c r="E538" s="6"/>
      <c r="F538" s="11" t="s">
        <v>3186</v>
      </c>
      <c r="G538" s="11" t="s">
        <v>3187</v>
      </c>
      <c r="H538" s="14"/>
      <c r="I538" s="6" t="s">
        <v>212</v>
      </c>
      <c r="J538" s="23" t="s">
        <v>168</v>
      </c>
      <c r="K538" s="10" t="s">
        <v>3188</v>
      </c>
      <c r="L538" s="10" t="s">
        <v>3189</v>
      </c>
      <c r="M538" s="8" t="s">
        <v>577</v>
      </c>
      <c r="N538" s="11" t="s">
        <v>3169</v>
      </c>
      <c r="O538" s="11" t="s">
        <v>3190</v>
      </c>
      <c r="P538" s="12"/>
      <c r="Q538" s="13"/>
      <c r="R538" s="12"/>
      <c r="S538" s="11" t="s">
        <v>3191</v>
      </c>
      <c r="T538" s="14" t="s">
        <v>3192</v>
      </c>
      <c r="U538" s="14" t="s">
        <v>3193</v>
      </c>
      <c r="V538" s="11" t="s">
        <v>3194</v>
      </c>
      <c r="W538" s="12"/>
      <c r="X538" s="13"/>
      <c r="Y538" s="6" t="s">
        <v>2272</v>
      </c>
      <c r="Z538" s="12" t="str">
        <f t="shared" si="1"/>
        <v>{"id":"M6-MyM-12d-A-1-BR","seed":{"parameters":[{"name":"Q1","label":null,"min":10,"max":99,"step":0.001}],"uniques":true},"scaffolding":[{"id":"step-0","stimulus":"&lt;p&gt;Depois de um incêndio florestal, um conselho municipal pretende reflorestar &lt;span class=\"no-break\"&gt;{{Q1}} ha&lt;/span&gt; de uma reserva natural. Para isso, é preciso saber a quantos metros quadrados essa área equivale. Calcule-a.&lt;/p&gt;","template":"&lt;p&gt;A área equivale a {{response}} m&lt;sup&gt;2&lt;/sup&gt;.&lt;/p&gt;","seed":{"calculated":[{"name":"A1","label":"{{function}}","function":"math.round({{Q1}}*10000)"}]},"algorithm":{"name":"calculateOperation","params":{"method":"equivLiteral","keyboard":"INTERMEDIATE"}}},{"id":"step-1","stimulus":"&lt;p&gt;Quanto mede a área da reserva que se deseja reflorestar?&lt;/p&gt;","template":"&lt;p&gt;A área mede {{response}} ha.&lt;/p&gt;","seed":{"calculated":[{"name":"A2","label":"{{function}}","function":"{{Q1}}"}]},"algorithm":{"name":"calculateOperation","params":{"method":"equivLiteral","keyboard":"INTERMEDIATE"}}},{"id":"step-2","stimulus":"&lt;p&gt;O que pede o enunciado?&lt;/p&gt;","seed":{"calculated":[{"name":"1-A1","label":"&lt;p&gt;Converter {{Q1}} ha em m&lt;sup&gt;2&lt;/sup&gt;.&lt;/p&gt;","incorrect":false},{"name":"1-A2","label":"&lt;p&gt;Converter {{Q1}} a em m&lt;sup&gt;2&lt;/sup&gt;.&lt;/p&gt;","incorrect":true},{"name":"1-A3","label":"&lt;p&gt;Converter {{Q1}} m&lt;sup&gt;2&lt;/sup&gt; em ha.&lt;/p&gt;","incorrect":true}]},"algorithm":{"name":"trueFalse","template":"Multiple choice – standard","params":{"countCorrect":1,"countIncorrect":2,"showCheckIcon":true}}},{"id":"step-3","stimulus":"&lt;p&gt;Qual é a equivalência correta para converter ha em m&lt;sup&gt;2&lt;/sup&gt;?&lt;/p&gt;","seed":{"calculated":[{"name":"1-A1","label":"1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faça o seguinte cálculo para encontrar os metros quadrados que se deseja reflorestar.&lt;/p&gt;","template":"&lt;p style=\"text-align:center;\"&gt;{{Q1}} ha = {{Q1}} × 10 000 = {{response}} m&lt;sup&gt;2&lt;/sup&gt;&lt;/p&gt;","seed":{"calculated":[{"name":"A1","label":"{{function}}","function":"math.round({{Q1}}*10000)"}]},"algorithm":{"name":"calculateOperation","params":{"method":"equivLiteral","keyboard":"INTERMEDIATE"}}}]}</v>
      </c>
      <c r="AA538" s="15" t="s">
        <v>3195</v>
      </c>
      <c r="AB538" s="13" t="str">
        <f t="shared" si="2"/>
        <v>M6-MyM-12d-A-1</v>
      </c>
      <c r="AC538" s="13" t="str">
        <f t="shared" si="3"/>
        <v>M6-MyM-12d-A-1-BR</v>
      </c>
      <c r="AD538" s="8" t="s">
        <v>47</v>
      </c>
      <c r="AE538" s="8"/>
      <c r="AF538" s="8" t="s">
        <v>48</v>
      </c>
      <c r="AG538" s="8"/>
    </row>
    <row r="539" ht="112.5" customHeight="1">
      <c r="A539" s="6" t="s">
        <v>3163</v>
      </c>
      <c r="B539" s="6" t="s">
        <v>3164</v>
      </c>
      <c r="C539" s="6" t="s">
        <v>69</v>
      </c>
      <c r="D539" s="7" t="s">
        <v>36</v>
      </c>
      <c r="E539" s="6"/>
      <c r="F539" s="11" t="s">
        <v>3196</v>
      </c>
      <c r="G539" s="11" t="s">
        <v>3197</v>
      </c>
      <c r="H539" s="14"/>
      <c r="I539" s="6" t="s">
        <v>212</v>
      </c>
      <c r="J539" s="23" t="s">
        <v>168</v>
      </c>
      <c r="K539" s="10" t="s">
        <v>3198</v>
      </c>
      <c r="L539" s="10" t="s">
        <v>3148</v>
      </c>
      <c r="M539" s="8" t="s">
        <v>577</v>
      </c>
      <c r="N539" s="11" t="s">
        <v>3169</v>
      </c>
      <c r="O539" s="11" t="s">
        <v>3199</v>
      </c>
      <c r="P539" s="12"/>
      <c r="Q539" s="13"/>
      <c r="R539" s="12"/>
      <c r="S539" s="11" t="s">
        <v>3200</v>
      </c>
      <c r="T539" s="14" t="s">
        <v>3201</v>
      </c>
      <c r="U539" s="14" t="s">
        <v>3202</v>
      </c>
      <c r="V539" s="11" t="s">
        <v>3203</v>
      </c>
      <c r="W539" s="12"/>
      <c r="X539" s="13"/>
      <c r="Y539" s="6" t="s">
        <v>2272</v>
      </c>
      <c r="Z539" s="12" t="str">
        <f t="shared" si="1"/>
        <v>{"id":"M6-MyM-12d-A-2-BR","seed":{"parameters":[{"name":"Q1","label":null,"min":100000,"max":900000,"step":1000}],"uniques":true},"scaffolding":[{"id":"step-0","stimulus":"&lt;p&gt;Um time de futebol planeja construir seu novo centro esportivo em um terreno de &lt;span class=\"no-break\"&gt;{{Q1}} m&lt;sup&gt;2&lt;/sup&gt;.&lt;/span&gt; Quanto mede essa área em hectares?&lt;/p&gt;","template":"&lt;p&gt;Mede {{response}} ha.&lt;/p&gt;","seed":{"calculated":[{"name":"A1","label":"{{function}}","function":"{{Q1}}/10000"}]},"algorithm":{"name":"calculateOperation","params":{"method":"equivLiteral","keyboard":"INTERMEDIATE"}}},{"id":"step-1","stimulus":"&lt;p&gt;Qual é a área do terreno para o centro esportivo?&lt;/p&gt;","template":"&lt;p&gt;A área mede {{response}} m&lt;sup&gt;2&lt;/sup&gt;.&lt;/p&gt;","seed":{"calculated":[{"name":"A2","label":"{{function}}","function":"{{Q1}}"}]},"algorithm":{"name":"calculateOperation","params":{"method":"equivLiteral","keyboard":"INTERMEDIATE"}}},{"id":"step-2","stimulus":"&lt;p&gt;O que pede o enunciado?&lt;/p&gt;","seed":{"calculated":[{"name":"1-A1","label":"&lt;p&gt;Converter {{Q1}} m&lt;sup&gt;2&lt;/sup&gt; em ha.&lt;/p&gt;","incorrect":false},{"name":"1-A2","label":"&lt;p&gt;Converter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m&lt;sup&gt;2&lt;/sup&gt; em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complete o cálculo a seguir para saber quantos hectares terá o centro esportivo.&lt;/p&gt;","template":"&lt;p style=\"text-align:center;\"&gt;{{Q1}} m&lt;sup&gt;2&lt;/sup&gt; = {{Q1}} : 10 000 = {{response}} ha&lt;/p&gt;","seed":{"calculated":[{"name":"A1","label":"{{function}}","function":"{{Q1}}/10000"}]},"algorithm":{"name":"calculateOperation","params":{"method":"equivLiteral","keyboard":"INTERMEDIATE"}}}]}</v>
      </c>
      <c r="AA539" s="15" t="s">
        <v>3204</v>
      </c>
      <c r="AB539" s="13" t="str">
        <f t="shared" si="2"/>
        <v>M6-MyM-12d-A-2</v>
      </c>
      <c r="AC539" s="13" t="str">
        <f t="shared" si="3"/>
        <v>M6-MyM-12d-A-2-BR</v>
      </c>
      <c r="AD539" s="8" t="s">
        <v>47</v>
      </c>
      <c r="AE539" s="8"/>
      <c r="AF539" s="8" t="s">
        <v>48</v>
      </c>
      <c r="AG539" s="8"/>
    </row>
    <row r="540" ht="112.5" customHeight="1">
      <c r="A540" s="6" t="s">
        <v>3163</v>
      </c>
      <c r="B540" s="6" t="s">
        <v>3164</v>
      </c>
      <c r="C540" s="13" t="s">
        <v>69</v>
      </c>
      <c r="D540" s="7" t="s">
        <v>36</v>
      </c>
      <c r="E540" s="6"/>
      <c r="F540" s="11" t="s">
        <v>3205</v>
      </c>
      <c r="G540" s="11" t="s">
        <v>3206</v>
      </c>
      <c r="H540" s="14"/>
      <c r="I540" s="13" t="s">
        <v>212</v>
      </c>
      <c r="J540" s="23" t="s">
        <v>168</v>
      </c>
      <c r="K540" s="10" t="s">
        <v>3207</v>
      </c>
      <c r="L540" s="10" t="s">
        <v>2312</v>
      </c>
      <c r="M540" s="8" t="s">
        <v>577</v>
      </c>
      <c r="N540" s="11" t="s">
        <v>3174</v>
      </c>
      <c r="O540" s="11" t="s">
        <v>3184</v>
      </c>
      <c r="P540" s="12"/>
      <c r="Q540" s="13"/>
      <c r="R540" s="12"/>
      <c r="S540" s="11" t="s">
        <v>3208</v>
      </c>
      <c r="T540" s="14" t="s">
        <v>3209</v>
      </c>
      <c r="U540" s="14" t="s">
        <v>3210</v>
      </c>
      <c r="V540" s="11" t="s">
        <v>3211</v>
      </c>
      <c r="W540" s="12"/>
      <c r="X540" s="13"/>
      <c r="Y540" s="6" t="s">
        <v>2272</v>
      </c>
      <c r="Z540" s="12" t="str">
        <f t="shared" si="1"/>
        <v>{"id":"M6-MyM-12d-A-3-BR","seed":{"parameters":[{"name":"Q1","label":null,"min":10,"max":20,"step":0.01}],"uniques":true},"scaffolding":[{"id":"step-0","stimulus":"&lt;p&gt;Pedro e Júlia vão comprar uma casa que, de acordo com a planta, está construída em um terreno que mede &lt;span class=\"no-break\"&gt;{{Q1}} a,&lt;/span&gt; no entanto, eles querem saber quanto mede essa área em metros quadrados. Calcule-a.&lt;/p&gt;","template":"&lt;p&gt;A área mede {{response}} m&lt;sup&gt;2&lt;/sup&gt;.&lt;/p&gt;","seed":{"calculated":[{"name":"A1","label":"{{function}}","function":"{{Q1}}*100"}]},"algorithm":{"name":"calculateOperation","params":{"method":"equivLiteral","keyboard":"INTERMEDIATE"}}},{"id":"step-1","stimulus":"&lt;p&gt;Qual é a área do terreno?&lt;/p&gt;","template":"&lt;p&gt;A área é de {{response}} a.&lt;/p&gt;","seed":{"calculated":[{"name":"A2","label":"{{function}}","function":"{{Q1}}"}]},"algorithm":{"name":"calculateOperation","params":{"method":"equivLiteral","keyboard":"INTERMEDIATE"}}},{"id":"step-2","stimulus":"&lt;p&gt;O que pede o enunciado?&lt;/p&gt;","seed":{"calculated":[{"name":"1-A1","label":"&lt;p&gt;Converter {{Q1}} a em m&lt;sup&gt;2&lt;/sup&gt;.&lt;/p&gt;","incorrect":false},{"name":"1-A2","label":"&lt;p&gt;Converter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a em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3}}},{"id":"step-4","stimulus":"&lt;p&gt;Portanto, complete o seguinte cálculo para saber quantos metros quadrados tem o terreno.&lt;/p&gt;","template":"&lt;p style=\"text-align:center;\"&gt;{{Q1}} a = {{Q1}} × 100 = {{response}} m&lt;sup&gt;2&lt;/sup&gt;&lt;/p&gt;","seed":{"calculated":[{"name":"A1","label":"{{function}}","function":"{{Q1}}*100"}]},"algorithm":{"name":"calculateOperation","params":{"method":"equivLiteral","keyboard":"INTERMEDIATE"}}}]}</v>
      </c>
      <c r="AA540" s="15" t="s">
        <v>3212</v>
      </c>
      <c r="AB540" s="13" t="str">
        <f t="shared" si="2"/>
        <v>M6-MyM-12d-A-3</v>
      </c>
      <c r="AC540" s="13" t="str">
        <f t="shared" si="3"/>
        <v>M6-MyM-12d-A-3-BR</v>
      </c>
      <c r="AD540" s="8" t="s">
        <v>47</v>
      </c>
      <c r="AE540" s="8"/>
      <c r="AF540" s="8" t="s">
        <v>48</v>
      </c>
      <c r="AG540" s="8"/>
    </row>
    <row r="541" ht="112.5" customHeight="1">
      <c r="A541" s="6" t="s">
        <v>3213</v>
      </c>
      <c r="B541" s="6" t="s">
        <v>3214</v>
      </c>
      <c r="C541" s="13" t="s">
        <v>35</v>
      </c>
      <c r="D541" s="7" t="s">
        <v>36</v>
      </c>
      <c r="E541" s="6"/>
      <c r="F541" s="9" t="s">
        <v>3215</v>
      </c>
      <c r="G541" s="27"/>
      <c r="H541" s="14"/>
      <c r="I541" s="13" t="s">
        <v>212</v>
      </c>
      <c r="J541" s="8" t="s">
        <v>3216</v>
      </c>
      <c r="K541" s="11" t="s">
        <v>3217</v>
      </c>
      <c r="L541" s="11" t="s">
        <v>3218</v>
      </c>
      <c r="M541" s="6" t="s">
        <v>43</v>
      </c>
      <c r="N541" s="11" t="s">
        <v>3219</v>
      </c>
      <c r="O541" s="11" t="s">
        <v>3219</v>
      </c>
      <c r="P541" s="12"/>
      <c r="Q541" s="13"/>
      <c r="R541" s="12"/>
      <c r="S541" s="14"/>
      <c r="T541" s="14"/>
      <c r="U541" s="14"/>
      <c r="V541" s="14"/>
      <c r="W541" s="12"/>
      <c r="X541" s="13"/>
      <c r="Y541" s="6" t="s">
        <v>2272</v>
      </c>
      <c r="Z541" s="12" t="str">
        <f t="shared" si="1"/>
        <v>{"id":"M6-MyM-12e-I-1-BR","stimulus":"&lt;p&gt;Arraste a unidade que melhor expressa o tamanho dessas medidas de superfície.&lt;/p&gt;","hint":"&lt;p&gt;Para estimar o tamanho de uma superfície, é preciso escolher a unidade mais próxima.&lt;/p&gt;","feedback":"&lt;p&gt;Para estimar o tamanho de uma superfície, é preciso escolher a unidade mais próxima.&lt;/p&gt;","seed":{"parameters":[{"name":"Q1","list":["Um parque nacional","Uma cidade","Um país"]},{"name":"Q2","list":["Um pátio de escola","O chão de uma casa","Um campo de futebol"]},{"name":"Q3","list":["Um pôster","Um quebra-cabeça","A capa de um livro"]}],"calculated":[{"name":"A1","function":"km&lt;sup&gt;2&lt;/sup&gt;","label":"{{Q1}}"},{"name":"A2","function":"m&lt;sup&gt;2&lt;/sup&gt;","label":"{{Q2}}"},{"name":"A3","function":"cm&lt;sup&gt;2&lt;/sup&gt;","label":"{{Q3}}"}],"uniques":true},"algorithm":{"name":"linkOperationResult","params":{"invert":true},"template":"Match list"}}</v>
      </c>
      <c r="AA541" s="15" t="s">
        <v>3220</v>
      </c>
      <c r="AB541" s="13" t="str">
        <f t="shared" si="2"/>
        <v>M6-MyM-12e-I-1</v>
      </c>
      <c r="AC541" s="13" t="str">
        <f t="shared" si="3"/>
        <v>M6-MyM-12e-I-1-BR</v>
      </c>
      <c r="AD541" s="8" t="s">
        <v>47</v>
      </c>
      <c r="AE541" s="13"/>
      <c r="AF541" s="8" t="s">
        <v>48</v>
      </c>
      <c r="AG541" s="8"/>
    </row>
    <row r="542" ht="112.5" customHeight="1">
      <c r="A542" s="6" t="s">
        <v>3213</v>
      </c>
      <c r="B542" s="6" t="s">
        <v>3214</v>
      </c>
      <c r="C542" s="8" t="s">
        <v>50</v>
      </c>
      <c r="D542" s="7" t="s">
        <v>36</v>
      </c>
      <c r="E542" s="6"/>
      <c r="F542" s="9" t="s">
        <v>3221</v>
      </c>
      <c r="G542" s="11" t="s">
        <v>3222</v>
      </c>
      <c r="H542" s="14"/>
      <c r="I542" s="13" t="s">
        <v>212</v>
      </c>
      <c r="J542" s="8" t="s">
        <v>196</v>
      </c>
      <c r="K542" s="11" t="s">
        <v>3223</v>
      </c>
      <c r="L542" s="10" t="s">
        <v>3224</v>
      </c>
      <c r="M542" s="6" t="s">
        <v>43</v>
      </c>
      <c r="N542" s="11" t="s">
        <v>3219</v>
      </c>
      <c r="O542" s="11" t="s">
        <v>3219</v>
      </c>
      <c r="P542" s="12"/>
      <c r="Q542" s="13"/>
      <c r="R542" s="12"/>
      <c r="S542" s="14"/>
      <c r="T542" s="14"/>
      <c r="U542" s="14"/>
      <c r="V542" s="14"/>
      <c r="W542" s="12"/>
      <c r="X542" s="13"/>
      <c r="Y542" s="6" t="s">
        <v>2272</v>
      </c>
      <c r="Z542" s="12" t="str">
        <f t="shared" si="1"/>
        <v>{"id":"M6-MyM-12e-E-1-BR","stimulus":"&lt;p&gt;Arraste cada superfície até a unidade de medida adequada.&lt;/p&gt;","template":"&lt;p&gt;Em km&lt;sup&gt;2&lt;/sup&gt;: {{response}}&lt;/p&gt;&lt;p&gt;Em m&lt;sup&gt;2&lt;/sup&gt;: {{response}}&lt;/p&gt;","hint":"&lt;p&gt;Para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basquete"]}],"calculated":[{"name":"A1","label":"{{Q1}}"},{"name":"A2","label":"{{Q2}}"}],"uniques":true},"algorithm":{"name":"calculateOperation","template":"Cloze with drag &amp; drop","params":{"keyboard":"INTERMEDIATE"}}}</v>
      </c>
      <c r="AA542" s="17" t="s">
        <v>3225</v>
      </c>
      <c r="AB542" s="13" t="str">
        <f t="shared" si="2"/>
        <v>M6-MyM-12e-E-1</v>
      </c>
      <c r="AC542" s="13" t="str">
        <f t="shared" si="3"/>
        <v>M6-MyM-12e-E-1-BR</v>
      </c>
      <c r="AD542" s="8" t="s">
        <v>47</v>
      </c>
      <c r="AE542" s="13"/>
      <c r="AF542" s="8" t="s">
        <v>48</v>
      </c>
      <c r="AG542" s="8"/>
    </row>
    <row r="543" ht="112.5" customHeight="1">
      <c r="A543" s="6" t="s">
        <v>3213</v>
      </c>
      <c r="B543" s="6" t="s">
        <v>3214</v>
      </c>
      <c r="C543" s="13" t="s">
        <v>50</v>
      </c>
      <c r="D543" s="7" t="s">
        <v>36</v>
      </c>
      <c r="E543" s="6"/>
      <c r="F543" s="9" t="s">
        <v>3221</v>
      </c>
      <c r="G543" s="11" t="s">
        <v>3226</v>
      </c>
      <c r="H543" s="14"/>
      <c r="I543" s="13" t="s">
        <v>212</v>
      </c>
      <c r="J543" s="8" t="s">
        <v>196</v>
      </c>
      <c r="K543" s="11" t="s">
        <v>3223</v>
      </c>
      <c r="L543" s="10" t="s">
        <v>3227</v>
      </c>
      <c r="M543" s="6" t="s">
        <v>43</v>
      </c>
      <c r="N543" s="11" t="s">
        <v>3219</v>
      </c>
      <c r="O543" s="11" t="s">
        <v>3219</v>
      </c>
      <c r="P543" s="12"/>
      <c r="Q543" s="13"/>
      <c r="R543" s="12"/>
      <c r="S543" s="12"/>
      <c r="T543" s="12"/>
      <c r="U543" s="12"/>
      <c r="V543" s="12"/>
      <c r="W543" s="12"/>
      <c r="X543" s="13"/>
      <c r="Y543" s="6" t="s">
        <v>2272</v>
      </c>
      <c r="Z543" s="12" t="str">
        <f t="shared" si="1"/>
        <v>{"id":"M6-MyM-12e-E-2-BR","stimulus":"&lt;p&gt;Arraste cada superfície até a unidade de medida adequada.&lt;/p&gt;","hint":"&lt;p&gt;Para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basquete"]}],"calculated":[{"name":"A1","label":"{{Q2}}"},{"name":"A2","label":"{{Q1}}"}],"uniques":true},"algorithm":{"name":"calculateOperation","template":"Cloze with drag &amp; drop","params":{"keyboard":"INTERMEDIATE"}},"template":"&lt;p&gt;Em m&lt;sup&gt;2&lt;/sup&gt;: {{response}}&lt;/p&gt;&lt;p&gt;Em km&lt;sup&gt;2&lt;/sup&gt;: {{response}}&lt;/p&gt;"}</v>
      </c>
      <c r="AA543" s="17" t="s">
        <v>3228</v>
      </c>
      <c r="AB543" s="13" t="str">
        <f t="shared" si="2"/>
        <v>M6-MyM-12e-E-2</v>
      </c>
      <c r="AC543" s="13" t="str">
        <f t="shared" si="3"/>
        <v>M6-MyM-12e-E-2-BR</v>
      </c>
      <c r="AD543" s="8" t="s">
        <v>47</v>
      </c>
      <c r="AE543" s="13"/>
      <c r="AF543" s="8" t="s">
        <v>48</v>
      </c>
      <c r="AG543" s="8"/>
    </row>
    <row r="544" ht="112.5" customHeight="1">
      <c r="A544" s="6" t="s">
        <v>3229</v>
      </c>
      <c r="B544" s="6" t="s">
        <v>3230</v>
      </c>
      <c r="C544" s="13" t="s">
        <v>35</v>
      </c>
      <c r="D544" s="7" t="s">
        <v>36</v>
      </c>
      <c r="E544" s="8"/>
      <c r="F544" s="11" t="s">
        <v>3084</v>
      </c>
      <c r="G544" s="11" t="s">
        <v>3231</v>
      </c>
      <c r="H544" s="27"/>
      <c r="I544" s="6" t="s">
        <v>212</v>
      </c>
      <c r="J544" s="6" t="s">
        <v>1662</v>
      </c>
      <c r="K544" s="11" t="s">
        <v>3232</v>
      </c>
      <c r="L544" s="11" t="s">
        <v>3233</v>
      </c>
      <c r="M544" s="6" t="s">
        <v>43</v>
      </c>
      <c r="N544" s="11" t="s">
        <v>3234</v>
      </c>
      <c r="O544" s="11" t="s">
        <v>3234</v>
      </c>
      <c r="P544" s="12"/>
      <c r="Q544" s="13"/>
      <c r="R544" s="12"/>
      <c r="S544" s="12"/>
      <c r="T544" s="12"/>
      <c r="U544" s="12"/>
      <c r="V544" s="12"/>
      <c r="W544" s="12"/>
      <c r="X544" s="13"/>
      <c r="Y544" s="6" t="s">
        <v>2272</v>
      </c>
      <c r="Z544" s="12" t="str">
        <f t="shared" si="1"/>
        <v>{"id":"M6-MyM-13a-I-1-BR","stimulus":"&lt;p&gt;Resolva esta subtração.&lt;/p&gt;","template":"&lt;p style=\"text-align:center;\"&gt;{{T1}} {{Q5}} − {{Q2}} {{Q5}} = {{response}} {{Q5}}&lt;/p&gt;","hint":"&lt;p&gt;Como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v>
      </c>
      <c r="AA544" s="15" t="s">
        <v>3235</v>
      </c>
      <c r="AB544" s="13" t="str">
        <f t="shared" si="2"/>
        <v>M6-MyM-13a-I-1</v>
      </c>
      <c r="AC544" s="13" t="str">
        <f t="shared" si="3"/>
        <v>M6-MyM-13a-I-1-BR</v>
      </c>
      <c r="AD544" s="8" t="s">
        <v>47</v>
      </c>
      <c r="AE544" s="13"/>
      <c r="AF544" s="8" t="s">
        <v>48</v>
      </c>
      <c r="AG544" s="8"/>
    </row>
    <row r="545" ht="112.5" customHeight="1">
      <c r="A545" s="6" t="s">
        <v>3229</v>
      </c>
      <c r="B545" s="6" t="s">
        <v>3230</v>
      </c>
      <c r="C545" s="13" t="s">
        <v>35</v>
      </c>
      <c r="D545" s="7" t="s">
        <v>36</v>
      </c>
      <c r="E545" s="6"/>
      <c r="F545" s="11" t="s">
        <v>3236</v>
      </c>
      <c r="G545" s="11" t="s">
        <v>3237</v>
      </c>
      <c r="H545" s="27"/>
      <c r="I545" s="6" t="s">
        <v>212</v>
      </c>
      <c r="J545" s="6" t="s">
        <v>1662</v>
      </c>
      <c r="K545" s="11" t="s">
        <v>3232</v>
      </c>
      <c r="L545" s="11" t="s">
        <v>3070</v>
      </c>
      <c r="M545" s="6" t="s">
        <v>43</v>
      </c>
      <c r="N545" s="11" t="s">
        <v>3238</v>
      </c>
      <c r="O545" s="11" t="s">
        <v>3238</v>
      </c>
      <c r="P545" s="12"/>
      <c r="Q545" s="13"/>
      <c r="R545" s="12"/>
      <c r="S545" s="12"/>
      <c r="T545" s="12"/>
      <c r="U545" s="12"/>
      <c r="V545" s="12"/>
      <c r="W545" s="12"/>
      <c r="X545" s="13"/>
      <c r="Y545" s="6" t="s">
        <v>2272</v>
      </c>
      <c r="Z545" s="12" t="str">
        <f t="shared" si="1"/>
        <v>{"id":"M6-MyM-13a-I-2-BR","stimulus":"&lt;p&gt;Resolva esta adição.&lt;/p&gt;","template":"&lt;p style=\"text-align:center;\"&gt;{{Q1}} {{Q5}} + {{Q2}} {{Q5}} = {{response}} {{Q5}}&lt;/p&gt;","hint":"&lt;p&gt;Como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v>
      </c>
      <c r="AA545" s="15" t="s">
        <v>3239</v>
      </c>
      <c r="AB545" s="13" t="str">
        <f t="shared" si="2"/>
        <v>M6-MyM-13a-I-2</v>
      </c>
      <c r="AC545" s="13" t="str">
        <f t="shared" si="3"/>
        <v>M6-MyM-13a-I-2-BR</v>
      </c>
      <c r="AD545" s="8" t="s">
        <v>47</v>
      </c>
      <c r="AE545" s="13"/>
      <c r="AF545" s="8" t="s">
        <v>48</v>
      </c>
      <c r="AG545" s="8"/>
    </row>
    <row r="546" ht="112.5" customHeight="1">
      <c r="A546" s="6" t="s">
        <v>3229</v>
      </c>
      <c r="B546" s="6" t="s">
        <v>3230</v>
      </c>
      <c r="C546" s="13" t="s">
        <v>50</v>
      </c>
      <c r="D546" s="7" t="s">
        <v>36</v>
      </c>
      <c r="E546" s="6"/>
      <c r="F546" s="11" t="s">
        <v>3084</v>
      </c>
      <c r="G546" s="11" t="s">
        <v>3240</v>
      </c>
      <c r="H546" s="35"/>
      <c r="I546" s="6" t="s">
        <v>212</v>
      </c>
      <c r="J546" s="23" t="s">
        <v>168</v>
      </c>
      <c r="K546" s="11" t="s">
        <v>3241</v>
      </c>
      <c r="L546" s="10" t="s">
        <v>3242</v>
      </c>
      <c r="M546" s="34" t="s">
        <v>43</v>
      </c>
      <c r="N546" s="11" t="s">
        <v>3234</v>
      </c>
      <c r="O546" s="11" t="s">
        <v>3234</v>
      </c>
      <c r="P546" s="12"/>
      <c r="Q546" s="13"/>
      <c r="R546" s="12"/>
      <c r="S546" s="12"/>
      <c r="T546" s="12"/>
      <c r="U546" s="12"/>
      <c r="V546" s="12"/>
      <c r="W546" s="12"/>
      <c r="X546" s="13"/>
      <c r="Y546" s="6" t="s">
        <v>2272</v>
      </c>
      <c r="Z546" s="12" t="str">
        <f t="shared" si="1"/>
        <v>{"id":"M6-MyM-13a-E-1-BR","stimulus":"&lt;p&gt;Resolva esta subtração.&lt;/p&gt;","template":"&lt;p style=\"text-align:center;\"&gt;{{T1}} {{Q3}} − {{Q2}} {{Q3}} = {{response}} {{Q3}}&lt;/p&gt;","hint":"&lt;p&gt;Como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v>
      </c>
      <c r="AA546" s="15" t="s">
        <v>3243</v>
      </c>
      <c r="AB546" s="13" t="str">
        <f t="shared" si="2"/>
        <v>M6-MyM-13a-E-1</v>
      </c>
      <c r="AC546" s="13" t="str">
        <f t="shared" si="3"/>
        <v>M6-MyM-13a-E-1-BR</v>
      </c>
      <c r="AD546" s="8" t="s">
        <v>47</v>
      </c>
      <c r="AE546" s="13"/>
      <c r="AF546" s="8" t="s">
        <v>48</v>
      </c>
      <c r="AG546" s="8"/>
    </row>
    <row r="547" ht="112.5" customHeight="1">
      <c r="A547" s="6" t="s">
        <v>3229</v>
      </c>
      <c r="B547" s="6" t="s">
        <v>3230</v>
      </c>
      <c r="C547" s="13" t="s">
        <v>50</v>
      </c>
      <c r="D547" s="7" t="s">
        <v>36</v>
      </c>
      <c r="E547" s="6"/>
      <c r="F547" s="11" t="s">
        <v>3236</v>
      </c>
      <c r="G547" s="11" t="s">
        <v>3244</v>
      </c>
      <c r="H547" s="35"/>
      <c r="I547" s="6" t="s">
        <v>212</v>
      </c>
      <c r="J547" s="23" t="s">
        <v>168</v>
      </c>
      <c r="K547" s="11" t="s">
        <v>3241</v>
      </c>
      <c r="L547" s="10" t="s">
        <v>449</v>
      </c>
      <c r="M547" s="34" t="s">
        <v>43</v>
      </c>
      <c r="N547" s="11" t="s">
        <v>3238</v>
      </c>
      <c r="O547" s="11" t="s">
        <v>3238</v>
      </c>
      <c r="P547" s="12"/>
      <c r="Q547" s="13"/>
      <c r="R547" s="12"/>
      <c r="S547" s="12"/>
      <c r="T547" s="12"/>
      <c r="U547" s="12"/>
      <c r="V547" s="12"/>
      <c r="W547" s="12"/>
      <c r="X547" s="13"/>
      <c r="Y547" s="6" t="s">
        <v>2272</v>
      </c>
      <c r="Z547" s="12" t="str">
        <f t="shared" si="1"/>
        <v>{"id":"M6-MyM-13a-E-2-BR","stimulus":"&lt;p&gt;Resolva esta adição.&lt;/p&gt;","template":"&lt;p style=\"text-align:center;\"&gt;{{Q1}} {{Q3}} + {{Q2}} {{Q3}} = {{response}} {{Q3}}&lt;/p&gt;","hint":"&lt;p&gt;Como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v>
      </c>
      <c r="AA547" s="15" t="s">
        <v>3245</v>
      </c>
      <c r="AB547" s="13" t="str">
        <f t="shared" si="2"/>
        <v>M6-MyM-13a-E-2</v>
      </c>
      <c r="AC547" s="13" t="str">
        <f t="shared" si="3"/>
        <v>M6-MyM-13a-E-2-BR</v>
      </c>
      <c r="AD547" s="8" t="s">
        <v>47</v>
      </c>
      <c r="AE547" s="13"/>
      <c r="AF547" s="8" t="s">
        <v>48</v>
      </c>
      <c r="AG547" s="8"/>
    </row>
    <row r="548" ht="112.5" customHeight="1">
      <c r="A548" s="6" t="s">
        <v>3229</v>
      </c>
      <c r="B548" s="6" t="s">
        <v>3230</v>
      </c>
      <c r="C548" s="6" t="s">
        <v>69</v>
      </c>
      <c r="D548" s="7" t="s">
        <v>36</v>
      </c>
      <c r="E548" s="6"/>
      <c r="F548" s="10" t="s">
        <v>3246</v>
      </c>
      <c r="G548" s="10" t="s">
        <v>3247</v>
      </c>
      <c r="H548" s="27"/>
      <c r="I548" s="6" t="s">
        <v>212</v>
      </c>
      <c r="J548" s="19" t="s">
        <v>103</v>
      </c>
      <c r="K548" s="27" t="s">
        <v>3248</v>
      </c>
      <c r="L548" s="10" t="s">
        <v>2686</v>
      </c>
      <c r="M548" s="34" t="s">
        <v>43</v>
      </c>
      <c r="N548" s="27" t="s">
        <v>3249</v>
      </c>
      <c r="O548" s="26" t="s">
        <v>3250</v>
      </c>
      <c r="P548" s="12"/>
      <c r="Q548" s="13"/>
      <c r="R548" s="12"/>
      <c r="S548" s="12"/>
      <c r="T548" s="12"/>
      <c r="U548" s="12"/>
      <c r="V548" s="12"/>
      <c r="W548" s="12"/>
      <c r="X548" s="13"/>
      <c r="Y548" s="6" t="s">
        <v>2272</v>
      </c>
      <c r="Z548" s="12" t="str">
        <f t="shared" si="1"/>
        <v>{"id":"M6-MyM-13a-A-1-BR","stimulus":"&lt;p&gt;Antônio Carlos foi contratado para pintar {{T1}} m&lt;sup&gt;2&lt;/sup&gt; das paredes de uma escola. Ele pintou {{Q2}} m&lt;sup&gt;2&lt;/sup&gt;. Quantos m&lt;sup&gt;2&lt;/sup&gt; ainda tem para pintar?&lt;/p&gt;","template":"&lt;p&gt;Ainda precisa pintar {{response}} 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AA548" s="15" t="s">
        <v>3251</v>
      </c>
      <c r="AB548" s="13" t="str">
        <f t="shared" si="2"/>
        <v>M6-MyM-13a-A-1</v>
      </c>
      <c r="AC548" s="13" t="str">
        <f t="shared" si="3"/>
        <v>M6-MyM-13a-A-1-BR</v>
      </c>
      <c r="AD548" s="8" t="s">
        <v>47</v>
      </c>
      <c r="AE548" s="8" t="s">
        <v>572</v>
      </c>
      <c r="AF548" s="8" t="s">
        <v>48</v>
      </c>
      <c r="AG548" s="8"/>
    </row>
    <row r="549" ht="112.5" customHeight="1">
      <c r="A549" s="6" t="s">
        <v>3229</v>
      </c>
      <c r="B549" s="6" t="s">
        <v>3230</v>
      </c>
      <c r="C549" s="13" t="s">
        <v>69</v>
      </c>
      <c r="D549" s="7" t="s">
        <v>36</v>
      </c>
      <c r="E549" s="6"/>
      <c r="F549" s="11" t="s">
        <v>3252</v>
      </c>
      <c r="G549" s="10" t="s">
        <v>3253</v>
      </c>
      <c r="H549" s="35"/>
      <c r="I549" s="6" t="s">
        <v>212</v>
      </c>
      <c r="J549" s="19" t="s">
        <v>103</v>
      </c>
      <c r="K549" s="27" t="s">
        <v>3248</v>
      </c>
      <c r="L549" s="10" t="s">
        <v>2686</v>
      </c>
      <c r="M549" s="34" t="s">
        <v>43</v>
      </c>
      <c r="N549" s="27" t="s">
        <v>3249</v>
      </c>
      <c r="O549" s="26" t="s">
        <v>3254</v>
      </c>
      <c r="P549" s="12"/>
      <c r="Q549" s="13"/>
      <c r="R549" s="12"/>
      <c r="S549" s="12"/>
      <c r="T549" s="12"/>
      <c r="U549" s="12"/>
      <c r="V549" s="12"/>
      <c r="W549" s="12"/>
      <c r="X549" s="13"/>
      <c r="Y549" s="6" t="s">
        <v>2272</v>
      </c>
      <c r="Z549" s="12" t="str">
        <f t="shared" si="1"/>
        <v>{"id":"M6-MyM-13a-A-2-BR","stimulus":"&lt;p&gt;Susana precisa de {{T1}} cm&lt;sup&gt;2&lt;/sup&gt; de tecido para fazer lenços. Ela tem {{Q2}} cm&lt;sup&gt;2&lt;/sup&gt; disponíveis. Quantos cm&lt;sup&gt;2&lt;/sup&gt; de tecido faltam ela comprar para poder fazer os lenços?&lt;/p&gt;","template":"&lt;p&gt;Ela deve comprar {{response}} cm&lt;sup&gt;2&lt;/sup&gt;.&lt;/p&gt;","hint":"&lt;p&gt;Como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AA549" s="15" t="s">
        <v>3255</v>
      </c>
      <c r="AB549" s="13" t="str">
        <f t="shared" si="2"/>
        <v>M6-MyM-13a-A-2</v>
      </c>
      <c r="AC549" s="13" t="str">
        <f t="shared" si="3"/>
        <v>M6-MyM-13a-A-2-BR</v>
      </c>
      <c r="AD549" s="8" t="s">
        <v>47</v>
      </c>
      <c r="AE549" s="8" t="s">
        <v>572</v>
      </c>
      <c r="AF549" s="8" t="s">
        <v>48</v>
      </c>
      <c r="AG549" s="8"/>
    </row>
    <row r="550" ht="112.5" customHeight="1">
      <c r="A550" s="6" t="s">
        <v>3229</v>
      </c>
      <c r="B550" s="6" t="s">
        <v>3230</v>
      </c>
      <c r="C550" s="6" t="s">
        <v>69</v>
      </c>
      <c r="D550" s="7" t="s">
        <v>36</v>
      </c>
      <c r="E550" s="6"/>
      <c r="F550" s="11" t="s">
        <v>3256</v>
      </c>
      <c r="G550" s="27" t="s">
        <v>3257</v>
      </c>
      <c r="H550" s="27" t="s">
        <v>3258</v>
      </c>
      <c r="I550" s="19" t="s">
        <v>212</v>
      </c>
      <c r="J550" s="19" t="s">
        <v>103</v>
      </c>
      <c r="K550" s="27" t="s">
        <v>3259</v>
      </c>
      <c r="L550" s="27" t="s">
        <v>449</v>
      </c>
      <c r="M550" s="34" t="s">
        <v>43</v>
      </c>
      <c r="N550" s="27" t="s">
        <v>3260</v>
      </c>
      <c r="O550" s="27" t="s">
        <v>3261</v>
      </c>
      <c r="P550" s="12"/>
      <c r="Q550" s="13"/>
      <c r="R550" s="12"/>
      <c r="S550" s="12"/>
      <c r="T550" s="12"/>
      <c r="U550" s="12"/>
      <c r="V550" s="12"/>
      <c r="W550" s="12"/>
      <c r="X550" s="13"/>
      <c r="Y550" s="6" t="s">
        <v>2272</v>
      </c>
      <c r="Z550" s="12" t="str">
        <f t="shared" si="1"/>
        <v>{"id":"M6-MyM-13a-A-3-BR","stimulus":"&lt;p&gt;Marcelo comprou {{Q1}} m&lt;sup&gt;2&lt;/sup&gt; de azulejos para a cozinha e {{Q2}} m&lt;sup&gt;2&lt;/sup&gt; para o banheiro. Quantos metros quadrados de azulejos Marcelo comprou no total?&lt;/p&gt;","template":"&lt;p&gt;Ele comprou {{response}} m&lt;sup&gt;2&lt;/sup&gt;.&lt;/p&gt;","hint":"&lt;p&gt;Como são expressos na mesma unidade, some como se fossem números naturais.&lt;/p&gt;","feedback":"&lt;p&gt;Como são expressos na mesma unidade, some como se fossem números naturais.&lt;/p&gt;&lt;p style=\"text-align:center;\"&gt;{{Q1}} + {{Q2}} = {{A1}} m&lt;sup&gt;2&lt;/sup&gt;&lt;/p&gt;","seed":{"parameters":[{"name":"Q1","label":null,"min":6,"max":15,"step":0.1},{"name":"Q2","label":null,"min":6,"max":15,"step":0.1}],"calculated":[{"name":"A1","label":"{{função}}","function":"Lemonlib.round({{Q1}}+{{Q2}}, 1)"}],"uniques":true},"algorithm":{"name":"calculateOperation","params":{"method":"equivLiteral","keyboard":"NUMERICAL"}}}</v>
      </c>
      <c r="AA550" s="15" t="s">
        <v>3262</v>
      </c>
      <c r="AB550" s="13" t="str">
        <f t="shared" si="2"/>
        <v>M6-MyM-13a-A-3</v>
      </c>
      <c r="AC550" s="13" t="str">
        <f t="shared" si="3"/>
        <v>M6-MyM-13a-A-3-BR</v>
      </c>
      <c r="AD550" s="8" t="s">
        <v>47</v>
      </c>
      <c r="AE550" s="8" t="s">
        <v>572</v>
      </c>
      <c r="AF550" s="8" t="s">
        <v>48</v>
      </c>
      <c r="AG550" s="8"/>
    </row>
    <row r="551" ht="112.5" customHeight="1">
      <c r="A551" s="6" t="s">
        <v>3263</v>
      </c>
      <c r="B551" s="6" t="s">
        <v>3264</v>
      </c>
      <c r="C551" s="6" t="s">
        <v>35</v>
      </c>
      <c r="D551" s="7" t="s">
        <v>36</v>
      </c>
      <c r="E551" s="6"/>
      <c r="F551" s="11" t="s">
        <v>3265</v>
      </c>
      <c r="G551" s="10"/>
      <c r="H551" s="10"/>
      <c r="I551" s="6" t="s">
        <v>212</v>
      </c>
      <c r="J551" s="8" t="s">
        <v>227</v>
      </c>
      <c r="K551" s="11" t="s">
        <v>3266</v>
      </c>
      <c r="L551" s="11" t="s">
        <v>3267</v>
      </c>
      <c r="M551" s="13" t="s">
        <v>43</v>
      </c>
      <c r="N551" s="11" t="s">
        <v>3268</v>
      </c>
      <c r="O551" s="11" t="s">
        <v>3269</v>
      </c>
      <c r="P551" s="12"/>
      <c r="Q551" s="13"/>
      <c r="R551" s="12"/>
      <c r="S551" s="12"/>
      <c r="T551" s="12"/>
      <c r="U551" s="12"/>
      <c r="V551" s="12"/>
      <c r="W551" s="12"/>
      <c r="X551" s="13"/>
      <c r="Y551" s="6" t="s">
        <v>2272</v>
      </c>
      <c r="Z551" s="12" t="str">
        <f t="shared" si="1"/>
        <v>{"id":"M6-MyM-13b-I-1-BR","stimulus":"&lt;p&gt;Indique se o resultado das multiplicações está correto ou incorreto.&lt;/p&gt;","hint":"&lt;p&gt;Como estão expressos na mesma unidade, multiplique como se fossem números naturais.&lt;/p&gt;","feedback":"&lt;p&gt;Como estão expressos na mesma unidade, multiplique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{{Q12}}","function":"{{Q10}}*{{Q11}}","incorrect":true,"feedback":"&lt;p&gt;O resultado desta operação é {{function}} {{Q12}}.&lt;/p&gt;"},{"name":"A4","label":"{{Q13}} {{Q15}} × {{Q14}} = {{T5}} {{Q15}}","function":"{{Q13}}*{{Q14}}","incorrect":true,"feedback":"&lt;p&gt;O resultado desta operação é {{function}} {{Q15}}.&lt;/p&gt;"}],"uniques":true},"algorithm":{"name":"trueFalse","template":"Choice matrix – inline","params":{"countCorrect":2,"countIncorrect":1,"showCheckIcon":false,"options":["Correto","Incorreto"]}}}</v>
      </c>
      <c r="AA551" s="17" t="s">
        <v>3270</v>
      </c>
      <c r="AB551" s="13" t="str">
        <f t="shared" si="2"/>
        <v>M6-MyM-13b-I-1</v>
      </c>
      <c r="AC551" s="13" t="str">
        <f t="shared" si="3"/>
        <v>M6-MyM-13b-I-1-BR</v>
      </c>
      <c r="AD551" s="8" t="s">
        <v>47</v>
      </c>
      <c r="AE551" s="8" t="s">
        <v>572</v>
      </c>
      <c r="AF551" s="8" t="s">
        <v>48</v>
      </c>
      <c r="AG551" s="8"/>
    </row>
    <row r="552" ht="112.5" customHeight="1">
      <c r="A552" s="6" t="s">
        <v>3263</v>
      </c>
      <c r="B552" s="6" t="s">
        <v>3264</v>
      </c>
      <c r="C552" s="6" t="s">
        <v>35</v>
      </c>
      <c r="D552" s="7" t="s">
        <v>36</v>
      </c>
      <c r="E552" s="6"/>
      <c r="F552" s="11" t="s">
        <v>3271</v>
      </c>
      <c r="G552" s="10"/>
      <c r="H552" s="10"/>
      <c r="I552" s="6" t="s">
        <v>212</v>
      </c>
      <c r="J552" s="8" t="s">
        <v>227</v>
      </c>
      <c r="K552" s="11" t="s">
        <v>3266</v>
      </c>
      <c r="L552" s="11" t="s">
        <v>3272</v>
      </c>
      <c r="M552" s="13" t="s">
        <v>43</v>
      </c>
      <c r="N552" s="11" t="s">
        <v>3273</v>
      </c>
      <c r="O552" s="11" t="s">
        <v>3274</v>
      </c>
      <c r="P552" s="11"/>
      <c r="Q552" s="13"/>
      <c r="R552" s="12"/>
      <c r="S552" s="12"/>
      <c r="T552" s="12"/>
      <c r="U552" s="12"/>
      <c r="V552" s="12"/>
      <c r="W552" s="12"/>
      <c r="X552" s="13"/>
      <c r="Y552" s="6" t="s">
        <v>2272</v>
      </c>
      <c r="Z552" s="12" t="str">
        <f t="shared" si="1"/>
        <v>{"id":"M6-MyM-13b-I-2-BR","stimulus":"&lt;p&gt;Indique se o resultado das multiplicações está correto ou incorreto.&lt;/p&gt;","hint":"&lt;p&gt;Como estão expressos na mesma unidade, divida como se fossem números naturais.&lt;/p&gt;","feedback":"&lt;p&gt;Como estão expressos na mesma unidade, divida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{{Q12}}","function":"{{Q10}}+{{Q16}}","incorrect":true,"feedback":"&lt;p&gt;O resultado desta operação é {{T5}} {{Q12}}.&lt;/p&gt;"},{"name":"A4","label":"{{T4}} {{Q15}} : {{Q14}} = {{function}} {{Q15}}","function":"{{Q13}}-{{Q16}}","incorrect":true,"feedback":"&lt;p&gt;O resultado desta operação é {{T6}} {{Q15}}.&lt;/p&gt;"},{"name":"T5","label":"{{function}}","function":"{{Q10}}","temp":true},{"name":"T6","label":"{{function}}","function":"{{Q13}}","temp":true}],"uniques":true},"algorithm":{"name":"trueFalse","template":"Choice matrix – inline","params":{"countCorrect":2,"countIncorrect":1,"showCheckIcon":false,"options":["Correto","Incorreto"]}}}</v>
      </c>
      <c r="AA552" s="17" t="s">
        <v>3275</v>
      </c>
      <c r="AB552" s="13" t="str">
        <f t="shared" si="2"/>
        <v>M6-MyM-13b-I-2</v>
      </c>
      <c r="AC552" s="13" t="str">
        <f t="shared" si="3"/>
        <v>M6-MyM-13b-I-2-BR</v>
      </c>
      <c r="AD552" s="8" t="s">
        <v>47</v>
      </c>
      <c r="AE552" s="8" t="s">
        <v>572</v>
      </c>
      <c r="AF552" s="8" t="s">
        <v>48</v>
      </c>
      <c r="AG552" s="8"/>
    </row>
    <row r="553" ht="112.5" customHeight="1">
      <c r="A553" s="6" t="s">
        <v>3263</v>
      </c>
      <c r="B553" s="6" t="s">
        <v>3264</v>
      </c>
      <c r="C553" s="13" t="s">
        <v>50</v>
      </c>
      <c r="D553" s="7" t="s">
        <v>36</v>
      </c>
      <c r="E553" s="6"/>
      <c r="F553" s="10" t="s">
        <v>3276</v>
      </c>
      <c r="G553" s="10" t="s">
        <v>3277</v>
      </c>
      <c r="H553" s="10"/>
      <c r="I553" s="6" t="s">
        <v>212</v>
      </c>
      <c r="J553" s="6" t="s">
        <v>103</v>
      </c>
      <c r="K553" s="10" t="s">
        <v>3278</v>
      </c>
      <c r="L553" s="10" t="s">
        <v>478</v>
      </c>
      <c r="M553" s="6" t="s">
        <v>43</v>
      </c>
      <c r="N553" s="10" t="s">
        <v>3279</v>
      </c>
      <c r="O553" s="10" t="s">
        <v>3280</v>
      </c>
      <c r="P553" s="12"/>
      <c r="Q553" s="13"/>
      <c r="R553" s="12"/>
      <c r="S553" s="12"/>
      <c r="T553" s="12"/>
      <c r="U553" s="12"/>
      <c r="V553" s="12"/>
      <c r="W553" s="12"/>
      <c r="X553" s="13"/>
      <c r="Y553" s="6" t="s">
        <v>2272</v>
      </c>
      <c r="Z553" s="12" t="str">
        <f t="shared" si="1"/>
        <v>{"id":"M6-MyM-13b-E-1-BR","stimulus":"&lt;p&gt;Calcule o valor desta multiplicação.&lt;/p&gt;","template":"&lt;p style=\"text-align:center;\"&gt;{{Q1}} {{Q3}} × {{Q2}} = {{response}} {{Q3}}&lt;/p&gt;","hint":"&lt;p&gt;Como estão expressos na mesma unidade, multiplicam-se como se fossem números naturais.&lt;/p&gt;","feedback":"&lt;p&gt;Como estão expressos na mesma unidade, multiplicam-se como se fossem números naturai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v>
      </c>
      <c r="AA553" s="15" t="s">
        <v>3281</v>
      </c>
      <c r="AB553" s="13" t="str">
        <f t="shared" si="2"/>
        <v>M6-MyM-13b-E-1</v>
      </c>
      <c r="AC553" s="13" t="str">
        <f t="shared" si="3"/>
        <v>M6-MyM-13b-E-1-BR</v>
      </c>
      <c r="AD553" s="8" t="s">
        <v>47</v>
      </c>
      <c r="AE553" s="8" t="s">
        <v>572</v>
      </c>
      <c r="AF553" s="8" t="s">
        <v>48</v>
      </c>
      <c r="AG553" s="8"/>
    </row>
    <row r="554" ht="112.5" customHeight="1">
      <c r="A554" s="6" t="s">
        <v>3263</v>
      </c>
      <c r="B554" s="6" t="s">
        <v>3264</v>
      </c>
      <c r="C554" s="13" t="s">
        <v>50</v>
      </c>
      <c r="D554" s="7" t="s">
        <v>36</v>
      </c>
      <c r="E554" s="6"/>
      <c r="F554" s="11" t="s">
        <v>3282</v>
      </c>
      <c r="G554" s="10" t="s">
        <v>3283</v>
      </c>
      <c r="H554" s="10"/>
      <c r="I554" s="6" t="s">
        <v>212</v>
      </c>
      <c r="J554" s="6" t="s">
        <v>103</v>
      </c>
      <c r="K554" s="10" t="s">
        <v>3284</v>
      </c>
      <c r="L554" s="10" t="s">
        <v>3285</v>
      </c>
      <c r="M554" s="19" t="s">
        <v>43</v>
      </c>
      <c r="N554" s="10" t="s">
        <v>3286</v>
      </c>
      <c r="O554" s="10" t="s">
        <v>3287</v>
      </c>
      <c r="P554" s="12"/>
      <c r="Q554" s="13"/>
      <c r="R554" s="12"/>
      <c r="S554" s="12"/>
      <c r="T554" s="12"/>
      <c r="U554" s="12"/>
      <c r="V554" s="12"/>
      <c r="W554" s="12"/>
      <c r="X554" s="13"/>
      <c r="Y554" s="6" t="s">
        <v>2272</v>
      </c>
      <c r="Z554" s="12" t="str">
        <f t="shared" si="1"/>
        <v>{"id":"M6-MyM-13b-E-2-BR","stimulus":"&lt;p&gt;Calcule esta divisão. Aproxime o resultado para décimos.&lt;/p&gt;","template":"&lt;p style=\"text-align:center;\"&gt;{{T1}} {{Q5}} : {{Q3}} = {{response}} {{Q5}}&lt;/p&gt;","hint":"&lt;p&gt;Como estão expressas na mesma unidade, dividem-se como se fossem números naturais.&lt;/p&gt;","feedback":"&lt;p&gt;Como estão expressas na mesma unidade, dividem-se como se fossem números naturai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v>
      </c>
      <c r="AA554" s="15" t="s">
        <v>3288</v>
      </c>
      <c r="AB554" s="13" t="str">
        <f t="shared" si="2"/>
        <v>M6-MyM-13b-E-2</v>
      </c>
      <c r="AC554" s="13" t="str">
        <f t="shared" si="3"/>
        <v>M6-MyM-13b-E-2-BR</v>
      </c>
      <c r="AD554" s="8" t="s">
        <v>47</v>
      </c>
      <c r="AE554" s="8" t="s">
        <v>572</v>
      </c>
      <c r="AF554" s="8" t="s">
        <v>48</v>
      </c>
      <c r="AG554" s="8"/>
    </row>
    <row r="555" ht="112.5" customHeight="1">
      <c r="A555" s="6" t="s">
        <v>3263</v>
      </c>
      <c r="B555" s="6" t="s">
        <v>3264</v>
      </c>
      <c r="C555" s="13" t="s">
        <v>69</v>
      </c>
      <c r="D555" s="7" t="s">
        <v>36</v>
      </c>
      <c r="E555" s="6"/>
      <c r="F555" s="10" t="s">
        <v>3289</v>
      </c>
      <c r="G555" s="10" t="s">
        <v>3290</v>
      </c>
      <c r="H555" s="10"/>
      <c r="I555" s="6" t="s">
        <v>212</v>
      </c>
      <c r="J555" s="6" t="s">
        <v>103</v>
      </c>
      <c r="K555" s="10" t="s">
        <v>3291</v>
      </c>
      <c r="L555" s="10" t="s">
        <v>2408</v>
      </c>
      <c r="M555" s="6" t="s">
        <v>43</v>
      </c>
      <c r="N555" s="10" t="s">
        <v>3292</v>
      </c>
      <c r="O555" s="10" t="s">
        <v>3292</v>
      </c>
      <c r="P555" s="12"/>
      <c r="Q555" s="13"/>
      <c r="R555" s="12"/>
      <c r="S555" s="12"/>
      <c r="T555" s="12"/>
      <c r="U555" s="12"/>
      <c r="V555" s="12"/>
      <c r="W555" s="12"/>
      <c r="X555" s="13"/>
      <c r="Y555" s="6" t="s">
        <v>2272</v>
      </c>
      <c r="Z555" s="12" t="str">
        <f t="shared" si="1"/>
        <v>{"id":"M6-MyM-13b-A-1-BR","stimulus":"&lt;p&gt;Deseja-se dividir um lote de terra de &lt;span class=\"no-break\"&gt;{{T1}} m&lt;sup&gt;2&lt;/sup&gt;&lt;/span&gt; em {{Q2}} setores para o plantio de diferentes leguminosas. Quantos metros quadrados terá cada setor?&lt;/p&gt;","template":"&lt;p&gt;Cada setor terá &lt;span class=\"no-break\"&gt;{{response}} m&lt;sup&gt;2&lt;/sup&gt;&lt;/span&gt;.&lt;/p&gt;","hint":"&lt;p&gt;Como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v>
      </c>
      <c r="AA555" s="15" t="s">
        <v>3293</v>
      </c>
      <c r="AB555" s="13" t="str">
        <f t="shared" si="2"/>
        <v>M6-MyM-13b-A-1</v>
      </c>
      <c r="AC555" s="13" t="str">
        <f t="shared" si="3"/>
        <v>M6-MyM-13b-A-1-BR</v>
      </c>
      <c r="AD555" s="8" t="s">
        <v>47</v>
      </c>
      <c r="AE555" s="8" t="s">
        <v>572</v>
      </c>
      <c r="AF555" s="8" t="s">
        <v>48</v>
      </c>
      <c r="AG555" s="8"/>
    </row>
    <row r="556" ht="112.5" customHeight="1">
      <c r="A556" s="6" t="s">
        <v>3263</v>
      </c>
      <c r="B556" s="6" t="s">
        <v>3264</v>
      </c>
      <c r="C556" s="6" t="s">
        <v>69</v>
      </c>
      <c r="D556" s="7" t="s">
        <v>36</v>
      </c>
      <c r="E556" s="6"/>
      <c r="F556" s="10" t="s">
        <v>3294</v>
      </c>
      <c r="G556" s="10" t="s">
        <v>3295</v>
      </c>
      <c r="H556" s="10"/>
      <c r="I556" s="6" t="s">
        <v>212</v>
      </c>
      <c r="J556" s="6" t="s">
        <v>103</v>
      </c>
      <c r="K556" s="10" t="s">
        <v>3296</v>
      </c>
      <c r="L556" s="10" t="s">
        <v>2408</v>
      </c>
      <c r="M556" s="6" t="s">
        <v>43</v>
      </c>
      <c r="N556" s="10" t="s">
        <v>3297</v>
      </c>
      <c r="O556" s="10" t="s">
        <v>3297</v>
      </c>
      <c r="P556" s="12"/>
      <c r="Q556" s="13"/>
      <c r="R556" s="12"/>
      <c r="S556" s="12"/>
      <c r="T556" s="12"/>
      <c r="U556" s="12"/>
      <c r="V556" s="12"/>
      <c r="W556" s="12"/>
      <c r="X556" s="13"/>
      <c r="Y556" s="6" t="s">
        <v>2272</v>
      </c>
      <c r="Z556" s="12" t="str">
        <f t="shared" si="1"/>
        <v>{"id":"M6-MyM-13b-A-2-BR","stimulus":"&lt;p&gt;A partir de um pedaço de papelão de &lt;span class=\"no-break\"&gt;{{T1}} cm&lt;sup&gt;2&lt;/sup&gt;&lt;/span&gt; devem ser cortados quadrados de &lt;span class=\"no-break\"&gt;{{Q2}} cm&lt;sup&gt;2&lt;/sup&gt;&lt;/span&gt;. Quantos quadrados podem ser obtidos?&lt;/p&gt;","template":"&lt;p&gt;Podem ser obtidos {{response}} quadrados.&lt;/p&gt;","hint":"&lt;p&gt;Como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v>
      </c>
      <c r="AA556" s="15" t="s">
        <v>3298</v>
      </c>
      <c r="AB556" s="13" t="str">
        <f t="shared" si="2"/>
        <v>M6-MyM-13b-A-2</v>
      </c>
      <c r="AC556" s="13" t="str">
        <f t="shared" si="3"/>
        <v>M6-MyM-13b-A-2-BR</v>
      </c>
      <c r="AD556" s="8" t="s">
        <v>47</v>
      </c>
      <c r="AE556" s="8" t="s">
        <v>572</v>
      </c>
      <c r="AF556" s="8" t="s">
        <v>48</v>
      </c>
      <c r="AG556" s="8"/>
    </row>
    <row r="557" ht="112.5" customHeight="1">
      <c r="A557" s="6" t="s">
        <v>3263</v>
      </c>
      <c r="B557" s="6" t="s">
        <v>3264</v>
      </c>
      <c r="C557" s="13" t="s">
        <v>69</v>
      </c>
      <c r="D557" s="7" t="s">
        <v>36</v>
      </c>
      <c r="E557" s="6"/>
      <c r="F557" s="10" t="s">
        <v>3299</v>
      </c>
      <c r="G557" s="10" t="s">
        <v>3300</v>
      </c>
      <c r="H557" s="10"/>
      <c r="I557" s="6" t="s">
        <v>212</v>
      </c>
      <c r="J557" s="6" t="s">
        <v>103</v>
      </c>
      <c r="K557" s="10" t="s">
        <v>3301</v>
      </c>
      <c r="L557" s="10" t="s">
        <v>478</v>
      </c>
      <c r="M557" s="6" t="s">
        <v>43</v>
      </c>
      <c r="N557" s="11" t="s">
        <v>3302</v>
      </c>
      <c r="O557" s="10" t="s">
        <v>3303</v>
      </c>
      <c r="P557" s="12"/>
      <c r="Q557" s="13"/>
      <c r="R557" s="12"/>
      <c r="S557" s="12"/>
      <c r="T557" s="12"/>
      <c r="U557" s="12"/>
      <c r="V557" s="12"/>
      <c r="W557" s="12"/>
      <c r="X557" s="13"/>
      <c r="Y557" s="6" t="s">
        <v>2272</v>
      </c>
      <c r="Z557" s="12" t="str">
        <f t="shared" si="1"/>
        <v>{"id":"M6-MyM-13b-A-3-BR","stimulus":"&lt;p&gt;Para um trabalho de artes, cada aluno de uma turma fez uma pintura em uma tela de papel de &lt;span class=\"no-break\"&gt;{{Q1}} cm&lt;sup&gt;2&lt;/sup&gt;&lt;/span&gt;. Quantos centímetros quadrados de papel foram necessários se a sala tinha {{Q2}} alunos?&lt;/p&gt;","template":"&lt;p&gt;Foram necessários &lt;span class=\"no-break\"&gt;{{response}} cm&lt;sup&gt;2&lt;/sup&gt;&lt;/span&gt; de papel.&lt;/p&gt;","hint":"&lt;p&gt;Como são expressos na mesma unidade, multiplicam-se como se fossem números naturais.&lt;/p&gt;","feedback":"&lt;p&gt;Como são expressos na mesma unidade, multiplicam-se como se fossem números naturais.&lt;/p&gt;&lt;p style=\"text-align:center;\"&gt;{{Q1}} × {{Q2}} = {{A1}} m&lt;sup&gt;2&lt;/sup&gt;&lt;/p&gt;","seed":{"parameters":[{"name":"Q1","label":null,"min":50,"max":100,"step":1},{"name":"Q2","label":null,"min":2,"max":29,"step":1}],"calculated":[{"name":"A1","label":"{{function}}","function":" {{Q1}}*{{Q2}}"}],"uniques":true},"algorithm":{"name":"calculateOperation","params":{"method":"equivLiteral","keyboard":"NUMERICAL"}}}</v>
      </c>
      <c r="AA557" s="15" t="s">
        <v>3304</v>
      </c>
      <c r="AB557" s="13" t="str">
        <f t="shared" si="2"/>
        <v>M6-MyM-13b-A-3</v>
      </c>
      <c r="AC557" s="13" t="str">
        <f t="shared" si="3"/>
        <v>M6-MyM-13b-A-3-BR</v>
      </c>
      <c r="AD557" s="8" t="s">
        <v>47</v>
      </c>
      <c r="AE557" s="8" t="s">
        <v>572</v>
      </c>
      <c r="AF557" s="8" t="s">
        <v>48</v>
      </c>
      <c r="AG557" s="8"/>
    </row>
    <row r="558" ht="112.5" customHeight="1">
      <c r="A558" s="6" t="s">
        <v>3305</v>
      </c>
      <c r="B558" s="6" t="s">
        <v>3306</v>
      </c>
      <c r="C558" s="13" t="s">
        <v>35</v>
      </c>
      <c r="D558" s="7" t="s">
        <v>36</v>
      </c>
      <c r="E558" s="6"/>
      <c r="F558" s="9" t="s">
        <v>3307</v>
      </c>
      <c r="G558" s="10"/>
      <c r="H558" s="10" t="s">
        <v>3308</v>
      </c>
      <c r="I558" s="6" t="s">
        <v>212</v>
      </c>
      <c r="J558" s="23" t="s">
        <v>262</v>
      </c>
      <c r="K558" s="11" t="s">
        <v>3309</v>
      </c>
      <c r="L558" s="10" t="s">
        <v>3310</v>
      </c>
      <c r="M558" s="6" t="s">
        <v>43</v>
      </c>
      <c r="N558" s="11" t="s">
        <v>3311</v>
      </c>
      <c r="O558" s="11" t="s">
        <v>3312</v>
      </c>
      <c r="P558" s="12"/>
      <c r="Q558" s="13"/>
      <c r="R558" s="12"/>
      <c r="S558" s="12"/>
      <c r="T558" s="12"/>
      <c r="U558" s="12"/>
      <c r="V558" s="12"/>
      <c r="W558" s="12"/>
      <c r="X558" s="13"/>
      <c r="Y558" s="6" t="s">
        <v>2272</v>
      </c>
      <c r="Z558" s="12" t="str">
        <f t="shared" si="1"/>
        <v>{"id":"M6-MyM-14a-I-1-BR","stimulus":"&lt;p&gt;Selecione a unidade que não é de volume.&lt;/p&gt;","hint":"&lt;p&gt;As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v>
      </c>
      <c r="AA558" s="15" t="s">
        <v>3313</v>
      </c>
      <c r="AB558" s="13" t="str">
        <f t="shared" si="2"/>
        <v>M6-MyM-14a-I-1</v>
      </c>
      <c r="AC558" s="13" t="str">
        <f t="shared" si="3"/>
        <v>M6-MyM-14a-I-1-BR</v>
      </c>
      <c r="AD558" s="8" t="s">
        <v>47</v>
      </c>
      <c r="AE558" s="13"/>
      <c r="AF558" s="8" t="s">
        <v>48</v>
      </c>
      <c r="AG558" s="8"/>
    </row>
    <row r="559" ht="112.5" customHeight="1">
      <c r="A559" s="6" t="s">
        <v>3305</v>
      </c>
      <c r="B559" s="6" t="s">
        <v>3306</v>
      </c>
      <c r="C559" s="13" t="s">
        <v>50</v>
      </c>
      <c r="D559" s="7" t="s">
        <v>36</v>
      </c>
      <c r="E559" s="6"/>
      <c r="F559" s="9" t="s">
        <v>3062</v>
      </c>
      <c r="G559" s="10"/>
      <c r="H559" s="10" t="s">
        <v>3314</v>
      </c>
      <c r="I559" s="6" t="s">
        <v>212</v>
      </c>
      <c r="J559" s="23" t="s">
        <v>262</v>
      </c>
      <c r="K559" s="10"/>
      <c r="L559" s="11" t="s">
        <v>3315</v>
      </c>
      <c r="M559" s="6" t="s">
        <v>43</v>
      </c>
      <c r="N559" s="11" t="s">
        <v>3311</v>
      </c>
      <c r="O559" s="11" t="s">
        <v>3316</v>
      </c>
      <c r="P559" s="12"/>
      <c r="Q559" s="13"/>
      <c r="R559" s="12"/>
      <c r="S559" s="12"/>
      <c r="T559" s="12"/>
      <c r="U559" s="12"/>
      <c r="V559" s="12"/>
      <c r="W559" s="12"/>
      <c r="X559" s="13"/>
      <c r="Y559" s="6" t="s">
        <v>2272</v>
      </c>
      <c r="Z559" s="12" t="str">
        <f t="shared" si="1"/>
        <v>{"id":"M6-MyM-14a-E-1-BR","stimulus":"&lt;p&gt;Selecione a afirmação correta.&lt;/p&gt;","hint":"&lt;p&gt;As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255);\"&gt;mm&lt;sup&gt;3&lt;/sup&gt;&lt;/span&gt;&lt;/strong&gt;&lt;/td&gt;\r\n\t\t&lt;/tr&gt;\r\n\t&lt;/tbody&gt;\r\n&lt;/table&gt;","seed":{"parameters":[],"calculated":[{"name":"A1","label":"Os cm&lt;sup&gt;3&lt;/sup&gt; são menores do que os mm&lt;sup&gt;3&lt;/sup&gt;."},{"name":"A2","label":"Os dam&lt;sup&gt;3&lt;/sup&gt; são menores do que os km&lt;sup&gt;3&lt;/sup&gt;."},{"name":"A3","label":"Os mm&lt;sup&gt;3&lt;/sup&gt; são menores do que os dm&lt;sup&gt;3&lt;/sup&gt;."},{"name":"A4","label":"Os dm&lt;sup&gt;3&lt;/sup&gt; são menores do que os dam&lt;sup&gt;3&lt;/sup&gt;."},{"name":"A5","label":"Os dam&lt;sup&gt;3&lt;/sup&gt; são menores do que os dm&lt;sup&gt;3&lt;/sup&gt;.","incorrect":true},{"name":"A6","label":"Os km&lt;sup&gt;3&lt;/sup&gt; são menores do que os hm&lt;sup&gt;3&lt;/sup&gt;.","incorrect":true},{"name":"A7","label":"Os hm&lt;sup&gt;3&lt;/sup&gt; são menores do que os dam&lt;sup&gt;3&lt;/sup&gt;.","incorrect":true},{"name":"A8","label":"Os dm&lt;sup&gt;3&lt;/sup&gt; são menores do que os mm&lt;sup&gt;3&lt;/sup&gt;.","incorrect":true},{"name":"A9","label":"Os m&lt;sup&gt;3&lt;/sup&gt; são menores do que os dm&lt;sup&gt;3&lt;/sup&gt;.","incorrect":true},{"name":"A10","label":"Os dam&lt;sup&gt;3&lt;/sup&gt; são menores do que os cm&lt;sup&gt;3&lt;/sup&gt;.","incorrect":true}],"uniques":true},"algorithm":{"name":"trueFalse","template":"Multiple choice – standard","params":{"countCorrect":1,"countIncorrect":2,"showCheckIcon":true}}}</v>
      </c>
      <c r="AA559" s="15" t="s">
        <v>3317</v>
      </c>
      <c r="AB559" s="13" t="str">
        <f t="shared" si="2"/>
        <v>M6-MyM-14a-E-1</v>
      </c>
      <c r="AC559" s="13" t="str">
        <f t="shared" si="3"/>
        <v>M6-MyM-14a-E-1-BR</v>
      </c>
      <c r="AD559" s="8" t="s">
        <v>47</v>
      </c>
      <c r="AE559" s="13"/>
      <c r="AF559" s="8" t="s">
        <v>48</v>
      </c>
      <c r="AG559" s="8"/>
    </row>
    <row r="560" ht="112.5" customHeight="1">
      <c r="A560" s="6" t="s">
        <v>3318</v>
      </c>
      <c r="B560" s="6" t="s">
        <v>3319</v>
      </c>
      <c r="C560" s="13" t="s">
        <v>35</v>
      </c>
      <c r="D560" s="7" t="s">
        <v>36</v>
      </c>
      <c r="E560" s="6"/>
      <c r="F560" s="14" t="s">
        <v>3320</v>
      </c>
      <c r="G560" s="11" t="s">
        <v>3321</v>
      </c>
      <c r="H560" s="14" t="s">
        <v>3322</v>
      </c>
      <c r="I560" s="6" t="s">
        <v>212</v>
      </c>
      <c r="J560" s="13" t="s">
        <v>196</v>
      </c>
      <c r="K560" s="35" t="s">
        <v>3323</v>
      </c>
      <c r="L560" s="14" t="s">
        <v>3324</v>
      </c>
      <c r="M560" s="13" t="s">
        <v>43</v>
      </c>
      <c r="N560" s="11" t="s">
        <v>3325</v>
      </c>
      <c r="O560" s="11" t="s">
        <v>3326</v>
      </c>
      <c r="P560" s="12"/>
      <c r="Q560" s="13"/>
      <c r="R560" s="12"/>
      <c r="S560" s="12"/>
      <c r="T560" s="12"/>
      <c r="U560" s="12"/>
      <c r="V560" s="12"/>
      <c r="W560" s="12"/>
      <c r="X560" s="13"/>
      <c r="Y560" s="6" t="s">
        <v>2272</v>
      </c>
      <c r="Z560" s="12" t="str">
        <f t="shared" si="1"/>
        <v>{"id":"M6-MyM-14b-I-1-BR","stimulus":"&lt;p&gt;Arraste o resultado desta conversão.&lt;/p&gt;","template":"&lt;p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AA560" s="15" t="s">
        <v>3327</v>
      </c>
      <c r="AB560" s="13" t="str">
        <f t="shared" si="2"/>
        <v>M6-MyM-14b-I-1</v>
      </c>
      <c r="AC560" s="13" t="str">
        <f t="shared" si="3"/>
        <v>M6-MyM-14b-I-1-BR</v>
      </c>
      <c r="AD560" s="8" t="s">
        <v>47</v>
      </c>
      <c r="AE560" s="8" t="s">
        <v>572</v>
      </c>
      <c r="AF560" s="8" t="s">
        <v>48</v>
      </c>
      <c r="AG560" s="8"/>
    </row>
    <row r="561" ht="112.5" customHeight="1">
      <c r="A561" s="6" t="s">
        <v>3318</v>
      </c>
      <c r="B561" s="6" t="s">
        <v>3319</v>
      </c>
      <c r="C561" s="13" t="s">
        <v>35</v>
      </c>
      <c r="D561" s="7" t="s">
        <v>36</v>
      </c>
      <c r="E561" s="6"/>
      <c r="F561" s="14" t="s">
        <v>3320</v>
      </c>
      <c r="G561" s="14" t="s">
        <v>3328</v>
      </c>
      <c r="H561" s="14" t="s">
        <v>3322</v>
      </c>
      <c r="I561" s="6" t="s">
        <v>212</v>
      </c>
      <c r="J561" s="13" t="s">
        <v>196</v>
      </c>
      <c r="K561" s="35" t="s">
        <v>3323</v>
      </c>
      <c r="L561" s="14" t="s">
        <v>3324</v>
      </c>
      <c r="M561" s="13" t="s">
        <v>43</v>
      </c>
      <c r="N561" s="14" t="s">
        <v>3329</v>
      </c>
      <c r="O561" s="14" t="s">
        <v>3330</v>
      </c>
      <c r="P561" s="12"/>
      <c r="Q561" s="13"/>
      <c r="R561" s="12"/>
      <c r="S561" s="12"/>
      <c r="T561" s="12"/>
      <c r="U561" s="12"/>
      <c r="V561" s="12"/>
      <c r="W561" s="12"/>
      <c r="X561" s="13"/>
      <c r="Y561" s="6" t="s">
        <v>2272</v>
      </c>
      <c r="Z561" s="12" t="str">
        <f t="shared" si="1"/>
        <v>{"id":"M6-MyM-14b-I-2-BR","stimulus":"&lt;p&gt;Arraste o resultado desta conversão.&lt;/p&gt;","template":"&lt;p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AA561" s="15" t="s">
        <v>3331</v>
      </c>
      <c r="AB561" s="13" t="str">
        <f t="shared" si="2"/>
        <v>M6-MyM-14b-I-2</v>
      </c>
      <c r="AC561" s="13" t="str">
        <f t="shared" si="3"/>
        <v>M6-MyM-14b-I-2-BR</v>
      </c>
      <c r="AD561" s="8" t="s">
        <v>47</v>
      </c>
      <c r="AE561" s="8" t="s">
        <v>572</v>
      </c>
      <c r="AF561" s="8" t="s">
        <v>48</v>
      </c>
      <c r="AG561" s="8"/>
    </row>
    <row r="562" ht="112.5" customHeight="1">
      <c r="A562" s="6" t="s">
        <v>3318</v>
      </c>
      <c r="B562" s="6" t="s">
        <v>3319</v>
      </c>
      <c r="C562" s="13" t="s">
        <v>35</v>
      </c>
      <c r="D562" s="7" t="s">
        <v>36</v>
      </c>
      <c r="E562" s="6"/>
      <c r="F562" s="14" t="s">
        <v>3320</v>
      </c>
      <c r="G562" s="14" t="s">
        <v>3332</v>
      </c>
      <c r="H562" s="14" t="s">
        <v>3322</v>
      </c>
      <c r="I562" s="6" t="s">
        <v>212</v>
      </c>
      <c r="J562" s="13" t="s">
        <v>196</v>
      </c>
      <c r="K562" s="35" t="s">
        <v>3333</v>
      </c>
      <c r="L562" s="14" t="s">
        <v>3334</v>
      </c>
      <c r="M562" s="13" t="s">
        <v>43</v>
      </c>
      <c r="N562" s="14" t="s">
        <v>3329</v>
      </c>
      <c r="O562" s="11" t="s">
        <v>3335</v>
      </c>
      <c r="P562" s="12"/>
      <c r="Q562" s="13"/>
      <c r="R562" s="12"/>
      <c r="S562" s="12"/>
      <c r="T562" s="12"/>
      <c r="U562" s="12"/>
      <c r="V562" s="12"/>
      <c r="W562" s="12"/>
      <c r="X562" s="13"/>
      <c r="Y562" s="6" t="s">
        <v>2272</v>
      </c>
      <c r="Z562" s="12" t="str">
        <f t="shared" si="1"/>
        <v>{"id":"M6-MyM-14b-I-3-BR","stimulus":"&lt;p&gt;Arraste o resultado desta conversão.&lt;/p&gt;","template":"&lt;p style=\"text-align:center;\"&gt;{{Q1}} hm&lt;sup&gt;3&lt;/sup&gt; = {{response}} km&lt;sup&gt;3&lt;/sup&gt;&lt;/p&gt;","hint":"&lt;div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AA562" s="39" t="s">
        <v>3336</v>
      </c>
      <c r="AB562" s="13" t="str">
        <f t="shared" si="2"/>
        <v>M6-MyM-14b-I-3</v>
      </c>
      <c r="AC562" s="13" t="str">
        <f t="shared" si="3"/>
        <v>M6-MyM-14b-I-3-BR</v>
      </c>
      <c r="AD562" s="8" t="s">
        <v>47</v>
      </c>
      <c r="AE562" s="8" t="s">
        <v>572</v>
      </c>
      <c r="AF562" s="8" t="s">
        <v>48</v>
      </c>
      <c r="AG562" s="8"/>
    </row>
    <row r="563" ht="112.5" customHeight="1">
      <c r="A563" s="6" t="s">
        <v>3318</v>
      </c>
      <c r="B563" s="6" t="s">
        <v>3319</v>
      </c>
      <c r="C563" s="13" t="s">
        <v>50</v>
      </c>
      <c r="D563" s="7" t="s">
        <v>36</v>
      </c>
      <c r="E563" s="6"/>
      <c r="F563" s="14" t="s">
        <v>3337</v>
      </c>
      <c r="G563" s="14" t="s">
        <v>3338</v>
      </c>
      <c r="H563" s="14" t="s">
        <v>3339</v>
      </c>
      <c r="I563" s="6" t="s">
        <v>212</v>
      </c>
      <c r="J563" s="13" t="s">
        <v>168</v>
      </c>
      <c r="K563" s="14" t="s">
        <v>3340</v>
      </c>
      <c r="L563" s="14" t="s">
        <v>3341</v>
      </c>
      <c r="M563" s="13" t="s">
        <v>43</v>
      </c>
      <c r="N563" s="14" t="s">
        <v>3329</v>
      </c>
      <c r="O563" s="11" t="s">
        <v>3342</v>
      </c>
      <c r="P563" s="12"/>
      <c r="Q563" s="13"/>
      <c r="R563" s="12"/>
      <c r="S563" s="12"/>
      <c r="T563" s="12"/>
      <c r="U563" s="12"/>
      <c r="V563" s="12"/>
      <c r="W563" s="12"/>
      <c r="X563" s="13"/>
      <c r="Y563" s="6" t="s">
        <v>2272</v>
      </c>
      <c r="Z563" s="12" t="str">
        <f t="shared" si="1"/>
        <v>{"id":"M6-MyM-14b-E-1-BR","stimulus":"&lt;p&gt;Calcule a seguinte conversão entre unidades de volume.&lt;/p&gt;","template":"&lt;p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1 000 000 = {{A1}} cm&lt;sup&gt;3&lt;/sup&gt;&lt;/p&gt;","seed":{"parameters":[{"name":"Q1","label":null,"min":0.01,"max":10,"step":0.01}],"calculated":[{"name":"A1","label":"{{function}}","function":"{{Q1}}*1000000"}],"uniques":true},"algorithm":{"name":"calculateOperation","params":{"method":"equivLiteral","keyboard":"NUMERICAL"}}}</v>
      </c>
      <c r="AA563" s="39" t="s">
        <v>3343</v>
      </c>
      <c r="AB563" s="13" t="str">
        <f t="shared" si="2"/>
        <v>M6-MyM-14b-E-1</v>
      </c>
      <c r="AC563" s="13" t="str">
        <f t="shared" si="3"/>
        <v>M6-MyM-14b-E-1-BR</v>
      </c>
      <c r="AD563" s="8" t="s">
        <v>47</v>
      </c>
      <c r="AE563" s="8" t="s">
        <v>572</v>
      </c>
      <c r="AF563" s="8" t="s">
        <v>48</v>
      </c>
      <c r="AG563" s="8"/>
    </row>
    <row r="564" ht="112.5" customHeight="1">
      <c r="A564" s="6" t="s">
        <v>3318</v>
      </c>
      <c r="B564" s="6" t="s">
        <v>3319</v>
      </c>
      <c r="C564" s="13" t="s">
        <v>50</v>
      </c>
      <c r="D564" s="7" t="s">
        <v>36</v>
      </c>
      <c r="E564" s="6"/>
      <c r="F564" s="14" t="s">
        <v>3337</v>
      </c>
      <c r="G564" s="14" t="s">
        <v>3344</v>
      </c>
      <c r="H564" s="14" t="s">
        <v>3345</v>
      </c>
      <c r="I564" s="6" t="s">
        <v>212</v>
      </c>
      <c r="J564" s="13" t="s">
        <v>168</v>
      </c>
      <c r="K564" s="14" t="s">
        <v>3340</v>
      </c>
      <c r="L564" s="14" t="s">
        <v>2306</v>
      </c>
      <c r="M564" s="13" t="s">
        <v>43</v>
      </c>
      <c r="N564" s="14" t="s">
        <v>3329</v>
      </c>
      <c r="O564" s="14" t="s">
        <v>3346</v>
      </c>
      <c r="P564" s="12"/>
      <c r="Q564" s="13"/>
      <c r="R564" s="12"/>
      <c r="S564" s="12"/>
      <c r="T564" s="12"/>
      <c r="U564" s="12"/>
      <c r="V564" s="12"/>
      <c r="W564" s="12"/>
      <c r="X564" s="13"/>
      <c r="Y564" s="6" t="s">
        <v>2272</v>
      </c>
      <c r="Z564" s="12" t="str">
        <f t="shared" si="1"/>
        <v>{"id":"M6-MyM-14b-E-2-BR","stimulus":"&lt;p&gt;Calcule a seguinte conversão de unidade de volume.&lt;/p&gt;","template":"&lt;p style=\"text-align:center;\"&gt;{{Q1}} hm&lt;sup&gt;3&lt;/sup&gt;= {{response}} dam&lt;sup&gt;3&lt;/sup&gt;&lt;/p&gt;","hint":"&lt;div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v>
      </c>
      <c r="AA564" s="39" t="s">
        <v>3347</v>
      </c>
      <c r="AB564" s="13" t="str">
        <f t="shared" si="2"/>
        <v>M6-MyM-14b-E-2</v>
      </c>
      <c r="AC564" s="13" t="str">
        <f t="shared" si="3"/>
        <v>M6-MyM-14b-E-2-BR</v>
      </c>
      <c r="AD564" s="8" t="s">
        <v>47</v>
      </c>
      <c r="AE564" s="8" t="s">
        <v>572</v>
      </c>
      <c r="AF564" s="8" t="s">
        <v>48</v>
      </c>
      <c r="AG564" s="8"/>
    </row>
    <row r="565" ht="112.5" customHeight="1">
      <c r="A565" s="6" t="s">
        <v>3318</v>
      </c>
      <c r="B565" s="6" t="s">
        <v>3319</v>
      </c>
      <c r="C565" s="13" t="s">
        <v>50</v>
      </c>
      <c r="D565" s="7" t="s">
        <v>36</v>
      </c>
      <c r="E565" s="6"/>
      <c r="F565" s="14" t="s">
        <v>3348</v>
      </c>
      <c r="G565" s="14" t="s">
        <v>3349</v>
      </c>
      <c r="H565" s="14" t="s">
        <v>3350</v>
      </c>
      <c r="I565" s="6" t="s">
        <v>212</v>
      </c>
      <c r="J565" s="13" t="s">
        <v>168</v>
      </c>
      <c r="K565" s="14" t="s">
        <v>3351</v>
      </c>
      <c r="L565" s="14" t="s">
        <v>3352</v>
      </c>
      <c r="M565" s="13" t="s">
        <v>43</v>
      </c>
      <c r="N565" s="14" t="s">
        <v>3329</v>
      </c>
      <c r="O565" s="14" t="s">
        <v>3353</v>
      </c>
      <c r="P565" s="12"/>
      <c r="Q565" s="13"/>
      <c r="R565" s="12"/>
      <c r="S565" s="12"/>
      <c r="T565" s="12"/>
      <c r="U565" s="12"/>
      <c r="V565" s="12"/>
      <c r="W565" s="12"/>
      <c r="X565" s="13"/>
      <c r="Y565" s="6" t="s">
        <v>2272</v>
      </c>
      <c r="Z565" s="12" t="str">
        <f t="shared" si="1"/>
        <v>{"id":"M6-MyM-14b-E-3-BR","stimulus":"&lt;p&gt;Calcule a seguinte conversão de unidades de volume. Aproxime o resultado para os centésimos.&lt;/p&gt;","template":"&lt;p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10000,"step":10000}],"calculated":[{"name":"A1","label":"{{function}}","function":"math.floor({{Q1}}/1000,2)"}],"uniques":true},"algorithm":{"name":"calculateOperation","params":{"method":"equivLiteral","keyboard":"INTERMEDIATE"}}}</v>
      </c>
      <c r="AA565" s="39" t="s">
        <v>3354</v>
      </c>
      <c r="AB565" s="13" t="str">
        <f t="shared" si="2"/>
        <v>M6-MyM-14b-E-3</v>
      </c>
      <c r="AC565" s="13" t="str">
        <f t="shared" si="3"/>
        <v>M6-MyM-14b-E-3-BR</v>
      </c>
      <c r="AD565" s="8" t="s">
        <v>47</v>
      </c>
      <c r="AE565" s="8" t="s">
        <v>572</v>
      </c>
      <c r="AF565" s="8" t="s">
        <v>48</v>
      </c>
      <c r="AG565" s="8"/>
    </row>
    <row r="566" ht="112.5" customHeight="1">
      <c r="A566" s="6" t="s">
        <v>3318</v>
      </c>
      <c r="B566" s="6" t="s">
        <v>3319</v>
      </c>
      <c r="C566" s="13" t="s">
        <v>69</v>
      </c>
      <c r="D566" s="7" t="s">
        <v>36</v>
      </c>
      <c r="E566" s="6"/>
      <c r="F566" s="10" t="s">
        <v>3355</v>
      </c>
      <c r="G566" s="11" t="s">
        <v>3356</v>
      </c>
      <c r="H566" s="14" t="s">
        <v>3357</v>
      </c>
      <c r="I566" s="6" t="s">
        <v>212</v>
      </c>
      <c r="J566" s="6" t="s">
        <v>168</v>
      </c>
      <c r="K566" s="10" t="s">
        <v>3358</v>
      </c>
      <c r="L566" s="10" t="s">
        <v>3359</v>
      </c>
      <c r="M566" s="6" t="s">
        <v>43</v>
      </c>
      <c r="N566" s="10" t="s">
        <v>3329</v>
      </c>
      <c r="O566" s="10" t="s">
        <v>3353</v>
      </c>
      <c r="P566" s="12"/>
      <c r="Q566" s="13"/>
      <c r="R566" s="12"/>
      <c r="S566" s="12"/>
      <c r="T566" s="12"/>
      <c r="U566" s="12"/>
      <c r="V566" s="12"/>
      <c r="W566" s="12"/>
      <c r="X566" s="14"/>
      <c r="Y566" s="6" t="s">
        <v>2272</v>
      </c>
      <c r="Z566" s="12" t="str">
        <f t="shared" si="1"/>
        <v>{"id":"M6-MyM-14b-A-1-BR","stimulus":"&lt;p&gt;Um tanque tem um vazamento, através do qual, a cada hora, se perdem {{Q1}} cm&lt;sup&gt;3&lt;/sup&gt; de água. Quantos dm&lt;sup&gt;3&lt;/sup&gt; foram perdidos?&lt;/p&gt;","template":"&lt;p&gt;Foram perdidos {{response}} dm&lt;sup&gt;3&lt;/sup&gt;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v>
      </c>
      <c r="AA566" s="15" t="s">
        <v>3360</v>
      </c>
      <c r="AB566" s="13" t="str">
        <f t="shared" si="2"/>
        <v>M6-MyM-14b-A-1</v>
      </c>
      <c r="AC566" s="13" t="str">
        <f t="shared" si="3"/>
        <v>M6-MyM-14b-A-1-BR</v>
      </c>
      <c r="AD566" s="8" t="s">
        <v>47</v>
      </c>
      <c r="AE566" s="8" t="s">
        <v>572</v>
      </c>
      <c r="AF566" s="8" t="s">
        <v>48</v>
      </c>
      <c r="AG566" s="8"/>
    </row>
    <row r="567" ht="112.5" customHeight="1">
      <c r="A567" s="6" t="s">
        <v>3318</v>
      </c>
      <c r="B567" s="6" t="s">
        <v>3319</v>
      </c>
      <c r="C567" s="13" t="s">
        <v>69</v>
      </c>
      <c r="D567" s="7" t="s">
        <v>36</v>
      </c>
      <c r="E567" s="6"/>
      <c r="F567" s="10" t="s">
        <v>3361</v>
      </c>
      <c r="G567" s="10" t="s">
        <v>3362</v>
      </c>
      <c r="H567" s="14" t="s">
        <v>3363</v>
      </c>
      <c r="I567" s="6" t="s">
        <v>212</v>
      </c>
      <c r="J567" s="6" t="s">
        <v>168</v>
      </c>
      <c r="K567" s="10" t="s">
        <v>3364</v>
      </c>
      <c r="L567" s="10" t="s">
        <v>3359</v>
      </c>
      <c r="M567" s="6" t="s">
        <v>43</v>
      </c>
      <c r="N567" s="10" t="s">
        <v>3329</v>
      </c>
      <c r="O567" s="10" t="s">
        <v>3335</v>
      </c>
      <c r="P567" s="12"/>
      <c r="Q567" s="13"/>
      <c r="R567" s="12"/>
      <c r="S567" s="12"/>
      <c r="T567" s="12"/>
      <c r="U567" s="12"/>
      <c r="V567" s="12"/>
      <c r="W567" s="12"/>
      <c r="X567" s="13"/>
      <c r="Y567" s="6" t="s">
        <v>2272</v>
      </c>
      <c r="Z567" s="12" t="str">
        <f t="shared" si="1"/>
        <v>{"id":"M6-MyM-14b-A-2-BR","stimulus":"&lt;p&gt;Um reservatório contém {{Q1}} hm&lt;sup&gt;3&lt;/sup&gt; água antes do início de uma estação chuvosa. Quantos km&lt;sup&gt;3&lt;/sup&gt; de água há no reservatório?&lt;/p&gt;","template":"&lt;p&gt;Há {{response}} km&lt;sup&gt;3&lt;/sup&gt;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v>
      </c>
      <c r="AA567" s="15" t="s">
        <v>3365</v>
      </c>
      <c r="AB567" s="13" t="str">
        <f t="shared" si="2"/>
        <v>M6-MyM-14b-A-2</v>
      </c>
      <c r="AC567" s="13" t="str">
        <f t="shared" si="3"/>
        <v>M6-MyM-14b-A-2-BR</v>
      </c>
      <c r="AD567" s="8" t="s">
        <v>47</v>
      </c>
      <c r="AE567" s="8" t="s">
        <v>572</v>
      </c>
      <c r="AF567" s="8" t="s">
        <v>48</v>
      </c>
      <c r="AG567" s="8"/>
    </row>
    <row r="568" ht="112.5" customHeight="1">
      <c r="A568" s="6" t="s">
        <v>3318</v>
      </c>
      <c r="B568" s="6" t="s">
        <v>3319</v>
      </c>
      <c r="C568" s="6" t="s">
        <v>69</v>
      </c>
      <c r="D568" s="7" t="s">
        <v>36</v>
      </c>
      <c r="E568" s="6"/>
      <c r="F568" s="10" t="s">
        <v>3366</v>
      </c>
      <c r="G568" s="10" t="s">
        <v>3367</v>
      </c>
      <c r="H568" s="14" t="s">
        <v>3368</v>
      </c>
      <c r="I568" s="6" t="s">
        <v>212</v>
      </c>
      <c r="J568" s="6" t="s">
        <v>168</v>
      </c>
      <c r="K568" s="10" t="s">
        <v>3369</v>
      </c>
      <c r="L568" s="10" t="s">
        <v>2306</v>
      </c>
      <c r="M568" s="13" t="s">
        <v>43</v>
      </c>
      <c r="N568" s="14" t="s">
        <v>3329</v>
      </c>
      <c r="O568" s="14" t="s">
        <v>3370</v>
      </c>
      <c r="P568" s="12"/>
      <c r="Q568" s="13"/>
      <c r="R568" s="12"/>
      <c r="S568" s="12"/>
      <c r="T568" s="12"/>
      <c r="U568" s="12"/>
      <c r="V568" s="12"/>
      <c r="W568" s="12"/>
      <c r="X568" s="13"/>
      <c r="Y568" s="6" t="s">
        <v>2272</v>
      </c>
      <c r="Z568" s="12" t="str">
        <f t="shared" si="1"/>
        <v>{"id":"M6-MyM-14b-A-3-BR","stimulus":"&lt;p&gt;Um conjunto habitacional encheu para o verão a piscina do espaço de lazer com {{Q1}} m&lt;sup&gt;3&lt;/sup&gt;. Quantos dm&lt;sup&gt;3&lt;/sup&gt; equivale o volume desta piscina?&lt;/p&gt;","template":"&lt;p&gt;A piscina tem um volume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v>
      </c>
      <c r="AA568" s="15" t="s">
        <v>3371</v>
      </c>
      <c r="AB568" s="13" t="str">
        <f t="shared" si="2"/>
        <v>M6-MyM-14b-A-3</v>
      </c>
      <c r="AC568" s="13" t="str">
        <f t="shared" si="3"/>
        <v>M6-MyM-14b-A-3-BR</v>
      </c>
      <c r="AD568" s="8" t="s">
        <v>47</v>
      </c>
      <c r="AE568" s="8" t="s">
        <v>572</v>
      </c>
      <c r="AF568" s="8" t="s">
        <v>48</v>
      </c>
      <c r="AG568" s="8"/>
    </row>
    <row r="569" ht="112.5" customHeight="1">
      <c r="A569" s="6" t="s">
        <v>3372</v>
      </c>
      <c r="B569" s="6" t="s">
        <v>3373</v>
      </c>
      <c r="C569" s="13" t="s">
        <v>35</v>
      </c>
      <c r="D569" s="7" t="s">
        <v>36</v>
      </c>
      <c r="E569" s="6"/>
      <c r="F569" s="9" t="s">
        <v>3374</v>
      </c>
      <c r="G569" s="10"/>
      <c r="H569" s="10" t="s">
        <v>3375</v>
      </c>
      <c r="I569" s="6" t="s">
        <v>212</v>
      </c>
      <c r="J569" s="6" t="s">
        <v>965</v>
      </c>
      <c r="K569" s="11" t="s">
        <v>3376</v>
      </c>
      <c r="L569" s="11" t="s">
        <v>3377</v>
      </c>
      <c r="M569" s="13" t="s">
        <v>43</v>
      </c>
      <c r="N569" s="11" t="s">
        <v>3378</v>
      </c>
      <c r="O569" s="11" t="s">
        <v>3378</v>
      </c>
      <c r="P569" s="12"/>
      <c r="Q569" s="13"/>
      <c r="R569" s="12"/>
      <c r="S569" s="12"/>
      <c r="T569" s="12"/>
      <c r="U569" s="12"/>
      <c r="V569" s="12"/>
      <c r="W569" s="12"/>
      <c r="X569" s="13"/>
      <c r="Y569" s="6" t="s">
        <v>2272</v>
      </c>
      <c r="Z569" s="12" t="str">
        <f t="shared" si="1"/>
        <v>{"id":"M6-MyM-14d-I-1-BR","stimulus":"&lt;p&gt;Arraste a unidade de volume mais apropriada para expressar o volume desses objetos.&lt;/p&gt;","hint":"&lt;p&gt;O volume de um objeto é a quantidade de espaço que ele ocupa.&lt;/p&gt;","feedback":"&lt;p&gt;O volume de um objeto é a quantidade de espaço que ele ocupa.&lt;/p&gt;","seed":{"parameters":[{"name":"Q1","label":null,"list":["Piscina","Banheira","Tanque de água"]},{"name":"Q2","label":null,"list":["Galão de água","Aquário"]},{"name":"Q3","label":null,"list":["Garrafa","Copo"]}],"calculated":[{"name":"A1","label":"{{Q1}}","function":"m&lt;sup&gt;3&lt;/sup&gt;"},{"name":"A2","label":"{{Q2}}","function":"dm&lt;sup&gt;3&lt;/sup&gt;"},{"name":"A3","label":"{{Q3}}","function":"cm&lt;sup&gt;3&lt;/sup&gt;"}],"uniques":true},"algorithm":{"name":"linkOperationResult","template":"Match list","params":{"invert":true}}}</v>
      </c>
      <c r="AA569" s="15" t="s">
        <v>3379</v>
      </c>
      <c r="AB569" s="13" t="str">
        <f t="shared" si="2"/>
        <v>M6-MyM-14d-I-1</v>
      </c>
      <c r="AC569" s="13" t="str">
        <f t="shared" si="3"/>
        <v>M6-MyM-14d-I-1-BR</v>
      </c>
      <c r="AD569" s="8" t="s">
        <v>47</v>
      </c>
      <c r="AE569" s="13"/>
      <c r="AF569" s="8" t="s">
        <v>48</v>
      </c>
      <c r="AG569" s="8"/>
    </row>
    <row r="570" ht="112.5" customHeight="1">
      <c r="A570" s="6" t="s">
        <v>3372</v>
      </c>
      <c r="B570" s="6" t="s">
        <v>3373</v>
      </c>
      <c r="C570" s="6" t="s">
        <v>50</v>
      </c>
      <c r="D570" s="7" t="s">
        <v>36</v>
      </c>
      <c r="E570" s="6"/>
      <c r="F570" s="9" t="s">
        <v>3380</v>
      </c>
      <c r="G570" s="11" t="s">
        <v>3381</v>
      </c>
      <c r="H570" s="10" t="s">
        <v>3382</v>
      </c>
      <c r="I570" s="6" t="s">
        <v>212</v>
      </c>
      <c r="J570" s="8" t="s">
        <v>196</v>
      </c>
      <c r="K570" s="11" t="s">
        <v>3383</v>
      </c>
      <c r="L570" s="11" t="s">
        <v>3384</v>
      </c>
      <c r="M570" s="13" t="s">
        <v>43</v>
      </c>
      <c r="N570" s="11" t="s">
        <v>3378</v>
      </c>
      <c r="O570" s="11" t="s">
        <v>3378</v>
      </c>
      <c r="P570" s="12"/>
      <c r="Q570" s="13"/>
      <c r="R570" s="12"/>
      <c r="S570" s="12"/>
      <c r="T570" s="12"/>
      <c r="U570" s="12"/>
      <c r="V570" s="12"/>
      <c r="W570" s="12"/>
      <c r="X570" s="13"/>
      <c r="Y570" s="6" t="s">
        <v>2272</v>
      </c>
      <c r="Z570" s="12" t="str">
        <f t="shared" si="1"/>
        <v>{"id":"M6-MyM-14d-E-1-BR","stimulus":"&lt;p&gt;Arraste cada item ao lado da unidade de volume à qual eles estão mais próximos.&lt;/p&gt;","template":"&lt;p style=\"text-align:center;\"&gt;m&lt;sup&gt;3&lt;/sup&gt;: {{response}}&lt;/p&gt;&lt;p style=\"text-align:center;\"&gt;cm&lt;sup&gt;3&lt;/sup&gt;: {{response}}&lt;/p&gt;&lt;p style=\"text-align:center;\"&gt;dm&lt;sup&gt;3&lt;/sup&gt;: {{response}}&lt;/p&gt;","hint":"&lt;p&gt;O volume de um objeto é a quantidade de espaço que ele ocupa.&lt;/p&gt;","feedback":"&lt;p&gt;O volume de um objeto é a quantidade de espaço que ele ocupa.&lt;/p&gt;","seed":{"parameters":[{"name":"Q1","label":null,"list":["tanque de caminhão pipa","piscina","tanque de água"]},{"name":"Q2","label":null,"list":["lata de refrigerante","jarra de água","caneca"]},{"name":"Q3","label":null,"list":["panela","garrafa de suco"]}],"calculated":[{"name":"A1","label":"{{function}}","function":"{{Q1}}"},{"name":"A2","label":"{{function}}","function":"{{Q2}}"},{"name":"A3","label":"{{function}}","function":"{{Q3}}"}],"uniques":true},"algorithm":{"name":"calculateOperation","template":"Cloze with drag &amp; drop","params":{"keyboard":"INTERMEDIATE"}}}</v>
      </c>
      <c r="AA570" s="15" t="s">
        <v>3385</v>
      </c>
      <c r="AB570" s="13" t="str">
        <f t="shared" si="2"/>
        <v>M6-MyM-14d-E-1</v>
      </c>
      <c r="AC570" s="13" t="str">
        <f t="shared" si="3"/>
        <v>M6-MyM-14d-E-1-BR</v>
      </c>
      <c r="AD570" s="8" t="s">
        <v>47</v>
      </c>
      <c r="AE570" s="13"/>
      <c r="AF570" s="8" t="s">
        <v>48</v>
      </c>
      <c r="AG570" s="8"/>
    </row>
    <row r="571" ht="112.5" customHeight="1">
      <c r="A571" s="6" t="s">
        <v>3372</v>
      </c>
      <c r="B571" s="6" t="s">
        <v>3373</v>
      </c>
      <c r="C571" s="6" t="s">
        <v>50</v>
      </c>
      <c r="D571" s="7" t="s">
        <v>36</v>
      </c>
      <c r="E571" s="6"/>
      <c r="F571" s="9" t="s">
        <v>3380</v>
      </c>
      <c r="G571" s="11" t="s">
        <v>3386</v>
      </c>
      <c r="H571" s="10" t="s">
        <v>3382</v>
      </c>
      <c r="I571" s="6" t="s">
        <v>212</v>
      </c>
      <c r="J571" s="8" t="s">
        <v>196</v>
      </c>
      <c r="K571" s="11" t="s">
        <v>3387</v>
      </c>
      <c r="L571" s="11" t="s">
        <v>3384</v>
      </c>
      <c r="M571" s="13" t="s">
        <v>43</v>
      </c>
      <c r="N571" s="11" t="s">
        <v>3378</v>
      </c>
      <c r="O571" s="11" t="s">
        <v>3378</v>
      </c>
      <c r="P571" s="12"/>
      <c r="Q571" s="13"/>
      <c r="R571" s="12"/>
      <c r="S571" s="12"/>
      <c r="T571" s="12"/>
      <c r="U571" s="12"/>
      <c r="V571" s="12"/>
      <c r="W571" s="12"/>
      <c r="X571" s="13"/>
      <c r="Y571" s="6" t="s">
        <v>2272</v>
      </c>
      <c r="Z571" s="12" t="str">
        <f t="shared" si="1"/>
        <v>{"id":"M6-MyM-14d-E-2-BR","stimulus":"&lt;p&gt;Arraste cada item ao lado da unidade de volume à qual eles estão mais próximos.&lt;/p&gt;","template":"&lt;p style=\"text-align:center;\"&gt;dm&lt;sup&gt;3&lt;/sup&gt;: {{response}}&lt;/p&gt;&lt;p style=\"text-align:center;\"&gt;m&lt;sup&gt;3&lt;/sup&gt;: {{response}}&lt;/p&gt;&lt;p style=\"text-align:center;\"&gt;cm&lt;sup&gt;3&lt;/sup&gt;: {{response}}&lt;/p&gt;","hint":"&lt;p&gt;O volume de um objeto é a quantidade de espaço que ele ocupa.&lt;/p&gt;","feedback":"&lt;p&gt;O volume de um objeto é a quantidade de espaço que ele ocupa.&lt;/p&gt;","seed":{"parameters":[{"name":"Q1","label":null,"list":["panela","garrafa de suco"]},{"name":"Q2","label":null,"list":["tanque de caminhão-tanque","piscina","tanque de água"]},{"name":"Q3","label":null,"list":["lata de refrigerante","copo de água","caneca"]}],"calculated":[{"name":"A1","label":"{{function}}","function":"{{Q1}}"},{"name":"A2","label":"{{function}}","function":"{{Q2}}"},{"name":"A3","label":"{{function}}","function":"{{Q3}}"}],"uniques":true},"algorithm":{"name":"calculateOperation","template":"Cloze with drag &amp; drop","params":{"keyboard":"INTERMEDIATE"}}}</v>
      </c>
      <c r="AA571" s="15" t="s">
        <v>3388</v>
      </c>
      <c r="AB571" s="13" t="str">
        <f t="shared" si="2"/>
        <v>M6-MyM-14d-E-2</v>
      </c>
      <c r="AC571" s="13" t="str">
        <f t="shared" si="3"/>
        <v>M6-MyM-14d-E-2-BR</v>
      </c>
      <c r="AD571" s="8" t="s">
        <v>47</v>
      </c>
      <c r="AE571" s="13"/>
      <c r="AF571" s="8" t="s">
        <v>48</v>
      </c>
      <c r="AG571" s="8"/>
    </row>
    <row r="572" ht="112.5" customHeight="1">
      <c r="A572" s="6" t="s">
        <v>3389</v>
      </c>
      <c r="B572" s="6" t="s">
        <v>3390</v>
      </c>
      <c r="C572" s="13" t="s">
        <v>35</v>
      </c>
      <c r="D572" s="7" t="s">
        <v>36</v>
      </c>
      <c r="E572" s="6"/>
      <c r="F572" s="11" t="s">
        <v>3391</v>
      </c>
      <c r="G572" s="10"/>
      <c r="H572" s="10" t="s">
        <v>3392</v>
      </c>
      <c r="I572" s="6" t="s">
        <v>212</v>
      </c>
      <c r="J572" s="8" t="s">
        <v>2123</v>
      </c>
      <c r="K572" s="11" t="s">
        <v>3393</v>
      </c>
      <c r="L572" s="11" t="s">
        <v>3394</v>
      </c>
      <c r="M572" s="6" t="s">
        <v>43</v>
      </c>
      <c r="N572" s="10" t="s">
        <v>3395</v>
      </c>
      <c r="O572" s="27" t="s">
        <v>3395</v>
      </c>
      <c r="P572" s="12"/>
      <c r="Q572" s="13"/>
      <c r="R572" s="12"/>
      <c r="S572" s="12"/>
      <c r="T572" s="12"/>
      <c r="U572" s="12"/>
      <c r="V572" s="12"/>
      <c r="W572" s="12"/>
      <c r="X572" s="13"/>
      <c r="Y572" s="6" t="s">
        <v>2272</v>
      </c>
      <c r="Z572" s="12" t="str">
        <f t="shared" si="1"/>
        <v>{"id":"M6-MyM-15a-I-1-BR","stimulus":"&lt;p&gt;Selecione quais dessas equivalências estão corretas.&lt;/p&gt;","hint":"&lt;p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v>
      </c>
      <c r="AA572" s="15" t="s">
        <v>3396</v>
      </c>
      <c r="AB572" s="13" t="str">
        <f t="shared" si="2"/>
        <v>M6-MyM-15a-I-1</v>
      </c>
      <c r="AC572" s="13" t="str">
        <f t="shared" si="3"/>
        <v>M6-MyM-15a-I-1-BR</v>
      </c>
      <c r="AD572" s="8" t="s">
        <v>47</v>
      </c>
      <c r="AE572" s="8" t="s">
        <v>572</v>
      </c>
      <c r="AF572" s="8" t="s">
        <v>48</v>
      </c>
      <c r="AG572" s="8"/>
    </row>
    <row r="573" ht="112.5" customHeight="1">
      <c r="A573" s="6" t="s">
        <v>3389</v>
      </c>
      <c r="B573" s="6" t="s">
        <v>3390</v>
      </c>
      <c r="C573" s="13" t="s">
        <v>50</v>
      </c>
      <c r="D573" s="7" t="s">
        <v>36</v>
      </c>
      <c r="E573" s="6"/>
      <c r="F573" s="10" t="s">
        <v>3397</v>
      </c>
      <c r="G573" s="11" t="s">
        <v>3398</v>
      </c>
      <c r="H573" s="10" t="s">
        <v>3399</v>
      </c>
      <c r="I573" s="6" t="s">
        <v>212</v>
      </c>
      <c r="J573" s="6" t="s">
        <v>196</v>
      </c>
      <c r="K573" s="10" t="s">
        <v>3400</v>
      </c>
      <c r="L573" s="11" t="s">
        <v>3401</v>
      </c>
      <c r="M573" s="6" t="s">
        <v>43</v>
      </c>
      <c r="N573" s="10" t="s">
        <v>3395</v>
      </c>
      <c r="O573" s="27" t="s">
        <v>3395</v>
      </c>
      <c r="P573" s="12"/>
      <c r="Q573" s="13"/>
      <c r="R573" s="12"/>
      <c r="S573" s="12"/>
      <c r="T573" s="12"/>
      <c r="U573" s="12"/>
      <c r="V573" s="12"/>
      <c r="W573" s="12"/>
      <c r="X573" s="14"/>
      <c r="Y573" s="6" t="s">
        <v>2272</v>
      </c>
      <c r="Z573" s="12" t="str">
        <f t="shared" si="1"/>
        <v>{"id":"M6-MyM-15a-E-1-BR","stimulus":"&lt;p&gt;Arraste uma das opções para completar esta igualdade.&lt;/p&gt;","template":"&lt;p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v>
      </c>
      <c r="AA573" s="15" t="s">
        <v>3402</v>
      </c>
      <c r="AB573" s="13" t="str">
        <f t="shared" si="2"/>
        <v>M6-MyM-15a-E-1</v>
      </c>
      <c r="AC573" s="13" t="str">
        <f t="shared" si="3"/>
        <v>M6-MyM-15a-E-1-BR</v>
      </c>
      <c r="AD573" s="8" t="s">
        <v>47</v>
      </c>
      <c r="AE573" s="8" t="s">
        <v>572</v>
      </c>
      <c r="AF573" s="8" t="s">
        <v>48</v>
      </c>
      <c r="AG573" s="8"/>
    </row>
    <row r="574" ht="112.5" customHeight="1">
      <c r="A574" s="6" t="s">
        <v>3389</v>
      </c>
      <c r="B574" s="6" t="s">
        <v>3390</v>
      </c>
      <c r="C574" s="13" t="s">
        <v>50</v>
      </c>
      <c r="D574" s="7" t="s">
        <v>36</v>
      </c>
      <c r="E574" s="6"/>
      <c r="F574" s="10" t="s">
        <v>3397</v>
      </c>
      <c r="G574" s="11" t="s">
        <v>3403</v>
      </c>
      <c r="H574" s="10" t="s">
        <v>3399</v>
      </c>
      <c r="I574" s="6" t="s">
        <v>212</v>
      </c>
      <c r="J574" s="6" t="s">
        <v>196</v>
      </c>
      <c r="K574" s="10" t="s">
        <v>3404</v>
      </c>
      <c r="L574" s="11" t="s">
        <v>3405</v>
      </c>
      <c r="M574" s="6" t="s">
        <v>43</v>
      </c>
      <c r="N574" s="10" t="s">
        <v>3395</v>
      </c>
      <c r="O574" s="27" t="s">
        <v>3395</v>
      </c>
      <c r="P574" s="12"/>
      <c r="Q574" s="13"/>
      <c r="R574" s="12"/>
      <c r="S574" s="12"/>
      <c r="T574" s="12"/>
      <c r="U574" s="12"/>
      <c r="V574" s="12"/>
      <c r="W574" s="12"/>
      <c r="X574" s="14"/>
      <c r="Y574" s="6" t="s">
        <v>2272</v>
      </c>
      <c r="Z574" s="12" t="str">
        <f t="shared" si="1"/>
        <v>{"id":"M6-MyM-15a-E-2-BR","stimulus":"&lt;p&gt;Arraste uma das opções para completar esta igualdade.&lt;/p&gt;","template":"&lt;p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v>
      </c>
      <c r="AA574" s="15" t="s">
        <v>3406</v>
      </c>
      <c r="AB574" s="13" t="str">
        <f t="shared" si="2"/>
        <v>M6-MyM-15a-E-2</v>
      </c>
      <c r="AC574" s="13" t="str">
        <f t="shared" si="3"/>
        <v>M6-MyM-15a-E-2-BR</v>
      </c>
      <c r="AD574" s="8" t="s">
        <v>47</v>
      </c>
      <c r="AE574" s="8" t="s">
        <v>572</v>
      </c>
      <c r="AF574" s="8" t="s">
        <v>48</v>
      </c>
      <c r="AG574" s="8"/>
    </row>
    <row r="575" ht="112.5" customHeight="1">
      <c r="A575" s="6" t="s">
        <v>3389</v>
      </c>
      <c r="B575" s="6" t="s">
        <v>3390</v>
      </c>
      <c r="C575" s="13" t="s">
        <v>50</v>
      </c>
      <c r="D575" s="7" t="s">
        <v>36</v>
      </c>
      <c r="E575" s="6"/>
      <c r="F575" s="10" t="s">
        <v>3397</v>
      </c>
      <c r="G575" s="11" t="s">
        <v>3407</v>
      </c>
      <c r="H575" s="10" t="s">
        <v>3399</v>
      </c>
      <c r="I575" s="6" t="s">
        <v>212</v>
      </c>
      <c r="J575" s="6" t="s">
        <v>196</v>
      </c>
      <c r="K575" s="10" t="s">
        <v>3408</v>
      </c>
      <c r="L575" s="11" t="s">
        <v>3409</v>
      </c>
      <c r="M575" s="6" t="s">
        <v>43</v>
      </c>
      <c r="N575" s="10" t="s">
        <v>3395</v>
      </c>
      <c r="O575" s="27" t="s">
        <v>3395</v>
      </c>
      <c r="P575" s="12"/>
      <c r="Q575" s="13"/>
      <c r="R575" s="12"/>
      <c r="S575" s="12"/>
      <c r="T575" s="12"/>
      <c r="U575" s="12"/>
      <c r="V575" s="12"/>
      <c r="W575" s="12"/>
      <c r="X575" s="14"/>
      <c r="Y575" s="6" t="s">
        <v>2272</v>
      </c>
      <c r="Z575" s="12" t="str">
        <f t="shared" si="1"/>
        <v>{"id":"M6-MyM-15a-E-3-BR","stimulus":"&lt;p&gt;Arraste uma das opções para completar esta igualdade.&lt;/p&gt;","template":"&lt;p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v>
      </c>
      <c r="AA575" s="15" t="s">
        <v>3410</v>
      </c>
      <c r="AB575" s="13" t="str">
        <f t="shared" si="2"/>
        <v>M6-MyM-15a-E-3</v>
      </c>
      <c r="AC575" s="13" t="str">
        <f t="shared" si="3"/>
        <v>M6-MyM-15a-E-3-BR</v>
      </c>
      <c r="AD575" s="8" t="s">
        <v>47</v>
      </c>
      <c r="AE575" s="8" t="s">
        <v>572</v>
      </c>
      <c r="AF575" s="8" t="s">
        <v>48</v>
      </c>
      <c r="AG575" s="8"/>
    </row>
    <row r="576" ht="112.5" customHeight="1">
      <c r="A576" s="6" t="s">
        <v>3389</v>
      </c>
      <c r="B576" s="6" t="s">
        <v>3390</v>
      </c>
      <c r="C576" s="13" t="s">
        <v>69</v>
      </c>
      <c r="D576" s="7" t="s">
        <v>36</v>
      </c>
      <c r="E576" s="6"/>
      <c r="F576" s="10" t="s">
        <v>3411</v>
      </c>
      <c r="G576" s="10" t="s">
        <v>3412</v>
      </c>
      <c r="H576" s="10" t="s">
        <v>3413</v>
      </c>
      <c r="I576" s="6" t="s">
        <v>212</v>
      </c>
      <c r="J576" s="6" t="s">
        <v>168</v>
      </c>
      <c r="K576" s="10" t="s">
        <v>3414</v>
      </c>
      <c r="L576" s="10" t="s">
        <v>3415</v>
      </c>
      <c r="M576" s="6" t="s">
        <v>43</v>
      </c>
      <c r="N576" s="10" t="s">
        <v>3395</v>
      </c>
      <c r="O576" s="27" t="s">
        <v>3395</v>
      </c>
      <c r="P576" s="12"/>
      <c r="Q576" s="13"/>
      <c r="R576" s="12"/>
      <c r="S576" s="12"/>
      <c r="T576" s="12"/>
      <c r="U576" s="12"/>
      <c r="V576" s="12"/>
      <c r="W576" s="12"/>
      <c r="X576" s="14"/>
      <c r="Y576" s="6" t="s">
        <v>2272</v>
      </c>
      <c r="Z576" s="12" t="str">
        <f t="shared" si="1"/>
        <v>{"id":"M6-MyM-15a-A-1-BR","stimulus":"&lt;p&gt;Um aquário tem um volume de {{Q1}} cm&lt;sup&gt;3&lt;/sup&gt;. Quantos mililitros cabem no aquário?&lt;/p&gt;","template":"&lt;p&gt;A capacidade do aquário é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v>
      </c>
      <c r="AA576" s="15" t="s">
        <v>3416</v>
      </c>
      <c r="AB576" s="13" t="str">
        <f t="shared" si="2"/>
        <v>M6-MyM-15a-A-1</v>
      </c>
      <c r="AC576" s="13" t="str">
        <f t="shared" si="3"/>
        <v>M6-MyM-15a-A-1-BR</v>
      </c>
      <c r="AD576" s="8" t="s">
        <v>47</v>
      </c>
      <c r="AE576" s="8" t="s">
        <v>572</v>
      </c>
      <c r="AF576" s="8" t="s">
        <v>48</v>
      </c>
      <c r="AG576" s="8"/>
    </row>
    <row r="577" ht="112.5" customHeight="1">
      <c r="A577" s="6" t="s">
        <v>3389</v>
      </c>
      <c r="B577" s="6" t="s">
        <v>3390</v>
      </c>
      <c r="C577" s="13" t="s">
        <v>69</v>
      </c>
      <c r="D577" s="7" t="s">
        <v>36</v>
      </c>
      <c r="E577" s="6"/>
      <c r="F577" s="10" t="s">
        <v>3417</v>
      </c>
      <c r="G577" s="10" t="s">
        <v>3418</v>
      </c>
      <c r="H577" s="10" t="s">
        <v>3419</v>
      </c>
      <c r="I577" s="6" t="s">
        <v>212</v>
      </c>
      <c r="J577" s="6" t="s">
        <v>168</v>
      </c>
      <c r="K577" s="10" t="s">
        <v>3420</v>
      </c>
      <c r="L577" s="10" t="s">
        <v>3415</v>
      </c>
      <c r="M577" s="6" t="s">
        <v>43</v>
      </c>
      <c r="N577" s="10" t="s">
        <v>3395</v>
      </c>
      <c r="O577" s="27" t="s">
        <v>3395</v>
      </c>
      <c r="P577" s="12"/>
      <c r="Q577" s="13"/>
      <c r="R577" s="12"/>
      <c r="S577" s="12"/>
      <c r="T577" s="12"/>
      <c r="U577" s="12"/>
      <c r="V577" s="12"/>
      <c r="W577" s="12"/>
      <c r="X577" s="13"/>
      <c r="Y577" s="6" t="s">
        <v>2272</v>
      </c>
      <c r="Z577" s="12" t="str">
        <f t="shared" si="1"/>
        <v>{"id":"M6-MyM-15a-A-2-BR","stimulus":"&lt;p&gt;Um bar oferece jarras de suco com capacidade de {{Q1}} l. Qual é o volume em dm&lt;sup&gt;3&lt;/sup&gt; de cada jarra?&lt;/p&gt;","template":"&lt;p&gt;O volume de uma jarra é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v>
      </c>
      <c r="AA577" s="15" t="s">
        <v>3421</v>
      </c>
      <c r="AB577" s="13" t="str">
        <f t="shared" si="2"/>
        <v>M6-MyM-15a-A-2</v>
      </c>
      <c r="AC577" s="13" t="str">
        <f t="shared" si="3"/>
        <v>M6-MyM-15a-A-2-BR</v>
      </c>
      <c r="AD577" s="8" t="s">
        <v>47</v>
      </c>
      <c r="AE577" s="8" t="s">
        <v>572</v>
      </c>
      <c r="AF577" s="8" t="s">
        <v>48</v>
      </c>
      <c r="AG577" s="8"/>
    </row>
    <row r="578" ht="112.5" customHeight="1">
      <c r="A578" s="6" t="s">
        <v>3389</v>
      </c>
      <c r="B578" s="6" t="s">
        <v>3390</v>
      </c>
      <c r="C578" s="13" t="s">
        <v>69</v>
      </c>
      <c r="D578" s="7" t="s">
        <v>36</v>
      </c>
      <c r="E578" s="6"/>
      <c r="F578" s="10" t="s">
        <v>3422</v>
      </c>
      <c r="G578" s="10" t="s">
        <v>3423</v>
      </c>
      <c r="H578" s="10" t="s">
        <v>3424</v>
      </c>
      <c r="I578" s="6" t="s">
        <v>212</v>
      </c>
      <c r="J578" s="6" t="s">
        <v>168</v>
      </c>
      <c r="K578" s="10" t="s">
        <v>3425</v>
      </c>
      <c r="L578" s="10" t="s">
        <v>3415</v>
      </c>
      <c r="M578" s="13" t="s">
        <v>43</v>
      </c>
      <c r="N578" s="14" t="s">
        <v>3395</v>
      </c>
      <c r="O578" s="35" t="s">
        <v>3395</v>
      </c>
      <c r="P578" s="12"/>
      <c r="Q578" s="13"/>
      <c r="R578" s="12"/>
      <c r="S578" s="12"/>
      <c r="T578" s="12"/>
      <c r="U578" s="12"/>
      <c r="V578" s="12"/>
      <c r="W578" s="12"/>
      <c r="X578" s="13"/>
      <c r="Y578" s="6" t="s">
        <v>2272</v>
      </c>
      <c r="Z578" s="12" t="str">
        <f t="shared" si="1"/>
        <v>{"id":"M6-MyM-15a-A-3-BR","stimulus":"&lt;p&gt;Gabriel está preparando as malas para as férias. A mala grande tem um volume de {{Q1}} dm&lt;sup&gt;3&lt;/sup&gt;. Qual é sua capacidade em litros?&lt;/p&gt;","template":"&lt;p&gt;A mala tem capacidade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v>
      </c>
      <c r="AA578" s="15" t="s">
        <v>3426</v>
      </c>
      <c r="AB578" s="13" t="str">
        <f t="shared" si="2"/>
        <v>M6-MyM-15a-A-3</v>
      </c>
      <c r="AC578" s="13" t="str">
        <f t="shared" si="3"/>
        <v>M6-MyM-15a-A-3-BR</v>
      </c>
      <c r="AD578" s="8" t="s">
        <v>47</v>
      </c>
      <c r="AE578" s="8" t="s">
        <v>572</v>
      </c>
      <c r="AF578" s="8" t="s">
        <v>48</v>
      </c>
      <c r="AG578" s="8"/>
    </row>
    <row r="579" ht="112.5" customHeight="1">
      <c r="A579" s="6" t="s">
        <v>3427</v>
      </c>
      <c r="B579" s="6" t="s">
        <v>3428</v>
      </c>
      <c r="C579" s="13" t="s">
        <v>35</v>
      </c>
      <c r="D579" s="7" t="s">
        <v>36</v>
      </c>
      <c r="E579" s="6"/>
      <c r="F579" s="10" t="s">
        <v>3429</v>
      </c>
      <c r="G579" s="10"/>
      <c r="H579" s="10"/>
      <c r="I579" s="6" t="s">
        <v>212</v>
      </c>
      <c r="J579" s="6" t="s">
        <v>1242</v>
      </c>
      <c r="K579" s="10" t="s">
        <v>3430</v>
      </c>
      <c r="L579" s="10" t="s">
        <v>3431</v>
      </c>
      <c r="M579" s="13" t="s">
        <v>43</v>
      </c>
      <c r="N579" s="11" t="s">
        <v>3432</v>
      </c>
      <c r="O579" s="11" t="s">
        <v>3433</v>
      </c>
      <c r="P579" s="12"/>
      <c r="Q579" s="13"/>
      <c r="R579" s="12"/>
      <c r="S579" s="12"/>
      <c r="T579" s="12"/>
      <c r="U579" s="12"/>
      <c r="V579" s="12"/>
      <c r="W579" s="12"/>
      <c r="X579" s="13"/>
      <c r="Y579" s="6" t="s">
        <v>2272</v>
      </c>
      <c r="Z579" s="12" t="str">
        <f t="shared" si="1"/>
        <v>{"id":"M6-MyM-16a-I-1-BR","stimulus":"&lt;p&gt;Escolha o resultado da operação.&lt;/p&gt;&lt;p style=\"text-align:center;\"&gt;{{Q1}}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v>
      </c>
      <c r="AA579" s="15" t="s">
        <v>3434</v>
      </c>
      <c r="AB579" s="13" t="str">
        <f t="shared" si="2"/>
        <v>M6-MyM-16a-I-1</v>
      </c>
      <c r="AC579" s="13" t="str">
        <f t="shared" si="3"/>
        <v>M6-MyM-16a-I-1-BR</v>
      </c>
      <c r="AD579" s="8" t="s">
        <v>47</v>
      </c>
      <c r="AE579" s="13"/>
      <c r="AF579" s="8" t="s">
        <v>48</v>
      </c>
      <c r="AG579" s="8"/>
    </row>
    <row r="580" ht="112.5" customHeight="1">
      <c r="A580" s="6" t="s">
        <v>3427</v>
      </c>
      <c r="B580" s="6" t="s">
        <v>3428</v>
      </c>
      <c r="C580" s="13" t="s">
        <v>35</v>
      </c>
      <c r="D580" s="7" t="s">
        <v>36</v>
      </c>
      <c r="E580" s="6"/>
      <c r="F580" s="10" t="s">
        <v>3435</v>
      </c>
      <c r="G580" s="10"/>
      <c r="H580" s="10"/>
      <c r="I580" s="6" t="s">
        <v>212</v>
      </c>
      <c r="J580" s="6" t="s">
        <v>1242</v>
      </c>
      <c r="K580" s="10" t="s">
        <v>3430</v>
      </c>
      <c r="L580" s="10" t="s">
        <v>3436</v>
      </c>
      <c r="M580" s="13" t="s">
        <v>43</v>
      </c>
      <c r="N580" s="11" t="s">
        <v>3437</v>
      </c>
      <c r="O580" s="11" t="s">
        <v>3438</v>
      </c>
      <c r="P580" s="12"/>
      <c r="Q580" s="13"/>
      <c r="R580" s="12"/>
      <c r="S580" s="12"/>
      <c r="T580" s="12"/>
      <c r="U580" s="12"/>
      <c r="V580" s="12"/>
      <c r="W580" s="12"/>
      <c r="X580" s="13"/>
      <c r="Y580" s="6" t="s">
        <v>2272</v>
      </c>
      <c r="Z580" s="12" t="str">
        <f t="shared" si="1"/>
        <v>{"id":"M6-MyM-16a-I-2-BR","stimulus":"&lt;p&gt;Escolha o resultado da operação.&lt;/p&gt;&lt;p style=\"text-align:center;\"&gt;{{T1}}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v>
      </c>
      <c r="AA580" s="15" t="s">
        <v>3439</v>
      </c>
      <c r="AB580" s="13" t="str">
        <f t="shared" si="2"/>
        <v>M6-MyM-16a-I-2</v>
      </c>
      <c r="AC580" s="13" t="str">
        <f t="shared" si="3"/>
        <v>M6-MyM-16a-I-2-BR</v>
      </c>
      <c r="AD580" s="8" t="s">
        <v>47</v>
      </c>
      <c r="AE580" s="13"/>
      <c r="AF580" s="8" t="s">
        <v>48</v>
      </c>
      <c r="AG580" s="8"/>
    </row>
    <row r="581" ht="112.5" customHeight="1">
      <c r="A581" s="6" t="s">
        <v>3427</v>
      </c>
      <c r="B581" s="6" t="s">
        <v>3428</v>
      </c>
      <c r="C581" s="13" t="s">
        <v>50</v>
      </c>
      <c r="D581" s="7" t="s">
        <v>36</v>
      </c>
      <c r="E581" s="6"/>
      <c r="F581" s="11" t="s">
        <v>3440</v>
      </c>
      <c r="G581" s="27" t="s">
        <v>2505</v>
      </c>
      <c r="H581" s="10"/>
      <c r="I581" s="6" t="s">
        <v>212</v>
      </c>
      <c r="J581" s="6" t="s">
        <v>168</v>
      </c>
      <c r="K581" s="11" t="s">
        <v>3441</v>
      </c>
      <c r="L581" s="10" t="s">
        <v>3442</v>
      </c>
      <c r="M581" s="13" t="s">
        <v>43</v>
      </c>
      <c r="N581" s="11" t="s">
        <v>3432</v>
      </c>
      <c r="O581" s="11" t="s">
        <v>3433</v>
      </c>
      <c r="P581" s="12"/>
      <c r="Q581" s="13"/>
      <c r="R581" s="12"/>
      <c r="S581" s="12"/>
      <c r="T581" s="12"/>
      <c r="U581" s="12"/>
      <c r="V581" s="12"/>
      <c r="W581" s="12"/>
      <c r="X581" s="13"/>
      <c r="Y581" s="6" t="s">
        <v>2272</v>
      </c>
      <c r="Z581" s="12" t="str">
        <f t="shared" si="1"/>
        <v>{"id":"M6-MyM-16a-E-1-BR","stimulus":"&lt;p&gt;Efetue a seguinte adição.&lt;/p&gt;","template":"&lt;p style=\"text-align:center;\"&gt;{{Q1}}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v>
      </c>
      <c r="AA581" s="15" t="s">
        <v>3443</v>
      </c>
      <c r="AB581" s="13" t="str">
        <f t="shared" si="2"/>
        <v>M6-MyM-16a-E-1</v>
      </c>
      <c r="AC581" s="13" t="str">
        <f t="shared" si="3"/>
        <v>M6-MyM-16a-E-1-BR</v>
      </c>
      <c r="AD581" s="8" t="s">
        <v>47</v>
      </c>
      <c r="AE581" s="13"/>
      <c r="AF581" s="8" t="s">
        <v>48</v>
      </c>
      <c r="AG581" s="8"/>
    </row>
    <row r="582" ht="112.5" customHeight="1">
      <c r="A582" s="6" t="s">
        <v>3427</v>
      </c>
      <c r="B582" s="6" t="s">
        <v>3428</v>
      </c>
      <c r="C582" s="13" t="s">
        <v>50</v>
      </c>
      <c r="D582" s="7" t="s">
        <v>36</v>
      </c>
      <c r="E582" s="6"/>
      <c r="F582" s="11" t="s">
        <v>3444</v>
      </c>
      <c r="G582" s="27" t="s">
        <v>2509</v>
      </c>
      <c r="H582" s="10"/>
      <c r="I582" s="6" t="s">
        <v>212</v>
      </c>
      <c r="J582" s="6" t="s">
        <v>168</v>
      </c>
      <c r="K582" s="10" t="s">
        <v>3445</v>
      </c>
      <c r="L582" s="10" t="s">
        <v>2686</v>
      </c>
      <c r="M582" s="13" t="s">
        <v>43</v>
      </c>
      <c r="N582" s="11" t="s">
        <v>3437</v>
      </c>
      <c r="O582" s="11" t="s">
        <v>3438</v>
      </c>
      <c r="P582" s="12"/>
      <c r="Q582" s="13"/>
      <c r="R582" s="12"/>
      <c r="S582" s="12"/>
      <c r="T582" s="12"/>
      <c r="U582" s="12"/>
      <c r="V582" s="12"/>
      <c r="W582" s="12"/>
      <c r="X582" s="13"/>
      <c r="Y582" s="6" t="s">
        <v>2272</v>
      </c>
      <c r="Z582" s="12" t="str">
        <f t="shared" si="1"/>
        <v>{"id":"M6-MyM-16a-E-2-BR","stimulus":"&lt;p&gt;Efetue a seguinte subtração.&lt;/p&gt;","template":"&lt;p style=\"text-align:center;\"&gt;{{T1}}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v>
      </c>
      <c r="AA582" s="15" t="s">
        <v>3446</v>
      </c>
      <c r="AB582" s="13" t="str">
        <f t="shared" si="2"/>
        <v>M6-MyM-16a-E-2</v>
      </c>
      <c r="AC582" s="13" t="str">
        <f t="shared" si="3"/>
        <v>M6-MyM-16a-E-2-BR</v>
      </c>
      <c r="AD582" s="8" t="s">
        <v>47</v>
      </c>
      <c r="AE582" s="13"/>
      <c r="AF582" s="8" t="s">
        <v>48</v>
      </c>
      <c r="AG582" s="8"/>
    </row>
    <row r="583" ht="112.5" customHeight="1">
      <c r="A583" s="6" t="s">
        <v>3427</v>
      </c>
      <c r="B583" s="6" t="s">
        <v>3428</v>
      </c>
      <c r="C583" s="13" t="s">
        <v>69</v>
      </c>
      <c r="D583" s="7" t="s">
        <v>36</v>
      </c>
      <c r="E583" s="6"/>
      <c r="F583" s="14" t="s">
        <v>3447</v>
      </c>
      <c r="G583" s="14" t="s">
        <v>3448</v>
      </c>
      <c r="H583" s="14"/>
      <c r="I583" s="13" t="s">
        <v>212</v>
      </c>
      <c r="J583" s="13" t="s">
        <v>168</v>
      </c>
      <c r="K583" s="35" t="s">
        <v>3449</v>
      </c>
      <c r="L583" s="14" t="s">
        <v>449</v>
      </c>
      <c r="M583" s="13" t="s">
        <v>43</v>
      </c>
      <c r="N583" s="14" t="s">
        <v>3450</v>
      </c>
      <c r="O583" s="14" t="s">
        <v>3451</v>
      </c>
      <c r="P583" s="12"/>
      <c r="Q583" s="13"/>
      <c r="R583" s="12"/>
      <c r="S583" s="12"/>
      <c r="T583" s="12"/>
      <c r="U583" s="12"/>
      <c r="V583" s="12"/>
      <c r="W583" s="12"/>
      <c r="X583" s="13"/>
      <c r="Y583" s="6" t="s">
        <v>2272</v>
      </c>
      <c r="Z583" s="12" t="str">
        <f t="shared" si="1"/>
        <v>{"id":"M6-MyM-16a-A-1-BR","stimulus":"&lt;p&gt;Para a produção de um creme hidratante, são misturados {{Q1}} cm&lt;sup&gt;3&lt;/sup&gt; de um composto e {{Q2}} cm&lt;sup&gt;3&lt;/sup&gt; de outro composto. Quantos cm&lt;sup&gt;3&lt;/sup&gt; de creme são produzidos pela mistura dos compostos?&lt;/p&gt;","template":"&lt;p&gt;A mistura tem {{response}} cm&lt;sup&gt;3&lt;/sup&gt;de creme.&lt;/p&gt;","hint":"&lt;p&gt;Para fazer somas de medidas de volume, todas as medidas devem ser expressas na mesma unidade.&lt;/p&gt;","feedback":"&lt;p&gt;Para fazer somas de medidas de volume, todas as medidas devem ser expressas na mesma unidade.&lt;/p&gt;&lt;p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v>
      </c>
      <c r="AA583" s="15" t="s">
        <v>3452</v>
      </c>
      <c r="AB583" s="13" t="str">
        <f t="shared" si="2"/>
        <v>M6-MyM-16a-A-1</v>
      </c>
      <c r="AC583" s="13" t="str">
        <f t="shared" si="3"/>
        <v>M6-MyM-16a-A-1-BR</v>
      </c>
      <c r="AD583" s="8" t="s">
        <v>47</v>
      </c>
      <c r="AE583" s="8" t="s">
        <v>572</v>
      </c>
      <c r="AF583" s="8" t="s">
        <v>48</v>
      </c>
      <c r="AG583" s="8"/>
    </row>
    <row r="584" ht="112.5" customHeight="1">
      <c r="A584" s="6" t="s">
        <v>3427</v>
      </c>
      <c r="B584" s="6" t="s">
        <v>3428</v>
      </c>
      <c r="C584" s="13" t="s">
        <v>69</v>
      </c>
      <c r="D584" s="7" t="s">
        <v>36</v>
      </c>
      <c r="E584" s="6"/>
      <c r="F584" s="10" t="s">
        <v>3453</v>
      </c>
      <c r="G584" s="10" t="s">
        <v>3454</v>
      </c>
      <c r="H584" s="10"/>
      <c r="I584" s="6" t="s">
        <v>212</v>
      </c>
      <c r="J584" s="6" t="s">
        <v>168</v>
      </c>
      <c r="K584" s="27" t="s">
        <v>3449</v>
      </c>
      <c r="L584" s="10" t="s">
        <v>2686</v>
      </c>
      <c r="M584" s="13" t="s">
        <v>43</v>
      </c>
      <c r="N584" s="14" t="s">
        <v>3455</v>
      </c>
      <c r="O584" s="14" t="s">
        <v>3456</v>
      </c>
      <c r="P584" s="12"/>
      <c r="Q584" s="13"/>
      <c r="R584" s="12"/>
      <c r="S584" s="12"/>
      <c r="T584" s="12"/>
      <c r="U584" s="12"/>
      <c r="V584" s="12"/>
      <c r="W584" s="12"/>
      <c r="X584" s="13"/>
      <c r="Y584" s="6" t="s">
        <v>2272</v>
      </c>
      <c r="Z584" s="12" t="str">
        <f t="shared" si="1"/>
        <v>{"id":"M6-MyM-16a-A-2-BR","stimulus":"&lt;p&gt;No início do dia, um tanque de uma fábrica tinha {{T1}} dam&lt;sup&gt;3&lt;/sup&gt; de óleo. Se {{Q2}} dam&lt;sup&gt;3&lt;/sup&gt; de óleo foram engarrafados, quantos dam&lt;sup&gt;3&lt;/sup&gt; restam no tanque?&lt;/p&gt;","template":"&lt;p&gt;Resta no tanque {{response}} dam&lt;sup&gt;3&lt;/sup&gt; de óleo.&lt;/p&gt;","hint":"&lt;p&gt;Para subtrair medições de volume, todas as medições devem estar na mesma unidade.&lt;/p&gt;","feedback":"&lt;p&gt;Para realizar a subtração de unidades de volume, todas as medidas devem ser expressas na mesma unidade.&lt;/p&gt;&lt;p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v>
      </c>
      <c r="AA584" s="15" t="s">
        <v>3457</v>
      </c>
      <c r="AB584" s="13" t="str">
        <f t="shared" si="2"/>
        <v>M6-MyM-16a-A-2</v>
      </c>
      <c r="AC584" s="13" t="str">
        <f t="shared" si="3"/>
        <v>M6-MyM-16a-A-2-BR</v>
      </c>
      <c r="AD584" s="8" t="s">
        <v>47</v>
      </c>
      <c r="AE584" s="8" t="s">
        <v>572</v>
      </c>
      <c r="AF584" s="8" t="s">
        <v>48</v>
      </c>
      <c r="AG584" s="8"/>
    </row>
    <row r="585" ht="112.5" customHeight="1">
      <c r="A585" s="6" t="s">
        <v>3427</v>
      </c>
      <c r="B585" s="6" t="s">
        <v>3428</v>
      </c>
      <c r="C585" s="13" t="s">
        <v>69</v>
      </c>
      <c r="D585" s="7" t="s">
        <v>36</v>
      </c>
      <c r="E585" s="6"/>
      <c r="F585" s="10" t="s">
        <v>3458</v>
      </c>
      <c r="G585" s="10" t="s">
        <v>3459</v>
      </c>
      <c r="H585" s="10"/>
      <c r="I585" s="6" t="s">
        <v>212</v>
      </c>
      <c r="J585" s="6" t="s">
        <v>168</v>
      </c>
      <c r="K585" s="27" t="s">
        <v>3460</v>
      </c>
      <c r="L585" s="11" t="s">
        <v>449</v>
      </c>
      <c r="M585" s="6" t="s">
        <v>43</v>
      </c>
      <c r="N585" s="10" t="s">
        <v>3450</v>
      </c>
      <c r="O585" s="10" t="s">
        <v>3461</v>
      </c>
      <c r="P585" s="12"/>
      <c r="Q585" s="13"/>
      <c r="R585" s="12"/>
      <c r="S585" s="12"/>
      <c r="T585" s="12"/>
      <c r="U585" s="12"/>
      <c r="V585" s="12"/>
      <c r="W585" s="12"/>
      <c r="X585" s="13"/>
      <c r="Y585" s="6" t="s">
        <v>2272</v>
      </c>
      <c r="Z585" s="12" t="str">
        <f t="shared" si="1"/>
        <v>{"id":"M6-MyM-16a-A-3-BR","stimulus":"&lt;p&gt;Dois caminhões-pipa participaram de uma ação de combate a um incêndio. O primeiro caminhão usou {{Q1}} dm&lt;sup&gt;3&lt;/sup&gt; de água e o segundo, {{Q2}} dm&lt;sup&gt;3&lt;/sup&gt;. Quantos dm&lt;sup&gt;3&lt;/sup&gt; de água foram usados ​​para apagar o fogo por esses dois caminhões?&lt;/p&gt;","template":"&lt;p&gt;Foram usados {{response}} dm&lt;sup&gt;3&lt;/sup&gt; de água.&lt;/p&gt;","hint":"&lt;p&gt;Para realizar somas de medições de volume, todas as medições devem ser expressas na mesma unidade.&lt;/p&gt;","feedback":"&lt;p&gt;Para realizar somas de medições de volume, todas as medições devem ser expressas na mesma unidade.&lt;/p&gt;&lt;p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v>
      </c>
      <c r="AA585" s="15" t="s">
        <v>3462</v>
      </c>
      <c r="AB585" s="13" t="str">
        <f t="shared" si="2"/>
        <v>M6-MyM-16a-A-3</v>
      </c>
      <c r="AC585" s="13" t="str">
        <f t="shared" si="3"/>
        <v>M6-MyM-16a-A-3-BR</v>
      </c>
      <c r="AD585" s="8" t="s">
        <v>47</v>
      </c>
      <c r="AE585" s="8" t="s">
        <v>572</v>
      </c>
      <c r="AF585" s="8" t="s">
        <v>48</v>
      </c>
      <c r="AG585" s="8"/>
    </row>
    <row r="586" ht="112.5" customHeight="1">
      <c r="A586" s="6" t="s">
        <v>3463</v>
      </c>
      <c r="B586" s="6" t="s">
        <v>3464</v>
      </c>
      <c r="C586" s="13" t="s">
        <v>35</v>
      </c>
      <c r="D586" s="7" t="s">
        <v>36</v>
      </c>
      <c r="E586" s="6"/>
      <c r="F586" s="11" t="s">
        <v>3465</v>
      </c>
      <c r="G586" s="10"/>
      <c r="H586" s="10" t="s">
        <v>3466</v>
      </c>
      <c r="I586" s="6"/>
      <c r="J586" s="8" t="s">
        <v>162</v>
      </c>
      <c r="K586" s="11" t="s">
        <v>3467</v>
      </c>
      <c r="L586" s="11" t="s">
        <v>3468</v>
      </c>
      <c r="M586" s="13" t="s">
        <v>43</v>
      </c>
      <c r="N586" s="16" t="s">
        <v>3469</v>
      </c>
      <c r="O586" s="16" t="s">
        <v>3469</v>
      </c>
      <c r="P586" s="12"/>
      <c r="Q586" s="13"/>
      <c r="R586" s="12"/>
      <c r="S586" s="12"/>
      <c r="T586" s="12"/>
      <c r="U586" s="12"/>
      <c r="V586" s="12"/>
      <c r="W586" s="12"/>
      <c r="X586" s="13"/>
      <c r="Y586" s="6" t="s">
        <v>2272</v>
      </c>
      <c r="Z586" s="12" t="str">
        <f t="shared" si="1"/>
        <v>{
    "id": "M6-MyM-16b-I-1-BR",
    "stimulus": "&lt;p&gt;Selecione a solução desta operação.&lt;/p&gt;&lt;p style=\"text-align:center;\"&gt;{{Q1}} {{Q4}} × {{Q2}} = ... {{Q4}}&lt;/p&gt;",
    "hint": "&lt;p&gt;Multiplique o volume {{Q1}} pelo número {{Q2}}.&lt;/p&gt;",
    "feedback": "&lt;p&gt;Para encontrar a solução, deve-se multiplicar o volume pelo número.&lt;/p&gt;",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
            "columns": 3
        }
    }
}</v>
      </c>
      <c r="AA586" s="15" t="s">
        <v>3470</v>
      </c>
      <c r="AB586" s="13" t="str">
        <f t="shared" si="2"/>
        <v>M6-MyM-16b-I-1</v>
      </c>
      <c r="AC586" s="13" t="str">
        <f t="shared" si="3"/>
        <v>M6-MyM-16b-I-1-BR</v>
      </c>
      <c r="AD586" s="8" t="s">
        <v>47</v>
      </c>
      <c r="AE586" s="8" t="s">
        <v>572</v>
      </c>
      <c r="AF586" s="8" t="s">
        <v>48</v>
      </c>
      <c r="AG586" s="8"/>
    </row>
    <row r="587" ht="112.5" customHeight="1">
      <c r="A587" s="6" t="s">
        <v>3463</v>
      </c>
      <c r="B587" s="6" t="s">
        <v>3464</v>
      </c>
      <c r="C587" s="13" t="s">
        <v>35</v>
      </c>
      <c r="D587" s="7" t="s">
        <v>36</v>
      </c>
      <c r="E587" s="6"/>
      <c r="F587" s="11" t="s">
        <v>3471</v>
      </c>
      <c r="G587" s="10"/>
      <c r="H587" s="10" t="s">
        <v>3466</v>
      </c>
      <c r="I587" s="6"/>
      <c r="J587" s="8" t="s">
        <v>162</v>
      </c>
      <c r="K587" s="11" t="s">
        <v>3472</v>
      </c>
      <c r="L587" s="11" t="s">
        <v>3473</v>
      </c>
      <c r="M587" s="13" t="s">
        <v>43</v>
      </c>
      <c r="N587" s="16" t="s">
        <v>3474</v>
      </c>
      <c r="O587" s="16" t="s">
        <v>3474</v>
      </c>
      <c r="P587" s="12"/>
      <c r="Q587" s="13"/>
      <c r="R587" s="12"/>
      <c r="S587" s="12"/>
      <c r="T587" s="12"/>
      <c r="U587" s="12"/>
      <c r="V587" s="12"/>
      <c r="W587" s="12"/>
      <c r="X587" s="13"/>
      <c r="Y587" s="6" t="s">
        <v>2272</v>
      </c>
      <c r="Z587" s="12" t="str">
        <f t="shared" si="1"/>
        <v>{
    "id": "M6-MyM-16b-I-2-BR",
    "stimulus": "&lt;p&gt;Selecione a solução desta operação.&lt;/p&gt;&lt;p style=\"text-align:center;\"&gt;{{T1}} {{Q4}} : {{Q3}} = ... {{Q4}}&lt;/p&gt;",
    "hint": "&lt;p&gt;Divida o volume {{T1}} pelo número {{Q3}}.&lt;/p&gt;",
    "feedback": "&lt;p&gt;Para encontrar a solução, deve-se dividir o volume pelo número.&lt;/p&gt;",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v>
      </c>
      <c r="AA587" s="15" t="s">
        <v>3475</v>
      </c>
      <c r="AB587" s="13" t="str">
        <f t="shared" si="2"/>
        <v>M6-MyM-16b-I-2</v>
      </c>
      <c r="AC587" s="13" t="str">
        <f t="shared" si="3"/>
        <v>M6-MyM-16b-I-2-BR</v>
      </c>
      <c r="AD587" s="8" t="s">
        <v>47</v>
      </c>
      <c r="AE587" s="8" t="s">
        <v>572</v>
      </c>
      <c r="AF587" s="8" t="s">
        <v>48</v>
      </c>
      <c r="AG587" s="8"/>
    </row>
    <row r="588" ht="112.5" customHeight="1">
      <c r="A588" s="6" t="s">
        <v>3463</v>
      </c>
      <c r="B588" s="6" t="s">
        <v>3464</v>
      </c>
      <c r="C588" s="13" t="s">
        <v>50</v>
      </c>
      <c r="D588" s="7" t="s">
        <v>36</v>
      </c>
      <c r="E588" s="6"/>
      <c r="F588" s="11" t="s">
        <v>3476</v>
      </c>
      <c r="G588" s="10" t="s">
        <v>3477</v>
      </c>
      <c r="H588" s="10" t="s">
        <v>3478</v>
      </c>
      <c r="I588" s="6"/>
      <c r="J588" s="6" t="s">
        <v>168</v>
      </c>
      <c r="K588" s="10" t="s">
        <v>3479</v>
      </c>
      <c r="L588" s="10" t="s">
        <v>478</v>
      </c>
      <c r="M588" s="13" t="s">
        <v>43</v>
      </c>
      <c r="N588" s="16" t="s">
        <v>3469</v>
      </c>
      <c r="O588" s="16" t="s">
        <v>3469</v>
      </c>
      <c r="P588" s="12"/>
      <c r="Q588" s="13"/>
      <c r="R588" s="12"/>
      <c r="S588" s="12"/>
      <c r="T588" s="12"/>
      <c r="U588" s="12"/>
      <c r="V588" s="12"/>
      <c r="W588" s="12"/>
      <c r="X588" s="13"/>
      <c r="Y588" s="6" t="s">
        <v>2272</v>
      </c>
      <c r="Z588" s="12" t="str">
        <f t="shared" si="1"/>
        <v>{"id":"M6-MyM-16b-E-1-BR","stimulus":"&lt;p&gt;Calcule a seguinte multiplicação de um volume por um número.&lt;/p&gt;","template":"&lt;p style=\"text-align:center;\"&gt;{{Q1}} {{Q4}} × {{Q2}} = {{response}} {{Q4}}&lt;/p&gt;","hint":"&lt;p&gt;Multiplique o volume {{Q1}} pelo número {{Q2}}.&lt;/p&gt;","feedback":"&lt;p&gt;Ambas as quantidades são multiplicadas: {{Q1}} × {{Q2}} = &lt;span style=\"display:inline-block;\"&gt;{{A1}} {{Q4}}.&lt;/span&gt;&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v>
      </c>
      <c r="AA588" s="15" t="s">
        <v>3480</v>
      </c>
      <c r="AB588" s="13" t="str">
        <f t="shared" si="2"/>
        <v>M6-MyM-16b-E-1</v>
      </c>
      <c r="AC588" s="13" t="str">
        <f t="shared" si="3"/>
        <v>M6-MyM-16b-E-1-BR</v>
      </c>
      <c r="AD588" s="8" t="s">
        <v>47</v>
      </c>
      <c r="AE588" s="8" t="s">
        <v>572</v>
      </c>
      <c r="AF588" s="8" t="s">
        <v>48</v>
      </c>
      <c r="AG588" s="8"/>
    </row>
    <row r="589" ht="112.5" customHeight="1">
      <c r="A589" s="6" t="s">
        <v>3463</v>
      </c>
      <c r="B589" s="6" t="s">
        <v>3464</v>
      </c>
      <c r="C589" s="13" t="s">
        <v>50</v>
      </c>
      <c r="D589" s="7" t="s">
        <v>36</v>
      </c>
      <c r="E589" s="6"/>
      <c r="F589" s="10" t="s">
        <v>3481</v>
      </c>
      <c r="G589" s="10" t="s">
        <v>3482</v>
      </c>
      <c r="H589" s="10" t="s">
        <v>3483</v>
      </c>
      <c r="I589" s="6"/>
      <c r="J589" s="6" t="s">
        <v>168</v>
      </c>
      <c r="K589" s="10" t="s">
        <v>3484</v>
      </c>
      <c r="L589" s="10" t="s">
        <v>3485</v>
      </c>
      <c r="M589" s="6" t="s">
        <v>43</v>
      </c>
      <c r="N589" s="16" t="s">
        <v>3474</v>
      </c>
      <c r="O589" s="16" t="s">
        <v>3474</v>
      </c>
      <c r="P589" s="12"/>
      <c r="Q589" s="13"/>
      <c r="R589" s="12"/>
      <c r="S589" s="12"/>
      <c r="T589" s="12"/>
      <c r="U589" s="12"/>
      <c r="V589" s="12"/>
      <c r="W589" s="12"/>
      <c r="X589" s="13"/>
      <c r="Y589" s="6" t="s">
        <v>2272</v>
      </c>
      <c r="Z589" s="12" t="str">
        <f t="shared" si="1"/>
        <v>{"id":"M6-MyM-16b-E-2-BR","stimulus":"&lt;p&gt;Calcule a seguinte divisão de um volume por um número.&lt;/p&gt;","template":"&lt;p style=\"text-align:center;\"&gt;{{T1}} {{Q4}} : {{Q2}} = {{response}} {{Q4}}&lt;/p&gt;","hint":"&lt;p&gt;Divida o volume {{T1}} pelo número {{Q2}}.&lt;/p&gt;","feedback":"&lt;p&gt;Ambas as quantidades são divididas: &lt;span class=\"fr-math-v2 fr-draggable\" contenteditable=\"false\" data-original-math=\"\\(\\frac{{{T1}}}{{{Q2}}}\\)\" draggable=\"true\" style=\"opacity: 1;\"&gt;\\(\\frac{{{T1}}}{{{Q2}}}\\)&lt;/span&gt; = {{A1}} {{Q4}}&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v>
      </c>
      <c r="AA589" s="15" t="s">
        <v>3486</v>
      </c>
      <c r="AB589" s="13" t="str">
        <f t="shared" si="2"/>
        <v>M6-MyM-16b-E-2</v>
      </c>
      <c r="AC589" s="13" t="str">
        <f t="shared" si="3"/>
        <v>M6-MyM-16b-E-2-BR</v>
      </c>
      <c r="AD589" s="8" t="s">
        <v>47</v>
      </c>
      <c r="AE589" s="8" t="s">
        <v>572</v>
      </c>
      <c r="AF589" s="8" t="s">
        <v>48</v>
      </c>
      <c r="AG589" s="8"/>
    </row>
    <row r="590" ht="112.5" customHeight="1">
      <c r="A590" s="6" t="s">
        <v>3463</v>
      </c>
      <c r="B590" s="6" t="s">
        <v>3464</v>
      </c>
      <c r="C590" s="13" t="s">
        <v>69</v>
      </c>
      <c r="D590" s="7" t="s">
        <v>36</v>
      </c>
      <c r="E590" s="6"/>
      <c r="F590" s="10" t="s">
        <v>3487</v>
      </c>
      <c r="G590" s="10" t="s">
        <v>3488</v>
      </c>
      <c r="H590" s="10" t="s">
        <v>3489</v>
      </c>
      <c r="I590" s="6"/>
      <c r="J590" s="6" t="s">
        <v>168</v>
      </c>
      <c r="K590" s="10" t="s">
        <v>3490</v>
      </c>
      <c r="L590" s="10" t="s">
        <v>478</v>
      </c>
      <c r="M590" s="13" t="s">
        <v>43</v>
      </c>
      <c r="N590" s="10" t="s">
        <v>3491</v>
      </c>
      <c r="O590" s="10" t="s">
        <v>3492</v>
      </c>
      <c r="P590" s="12"/>
      <c r="Q590" s="13"/>
      <c r="R590" s="12"/>
      <c r="S590" s="12"/>
      <c r="T590" s="12"/>
      <c r="U590" s="12"/>
      <c r="V590" s="12"/>
      <c r="W590" s="12"/>
      <c r="X590" s="13"/>
      <c r="Y590" s="6" t="s">
        <v>2272</v>
      </c>
      <c r="Z590" s="12" t="str">
        <f t="shared" si="1"/>
        <v>{"id":"M6-MyM-16b-A-1-BR","stimulus":"&lt;p&gt;Lídia tem {{Q1}} recipientes, cada um contendo {{Q2}} cm&lt;sup&gt;3&lt;/sup&gt; de molho de tomate. Quantos cm&lt;sup&gt;3&lt;/sup&gt; de molho de tomate ela tem ao todo?&lt;/p&gt;","template":"&lt;p&gt;Ela te, {{response}} cm&lt;sup&gt;3&lt;/sup&gt; de molho de tomate.&lt;/p&gt;","hint":"&lt;p&gt;Multiplique o número de recipientes pelo volume de molho de tomate.&lt;/p&gt;","feedback":"&lt;p&gt;Multiplique o número de recipientes pelo volume de molho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v>
      </c>
      <c r="AA590" s="15" t="s">
        <v>3493</v>
      </c>
      <c r="AB590" s="13" t="str">
        <f t="shared" si="2"/>
        <v>M6-MyM-16b-A-1</v>
      </c>
      <c r="AC590" s="13" t="str">
        <f t="shared" si="3"/>
        <v>M6-MyM-16b-A-1-BR</v>
      </c>
      <c r="AD590" s="8" t="s">
        <v>47</v>
      </c>
      <c r="AE590" s="8" t="s">
        <v>572</v>
      </c>
      <c r="AF590" s="8" t="s">
        <v>48</v>
      </c>
      <c r="AG590" s="8"/>
    </row>
    <row r="591" ht="112.5" customHeight="1">
      <c r="A591" s="6" t="s">
        <v>3463</v>
      </c>
      <c r="B591" s="6" t="s">
        <v>3464</v>
      </c>
      <c r="C591" s="13" t="s">
        <v>69</v>
      </c>
      <c r="D591" s="7" t="s">
        <v>36</v>
      </c>
      <c r="E591" s="6"/>
      <c r="F591" s="10" t="s">
        <v>3494</v>
      </c>
      <c r="G591" s="10" t="s">
        <v>3495</v>
      </c>
      <c r="H591" s="10" t="s">
        <v>3496</v>
      </c>
      <c r="I591" s="6"/>
      <c r="J591" s="6" t="s">
        <v>168</v>
      </c>
      <c r="K591" s="10" t="s">
        <v>3497</v>
      </c>
      <c r="L591" s="10" t="s">
        <v>478</v>
      </c>
      <c r="M591" s="13" t="s">
        <v>43</v>
      </c>
      <c r="N591" s="10" t="s">
        <v>3498</v>
      </c>
      <c r="O591" s="10" t="s">
        <v>3499</v>
      </c>
      <c r="P591" s="12"/>
      <c r="Q591" s="13"/>
      <c r="R591" s="12"/>
      <c r="S591" s="12"/>
      <c r="T591" s="12"/>
      <c r="U591" s="12"/>
      <c r="V591" s="12"/>
      <c r="W591" s="12"/>
      <c r="X591" s="13"/>
      <c r="Y591" s="6" t="s">
        <v>2272</v>
      </c>
      <c r="Z591" s="12" t="str">
        <f t="shared" si="1"/>
        <v>{"id":"M6-MyM-16b-A-2-BR","stimulus":"&lt;p&gt;No restaurante de Alex preparou-se {{Q1}} porções de gaspacho de {{Q2}} cm&lt;sup&gt;3&lt;/sup&gt; cada. Quanto de gaspacho foram preparados no total?&lt;/p&gt;","template":"&lt;p&gt;Foram preparados {{response}} cm&lt;sup&gt;3&lt;/sup&gt; de gaspacho.&lt;/p&gt;","hint":"&lt;p&gt;Multiplique o número de porções pelo volume de cada porção.&lt;/p&gt;","feedback":"&lt;p&gt;Multiplique o número de porções pelo volume de cada porção.&lt;/p&gt;&lt;p style=\"text-align:center;\"&gt;{{Q1}} porções × {{Q2}} cm&lt;sup&gt;3&lt;/sup&gt; = {{A1}} cm&lt;sup&gt;3&lt;/sup&gt;&lt;/p&gt;","seed":{"parameters":[{"name":"Q1","label":null,"min":20,"max":50,"step":1},{"name":"Q2","label":null,"min":200,"max":300,"step":1}],"calculated":[{"name":"A1","label":"{{function}}","function":" {{Q1}}*{{Q2}}"}],"uniques":true},"algorithm":{"name":"calculateOperation","params":{"method":"equivLiteral","keyboard":"NUMERICAL"}}}</v>
      </c>
      <c r="AA591" s="15" t="s">
        <v>3500</v>
      </c>
      <c r="AB591" s="13" t="str">
        <f t="shared" si="2"/>
        <v>M6-MyM-16b-A-2</v>
      </c>
      <c r="AC591" s="13" t="str">
        <f t="shared" si="3"/>
        <v>M6-MyM-16b-A-2-BR</v>
      </c>
      <c r="AD591" s="8" t="s">
        <v>47</v>
      </c>
      <c r="AE591" s="8" t="s">
        <v>572</v>
      </c>
      <c r="AF591" s="8" t="s">
        <v>48</v>
      </c>
      <c r="AG591" s="8"/>
    </row>
    <row r="592" ht="112.5" customHeight="1">
      <c r="A592" s="6" t="s">
        <v>3463</v>
      </c>
      <c r="B592" s="6" t="s">
        <v>3464</v>
      </c>
      <c r="C592" s="13" t="s">
        <v>69</v>
      </c>
      <c r="D592" s="7" t="s">
        <v>36</v>
      </c>
      <c r="E592" s="6"/>
      <c r="F592" s="10" t="s">
        <v>3501</v>
      </c>
      <c r="G592" s="10" t="s">
        <v>3502</v>
      </c>
      <c r="H592" s="10"/>
      <c r="I592" s="6" t="s">
        <v>212</v>
      </c>
      <c r="J592" s="6" t="s">
        <v>168</v>
      </c>
      <c r="K592" s="10" t="s">
        <v>3503</v>
      </c>
      <c r="L592" s="10" t="s">
        <v>2408</v>
      </c>
      <c r="M592" s="13" t="s">
        <v>43</v>
      </c>
      <c r="N592" s="27" t="s">
        <v>3504</v>
      </c>
      <c r="O592" s="27" t="s">
        <v>3505</v>
      </c>
      <c r="P592" s="12"/>
      <c r="Q592" s="13"/>
      <c r="R592" s="12"/>
      <c r="S592" s="12"/>
      <c r="T592" s="12"/>
      <c r="U592" s="12"/>
      <c r="V592" s="12"/>
      <c r="W592" s="12"/>
      <c r="X592" s="13"/>
      <c r="Y592" s="6" t="s">
        <v>2272</v>
      </c>
      <c r="Z592" s="12" t="str">
        <f t="shared" si="1"/>
        <v>{"id":"M6-MyM-16b-A-3-BR","stimulus":"&lt;p&gt;Nicole faz perfume para animais de estimação e quer dividir {{T1}} cm&lt;sup&gt;3&lt;/sup&gt; deste líquido em {{Q2}} frascos. Quantos cm&lt;sup&gt;3&lt;/sup&gt; tem que ter cada frasco?&lt;/p&gt;","template":"&lt;p&gt;Cada frasco deve ter {{response}} cm&lt;sup&gt;3&lt;/sup&gt;.&lt;/p&gt;","hint":"&lt;p&gt;Divida o volume do perfume pelo número de frascos.&lt;/p&gt;","feedback":"&lt;p&gt;Divida o volume do perfume pelo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v>
      </c>
      <c r="AA592" s="15" t="s">
        <v>3506</v>
      </c>
      <c r="AB592" s="13" t="str">
        <f t="shared" si="2"/>
        <v>M6-MyM-16b-A-3</v>
      </c>
      <c r="AC592" s="13" t="str">
        <f t="shared" si="3"/>
        <v>M6-MyM-16b-A-3-BR</v>
      </c>
      <c r="AD592" s="8" t="s">
        <v>47</v>
      </c>
      <c r="AE592" s="8" t="s">
        <v>572</v>
      </c>
      <c r="AF592" s="8" t="s">
        <v>48</v>
      </c>
      <c r="AG592" s="8"/>
    </row>
    <row r="593" ht="112.5" customHeight="1">
      <c r="A593" s="6" t="s">
        <v>3507</v>
      </c>
      <c r="B593" s="8" t="s">
        <v>3508</v>
      </c>
      <c r="C593" s="13" t="s">
        <v>35</v>
      </c>
      <c r="D593" s="7" t="s">
        <v>36</v>
      </c>
      <c r="E593" s="6"/>
      <c r="F593" s="11" t="s">
        <v>2874</v>
      </c>
      <c r="G593" s="10"/>
      <c r="H593" s="10" t="s">
        <v>3509</v>
      </c>
      <c r="I593" s="8" t="s">
        <v>3510</v>
      </c>
      <c r="J593" s="8" t="s">
        <v>3511</v>
      </c>
      <c r="K593" s="10" t="s">
        <v>3512</v>
      </c>
      <c r="L593" s="26" t="s">
        <v>3513</v>
      </c>
      <c r="M593" s="13" t="s">
        <v>43</v>
      </c>
      <c r="N593" s="11" t="s">
        <v>3514</v>
      </c>
      <c r="O593" s="11" t="s">
        <v>3515</v>
      </c>
      <c r="P593" s="14"/>
      <c r="Q593" s="13"/>
      <c r="R593" s="12"/>
      <c r="S593" s="12"/>
      <c r="T593" s="12"/>
      <c r="U593" s="12"/>
      <c r="V593" s="12"/>
      <c r="W593" s="12"/>
      <c r="X593" s="13"/>
      <c r="Y593" s="6" t="s">
        <v>2272</v>
      </c>
      <c r="Z593" s="12" t="str">
        <f t="shared" si="1"/>
        <v>{"id":"M6-MyM-17a-I-1-BR","stimulus":"&lt;p&gt;Indique se as seguintes equivalências estão corretas ou incorretas.&lt;/p&gt;","hint":"&lt;p&gt;1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inline","params":{"countCorrect":1,"countIncorrect":2,"showCheckIcon":false,"options":["Correta","Incorreta"]}}}</v>
      </c>
      <c r="AA593" s="17" t="s">
        <v>3516</v>
      </c>
      <c r="AB593" s="13" t="str">
        <f t="shared" si="2"/>
        <v>M6-MyM-17a-I-1</v>
      </c>
      <c r="AC593" s="13" t="str">
        <f t="shared" si="3"/>
        <v>M6-MyM-17a-I-1-BR</v>
      </c>
      <c r="AD593" s="13"/>
      <c r="AE593" s="13"/>
      <c r="AF593" s="8" t="s">
        <v>48</v>
      </c>
      <c r="AG593" s="8"/>
    </row>
    <row r="594" ht="112.5" customHeight="1">
      <c r="A594" s="8" t="s">
        <v>3507</v>
      </c>
      <c r="B594" s="8" t="s">
        <v>3508</v>
      </c>
      <c r="C594" s="13" t="s">
        <v>50</v>
      </c>
      <c r="D594" s="7" t="s">
        <v>36</v>
      </c>
      <c r="E594" s="6"/>
      <c r="F594" s="11" t="s">
        <v>3517</v>
      </c>
      <c r="G594" s="11" t="s">
        <v>3518</v>
      </c>
      <c r="H594" s="10" t="s">
        <v>3519</v>
      </c>
      <c r="I594" s="8" t="s">
        <v>3510</v>
      </c>
      <c r="J594" s="6" t="s">
        <v>168</v>
      </c>
      <c r="K594" s="10" t="s">
        <v>3520</v>
      </c>
      <c r="L594" s="10" t="s">
        <v>3521</v>
      </c>
      <c r="M594" s="13" t="s">
        <v>43</v>
      </c>
      <c r="N594" s="11" t="s">
        <v>3522</v>
      </c>
      <c r="O594" s="11" t="s">
        <v>3523</v>
      </c>
      <c r="P594" s="14" t="s">
        <v>3524</v>
      </c>
      <c r="Q594" s="13"/>
      <c r="R594" s="12"/>
      <c r="S594" s="12"/>
      <c r="T594" s="12"/>
      <c r="U594" s="12"/>
      <c r="V594" s="12"/>
      <c r="W594" s="12"/>
      <c r="X594" s="13"/>
      <c r="Y594" s="6" t="s">
        <v>2272</v>
      </c>
      <c r="Z594" s="12" t="str">
        <f t="shared" si="1"/>
        <v>{"id":"M6-MyM-17a-E-1-BR","stimulus":"&lt;p&gt;Complete as seguintes equivalências.&lt;/p&gt;","template":"&lt;p style=\"text-align:center;\"&gt;{{Q1}}' = {{response}}''&lt;/p&gt;&lt;p&gt;{{Q2}}°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v>
      </c>
      <c r="AA594" s="39" t="s">
        <v>3525</v>
      </c>
      <c r="AB594" s="13" t="str">
        <f t="shared" si="2"/>
        <v>M6-MyM-17a-E-1</v>
      </c>
      <c r="AC594" s="13" t="str">
        <f t="shared" si="3"/>
        <v>M6-MyM-17a-E-1-BR</v>
      </c>
      <c r="AD594" s="13"/>
      <c r="AE594" s="13"/>
      <c r="AF594" s="8" t="s">
        <v>48</v>
      </c>
      <c r="AG594" s="8"/>
    </row>
    <row r="595" ht="112.5" customHeight="1">
      <c r="A595" s="6" t="s">
        <v>3507</v>
      </c>
      <c r="B595" s="8" t="s">
        <v>3508</v>
      </c>
      <c r="C595" s="13" t="s">
        <v>50</v>
      </c>
      <c r="D595" s="7" t="s">
        <v>36</v>
      </c>
      <c r="E595" s="6"/>
      <c r="F595" s="11" t="s">
        <v>3517</v>
      </c>
      <c r="G595" s="11" t="s">
        <v>3526</v>
      </c>
      <c r="H595" s="10"/>
      <c r="I595" s="8" t="s">
        <v>3510</v>
      </c>
      <c r="J595" s="6" t="s">
        <v>168</v>
      </c>
      <c r="K595" s="10" t="s">
        <v>3520</v>
      </c>
      <c r="L595" s="11" t="s">
        <v>3527</v>
      </c>
      <c r="M595" s="13" t="s">
        <v>43</v>
      </c>
      <c r="N595" s="10" t="s">
        <v>3522</v>
      </c>
      <c r="O595" s="11" t="s">
        <v>3528</v>
      </c>
      <c r="P595" s="11" t="s">
        <v>3529</v>
      </c>
      <c r="Q595" s="13"/>
      <c r="R595" s="12"/>
      <c r="S595" s="12"/>
      <c r="T595" s="12"/>
      <c r="U595" s="12"/>
      <c r="V595" s="12"/>
      <c r="W595" s="12"/>
      <c r="X595" s="13"/>
      <c r="Y595" s="6" t="s">
        <v>2272</v>
      </c>
      <c r="Z595" s="12" t="str">
        <f t="shared" si="1"/>
        <v>{"id":"M6-MyM-17a-E-2-BR","stimulus":"&lt;p&gt;Complete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v>
      </c>
      <c r="AA595" s="15" t="s">
        <v>3530</v>
      </c>
      <c r="AB595" s="13" t="str">
        <f t="shared" si="2"/>
        <v>M6-MyM-17a-E-2</v>
      </c>
      <c r="AC595" s="13" t="str">
        <f t="shared" si="3"/>
        <v>M6-MyM-17a-E-2-BR</v>
      </c>
      <c r="AD595" s="13"/>
      <c r="AE595" s="13"/>
      <c r="AF595" s="8" t="s">
        <v>48</v>
      </c>
      <c r="AG595" s="8"/>
    </row>
    <row r="596" ht="112.5" customHeight="1">
      <c r="A596" s="6" t="s">
        <v>3507</v>
      </c>
      <c r="B596" s="8" t="s">
        <v>3508</v>
      </c>
      <c r="C596" s="13" t="s">
        <v>50</v>
      </c>
      <c r="D596" s="7" t="s">
        <v>36</v>
      </c>
      <c r="E596" s="6"/>
      <c r="F596" s="11" t="s">
        <v>3517</v>
      </c>
      <c r="G596" s="11" t="s">
        <v>3531</v>
      </c>
      <c r="H596" s="10"/>
      <c r="I596" s="8" t="s">
        <v>3510</v>
      </c>
      <c r="J596" s="6" t="s">
        <v>168</v>
      </c>
      <c r="K596" s="10" t="s">
        <v>3520</v>
      </c>
      <c r="L596" s="11" t="s">
        <v>3532</v>
      </c>
      <c r="M596" s="13" t="s">
        <v>43</v>
      </c>
      <c r="N596" s="10" t="s">
        <v>3522</v>
      </c>
      <c r="O596" s="11" t="s">
        <v>3533</v>
      </c>
      <c r="P596" s="14" t="s">
        <v>3534</v>
      </c>
      <c r="Q596" s="13"/>
      <c r="R596" s="12"/>
      <c r="S596" s="12"/>
      <c r="T596" s="12"/>
      <c r="U596" s="12"/>
      <c r="V596" s="12"/>
      <c r="W596" s="12"/>
      <c r="X596" s="13"/>
      <c r="Y596" s="6" t="s">
        <v>2272</v>
      </c>
      <c r="Z596" s="12" t="str">
        <f t="shared" si="1"/>
        <v>{"id":"M6-MyM-17a-E-3-BR","stimulus":"&lt;p&gt;Complete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v>
      </c>
      <c r="AA596" s="15" t="s">
        <v>3535</v>
      </c>
      <c r="AB596" s="13" t="str">
        <f t="shared" si="2"/>
        <v>M6-MyM-17a-E-3</v>
      </c>
      <c r="AC596" s="13" t="str">
        <f t="shared" si="3"/>
        <v>M6-MyM-17a-E-3-BR</v>
      </c>
      <c r="AD596" s="13"/>
      <c r="AE596" s="13"/>
      <c r="AF596" s="8" t="s">
        <v>48</v>
      </c>
      <c r="AG596" s="8"/>
    </row>
    <row r="597" ht="112.5" customHeight="1">
      <c r="A597" s="6" t="s">
        <v>3507</v>
      </c>
      <c r="B597" s="8" t="s">
        <v>3508</v>
      </c>
      <c r="C597" s="13" t="s">
        <v>69</v>
      </c>
      <c r="D597" s="7" t="s">
        <v>36</v>
      </c>
      <c r="E597" s="6"/>
      <c r="F597" s="11" t="s">
        <v>3536</v>
      </c>
      <c r="G597" s="10" t="s">
        <v>3537</v>
      </c>
      <c r="H597" s="10" t="s">
        <v>3538</v>
      </c>
      <c r="I597" s="8" t="s">
        <v>3510</v>
      </c>
      <c r="J597" s="6" t="s">
        <v>168</v>
      </c>
      <c r="K597" s="26" t="s">
        <v>3539</v>
      </c>
      <c r="L597" s="10" t="s">
        <v>3540</v>
      </c>
      <c r="M597" s="8" t="s">
        <v>577</v>
      </c>
      <c r="N597" s="10"/>
      <c r="O597" s="27"/>
      <c r="P597" s="14"/>
      <c r="Q597" s="13"/>
      <c r="R597" s="12"/>
      <c r="S597" s="11" t="s">
        <v>3541</v>
      </c>
      <c r="T597" s="11" t="s">
        <v>3542</v>
      </c>
      <c r="U597" s="11" t="s">
        <v>3543</v>
      </c>
      <c r="V597" s="11" t="s">
        <v>3544</v>
      </c>
      <c r="W597" s="12"/>
      <c r="X597" s="13"/>
      <c r="Y597" s="6" t="s">
        <v>2272</v>
      </c>
      <c r="Z597" s="12" t="str">
        <f t="shared" si="1"/>
        <v>{"id":"M6-MyM-17a-A-1-BR","seed":{"parameters":[{"name":"Q1","label":null,"min":60,"max":70,"step":1}],"uniques":true},"scaffolding":[{"id":"step-0","stimulus":"&lt;p&gt;Para subir no telhado da sua casa e fazer um reparo, José colocou uma escada encostada na parede com uma inclinação de {{Q1}}°. Essa medida equivale a quantos minutos?&lt;/p&gt;&lt;div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83%;\"&gt;{{Q1}}°&lt;/span&gt;\n\t\t&lt;/div&gt;\n\t&lt;/div&gt;\n&lt;/div&gt;&lt;/div&gt;","template":"&lt;p&gt;A escada tem uma inclinação de {{response}}'.&lt;/p&gt;","seed":{"calculated":[{"name":"A1","label":"{{function}}","function":"{{Q1}}*60"}]},"algorithm":{"name":"calculateOperation","params":{"method":"equivLiteral","keyboard":"NUMERICAL"}}},{"id":"step-1","stimulus":"&lt;p&gt;Qual a inclinação da escada?&lt;/p&gt;","template":"&lt;p&gt;Ela tem uma inclinação de {{response}} °.&lt;/p&gt;","seed":{"calculated":[{"name":"A1","label":"{{function}}","function":"{{Q1}}"}]},"algorithm":{"name":"calculateOperation","params":{"method":"equivLiteral","keyboard":"NUMERICAL"}}},{"id":"step-2","stimulus":"&lt;p&gt;O que o enunciado pede?&lt;/p&gt;","seed":{"calculated":[{"name":"A1","label":"&lt;p&gt;Converter graus em minutos.&lt;/p&gt;"},{"nome":"A2","label":"&lt;p&gt;Converter graus em segundos.&lt;/p&gt;","incorrect":true},{"nome":"A3","label":"&lt;p&gt;Converter minutos em graus.&lt;/p&gt;","incorrect":true}]},"algorithm":{"name":"trueFalse","template":"Multiple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 seguinte cálculo para obter a inclinação da escada em minutos.&lt;/p&gt;","template":"&lt;p style=\"text-align:center;\"&gt;{{Q1}}° = {{Q1}} × 60 = {{response}}'&lt;/p&gt;","seed":{"calculated":[{"name":"A1","label":"{{function}}","function":" {{Q1}}*60"}]},"algorithm":{"name":"calculateOperation","params":{"method":"equivLiteral","keyboard":"NUMERICAL"}}}]}</v>
      </c>
      <c r="AA597" s="15" t="s">
        <v>3545</v>
      </c>
      <c r="AB597" s="13" t="str">
        <f t="shared" si="2"/>
        <v>M6-MyM-17a-A-1</v>
      </c>
      <c r="AC597" s="13" t="str">
        <f t="shared" si="3"/>
        <v>M6-MyM-17a-A-1-BR</v>
      </c>
      <c r="AD597" s="13"/>
      <c r="AE597" s="13"/>
      <c r="AF597" s="8" t="s">
        <v>48</v>
      </c>
      <c r="AG597" s="8"/>
    </row>
    <row r="598" ht="112.5" customHeight="1">
      <c r="A598" s="6" t="s">
        <v>3507</v>
      </c>
      <c r="B598" s="8" t="s">
        <v>3508</v>
      </c>
      <c r="C598" s="13" t="s">
        <v>69</v>
      </c>
      <c r="D598" s="8" t="s">
        <v>36</v>
      </c>
      <c r="E598" s="6"/>
      <c r="F598" s="11" t="s">
        <v>3546</v>
      </c>
      <c r="G598" s="10" t="s">
        <v>3547</v>
      </c>
      <c r="H598" s="10" t="s">
        <v>3548</v>
      </c>
      <c r="I598" s="8" t="s">
        <v>212</v>
      </c>
      <c r="J598" s="6" t="s">
        <v>168</v>
      </c>
      <c r="K598" s="11" t="s">
        <v>3549</v>
      </c>
      <c r="L598" s="11" t="s">
        <v>2882</v>
      </c>
      <c r="M598" s="8" t="s">
        <v>577</v>
      </c>
      <c r="N598" s="10"/>
      <c r="O598" s="27"/>
      <c r="P598" s="12"/>
      <c r="Q598" s="13"/>
      <c r="R598" s="12"/>
      <c r="S598" s="11" t="s">
        <v>3550</v>
      </c>
      <c r="T598" s="11" t="s">
        <v>3551</v>
      </c>
      <c r="U598" s="11" t="s">
        <v>3543</v>
      </c>
      <c r="V598" s="11" t="s">
        <v>3552</v>
      </c>
      <c r="W598" s="12"/>
      <c r="X598" s="13"/>
      <c r="Y598" s="6" t="s">
        <v>2272</v>
      </c>
      <c r="Z598" s="12" t="str">
        <f t="shared" si="1"/>
        <v>{"id":"M6-MyM-17a-A-2-BR","seed":{"parameters":[{"name":"Q1","label":null,"min":10,"max":180,"step":1}],"uniques":true},"scaffolding":[{"id":"step-0","stimulus":"&lt;p&gt;Um leque está aberto com um ângulo de {{T1}}''. De quantos minutos é essa medida?&lt;/p&gt;","template":"&lt;p&gt;A abertura é de {{response}}'.&lt;/p&gt;","seed":{"calculated":[{"name":"T1","label":"{{function}}","function":"{{Q1}}*60","temp":true},{"name":"A1","label":"{{function}}","function":"{{Q1}}"}]},"algorithm":{"name":"calculateOperation","params":{"method":"equivLiteral","keyboard":"NUMERICAL"}}},{"id":"step-1","stimulus":"&lt;p&gt;Qual é a abertura do leque?&lt;/p&gt;","template":"&lt;p&gt;Ele tem uma abertura de {{response}}''.&lt;/p&gt;","seed":{"calculated":[{"name":"T1","label":"{{function}}","function":"{{Q1}}*60","temp":true},{"name":"A1","label":"{{function}}","function":"{{T1}}"}]},"algorithm":{"name":"calculateOperation","params":{"method":"equivLiteral","keyboard":"NUMERICAL"}}},{"id":"step-2","stimulus":"&lt;p&gt;O que o enunciado pede?&lt;/p&gt;","seed":{"calculated":[{"name":"A1","label":"&lt;p&gt;Converter os segundos para minutos.&lt;/p&gt;"},{"name":"A2","label":"&lt;p&gt;Converter os graus para minutos.&lt;/p&gt;","incorrect":true},{"name":"A3","label":"&lt;p&gt;Converter os minutos para segundos.&lt;/p&gt;","incorrect":true}]},"algorithm":{"name":"trueFalse","template":"Multiple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realize os seguintes cálculos para obter a abertura do leque em minutos.&lt;/p&gt;","template":"&lt;p style=\"text-align:center;\"&gt;{{T1}}'' = {{T1}} : 60 = {{response}}'&lt;/p&gt;","seed":{"calculated":[{"name":"T1","label":"{{function}}","function":"{{Q1}}*60","temp":true},{"name":"A1","label":"{{function}}","function":"{{Q1}}"}]},"algorithm":{"name":"calculateOperation","params":{"method":"equivLiteral","keyboard":"NUMERICAL"}}}]}</v>
      </c>
      <c r="AA598" s="15" t="s">
        <v>3553</v>
      </c>
      <c r="AB598" s="13" t="str">
        <f t="shared" si="2"/>
        <v>M6-MyM-17a-A-2</v>
      </c>
      <c r="AC598" s="13" t="str">
        <f t="shared" si="3"/>
        <v>M6-MyM-17a-A-2-BR</v>
      </c>
      <c r="AD598" s="13"/>
      <c r="AE598" s="13"/>
      <c r="AF598" s="8" t="s">
        <v>48</v>
      </c>
      <c r="AG598" s="8"/>
    </row>
    <row r="599" ht="112.5" customHeight="1">
      <c r="A599" s="6" t="s">
        <v>3507</v>
      </c>
      <c r="B599" s="8" t="s">
        <v>3508</v>
      </c>
      <c r="C599" s="13" t="s">
        <v>69</v>
      </c>
      <c r="D599" s="8" t="s">
        <v>36</v>
      </c>
      <c r="E599" s="6"/>
      <c r="F599" s="10" t="s">
        <v>3554</v>
      </c>
      <c r="G599" s="10" t="s">
        <v>3555</v>
      </c>
      <c r="H599" s="10" t="s">
        <v>3556</v>
      </c>
      <c r="I599" s="8" t="s">
        <v>212</v>
      </c>
      <c r="J599" s="6" t="s">
        <v>168</v>
      </c>
      <c r="K599" s="11" t="s">
        <v>3557</v>
      </c>
      <c r="L599" s="10" t="s">
        <v>2882</v>
      </c>
      <c r="M599" s="8" t="s">
        <v>577</v>
      </c>
      <c r="N599" s="10"/>
      <c r="O599" s="10"/>
      <c r="P599" s="12"/>
      <c r="Q599" s="13"/>
      <c r="R599" s="12"/>
      <c r="S599" s="11" t="s">
        <v>3558</v>
      </c>
      <c r="T599" s="11" t="s">
        <v>3559</v>
      </c>
      <c r="U599" s="11" t="s">
        <v>3543</v>
      </c>
      <c r="V599" s="11" t="s">
        <v>3560</v>
      </c>
      <c r="W599" s="12"/>
      <c r="X599" s="13"/>
      <c r="Y599" s="6" t="s">
        <v>2272</v>
      </c>
      <c r="Z599" s="12" t="str">
        <f t="shared" si="1"/>
        <v>{"id":"M6-MyM-17a-A-3-BR","seed":{"parameters":[{"name":"Q1","label":null,"min":91,"max":120,"step":1}],"uniques":true},"scaffolding":[{"id":"step-0","stimulus":"&lt;p&gt;Nicolas abriu a tela de seu laptop em um ângulo de {{T1}}'. Quantos graus vale essa medida?&lt;/p&gt;","template":"&lt;p&gt;A tela tem uma inclinação de {{response}}°.&lt;/p&gt;","seed":{"calculated":[{"name":"T1","label":"{{function}}","function":"{{Q1}}*60","temp":true},{"name":"A1","label":"{{function}}","function":"{{Q1}}"}]},"algorithm":{"name":"calculateOperation","params":{"method":"equivLiteral","keyboard":"NUMERICAL"}}},{"id":"step-1","stimulus":"&lt;p&gt;Qual é a medida de abertura da tela do laptop?&lt;/p&gt;","template":"&lt;p&gt;A tela foi aberta em {{response}}'.&lt;/p&gt;","seed":{"calculated":[{"name":"T1","label":"{{function}}","function":"{{Q1}}*60","temp":true},{"name":"A1","label":"{{function}}","function":"{{T1}}"}]},"algorithm":{"name":"calculateOperation","params":{"method":"equivLiteral","keyboard":"NUMERICAL"}}},{"id":"step-2","stimulus":"&lt;p&gt;O que o enunciado pede?&lt;/p&gt;","seed":{"calculated":[{"name":"A1","label":"&lt;p&gt;Converter os graus para minutos.&lt;/p&gt;","incorrect":true},{"name":"A2","label":"&lt;p&gt;Converter os graus para segundos.&lt;/p&gt;","incorrect":true},{"name":"A3","label":"&lt;p&gt;Converter os minutos para grados.&lt;/p&gt;"}]},"algorithm":{"name":"trueFalse","template":"Multiple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os seguintes cálculos para obter o quanto o laptop foi aberto em graus.&lt;/p&gt;","template":"&lt;p style=\"text-align:center;\"&gt;{{T1}}' = {{T1}} : 60 = {{response}}°&lt;/p&gt;","seed":{"calculated":[{"name":"T1","label":"{{function}}","function":"{{Q1}}*60","temp":true},{"name":"A1","label":"{{function}}","function":"{{Q1}}"}]},"algorithm":{"name":"calculateOperation","params":{"method":"equivLiteral","keyboard":"NUMERICAL"}}}]}</v>
      </c>
      <c r="AA599" s="15" t="s">
        <v>3561</v>
      </c>
      <c r="AB599" s="13" t="str">
        <f t="shared" si="2"/>
        <v>M6-MyM-17a-A-3</v>
      </c>
      <c r="AC599" s="13" t="str">
        <f t="shared" si="3"/>
        <v>M6-MyM-17a-A-3-BR</v>
      </c>
      <c r="AD599" s="13"/>
      <c r="AE599" s="13"/>
      <c r="AF599" s="8" t="s">
        <v>48</v>
      </c>
      <c r="AG599" s="8"/>
    </row>
    <row r="600" ht="112.5" customHeight="1">
      <c r="A600" s="6" t="s">
        <v>3562</v>
      </c>
      <c r="B600" s="10" t="s">
        <v>3563</v>
      </c>
      <c r="C600" s="13" t="s">
        <v>35</v>
      </c>
      <c r="D600" s="7" t="s">
        <v>36</v>
      </c>
      <c r="E600" s="6"/>
      <c r="F600" s="9" t="s">
        <v>3564</v>
      </c>
      <c r="G600" s="10"/>
      <c r="H600" s="10"/>
      <c r="I600" s="6" t="s">
        <v>212</v>
      </c>
      <c r="J600" s="8" t="s">
        <v>3565</v>
      </c>
      <c r="K600" s="10"/>
      <c r="L600" s="11" t="s">
        <v>3566</v>
      </c>
      <c r="M600" s="8" t="s">
        <v>43</v>
      </c>
      <c r="N600" s="11" t="s">
        <v>3567</v>
      </c>
      <c r="O600" s="11" t="s">
        <v>3568</v>
      </c>
      <c r="P600" s="12"/>
      <c r="Q600" s="13"/>
      <c r="R600" s="12"/>
      <c r="S600" s="12"/>
      <c r="T600" s="12"/>
      <c r="U600" s="12"/>
      <c r="V600" s="12"/>
      <c r="W600" s="12"/>
      <c r="X600" s="13"/>
      <c r="Y600" s="6" t="s">
        <v>3569</v>
      </c>
      <c r="Z600" s="12" t="str">
        <f t="shared" si="1"/>
        <v>{"id":"M6-G-33a-I-1-BR","stimulus":"&lt;p&gt;Indique se essas afirmações são verdadeiras ou falsas.&lt;/p&gt;","hint":"&lt;p&gt;Uma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pontos.&lt;/p&gt;","seed":{"parameters":[],"calculated":[{"name":"A1","label":"Uma reta não tem começo nem fim."},{"name":"A2","label":"Uma semirreta tem um ponto inicial, mas não tem um ponto final."},{"name":"A3","label":"Um segmento de reta é limitado por dois pontos."},{"name":"A4","label":"Uma semirreta não tem ponto inicial nem ponto final.","incorrect":true},{"name":"A5","label":"Um segmento de reta não tem ponto inicial nem ponto final.","incorrect":true},{"name":"A6","label":"Uma reta tem ponto inicial, mas não tem ponto final.","incorrect":true},{"name":"A7","label":"Um segmento de reta tem ponto inicial, mas não tem ponto final.","incorrect":true},{"name":"A8","label":"Uma reta é limitada por dois pontos.","incorrect":true},{"name":"A9","label":"Uma semirreta é limitada por dois pontos.","incorrect":true}],"uniques":true},"algorithm":{"name":"trueFalse","template":"Choice matrix – inline","params":{"countCorrect":1,"countIncorrect":2,"options":["Verdadeira","Falsa"]}}}</v>
      </c>
      <c r="AA600" s="17" t="s">
        <v>3570</v>
      </c>
      <c r="AB600" s="13" t="str">
        <f t="shared" si="2"/>
        <v>M6-G-33a-I-1</v>
      </c>
      <c r="AC600" s="13" t="str">
        <f t="shared" si="3"/>
        <v>M6-G-33a-I-1-BR</v>
      </c>
      <c r="AD600" s="13"/>
      <c r="AE600" s="13"/>
      <c r="AF600" s="8" t="s">
        <v>48</v>
      </c>
      <c r="AG600" s="8"/>
    </row>
    <row r="601" ht="112.5" customHeight="1">
      <c r="A601" s="6" t="s">
        <v>3562</v>
      </c>
      <c r="B601" s="10" t="s">
        <v>3563</v>
      </c>
      <c r="C601" s="13" t="s">
        <v>50</v>
      </c>
      <c r="D601" s="7" t="s">
        <v>36</v>
      </c>
      <c r="E601" s="6"/>
      <c r="F601" s="9" t="s">
        <v>3571</v>
      </c>
      <c r="G601" s="11" t="s">
        <v>3572</v>
      </c>
      <c r="H601" s="10"/>
      <c r="I601" s="6" t="s">
        <v>2761</v>
      </c>
      <c r="J601" s="8" t="s">
        <v>54</v>
      </c>
      <c r="K601" s="10" t="s">
        <v>128</v>
      </c>
      <c r="L601" s="11" t="s">
        <v>3573</v>
      </c>
      <c r="M601" s="8" t="s">
        <v>43</v>
      </c>
      <c r="N601" s="11" t="s">
        <v>3567</v>
      </c>
      <c r="O601" s="11" t="s">
        <v>3568</v>
      </c>
      <c r="P601" s="12"/>
      <c r="Q601" s="13"/>
      <c r="R601" s="12"/>
      <c r="S601" s="12"/>
      <c r="T601" s="12"/>
      <c r="U601" s="12"/>
      <c r="V601" s="12"/>
      <c r="W601" s="12"/>
      <c r="X601" s="13"/>
      <c r="Y601" s="6" t="s">
        <v>3569</v>
      </c>
      <c r="Z601" s="12" t="str">
        <f t="shared" si="1"/>
        <v>{"id":"M6-G-33a-E-1-BR","stimulus":"&lt;p&gt;Escreva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pontos.&lt;/p&gt;","seed":{"parameters":[],"calculated":[{"name":"A1","label":"Reta","function":""},{"name":"A2","label":"Semirreta","function":""},{"name":"A3","label":"Segmento de reta","function":""}],"uniques":true},"algorithm":{"name":"calculateOperation","template":"Cloze with text"}}</v>
      </c>
      <c r="AA601" s="17" t="s">
        <v>3574</v>
      </c>
      <c r="AB601" s="13" t="str">
        <f t="shared" si="2"/>
        <v>M6-G-33a-E-1</v>
      </c>
      <c r="AC601" s="13" t="str">
        <f t="shared" si="3"/>
        <v>M6-G-33a-E-1-BR</v>
      </c>
      <c r="AD601" s="13"/>
      <c r="AE601" s="13"/>
      <c r="AF601" s="8" t="s">
        <v>48</v>
      </c>
      <c r="AG601" s="8"/>
    </row>
    <row r="602" ht="112.5" customHeight="1">
      <c r="A602" s="6" t="s">
        <v>3562</v>
      </c>
      <c r="B602" s="10" t="s">
        <v>3563</v>
      </c>
      <c r="C602" s="8" t="s">
        <v>50</v>
      </c>
      <c r="D602" s="7" t="s">
        <v>36</v>
      </c>
      <c r="E602" s="6"/>
      <c r="F602" s="9" t="s">
        <v>3571</v>
      </c>
      <c r="G602" s="11" t="s">
        <v>3575</v>
      </c>
      <c r="H602" s="9"/>
      <c r="I602" s="6" t="s">
        <v>2761</v>
      </c>
      <c r="J602" s="8" t="s">
        <v>54</v>
      </c>
      <c r="K602" s="10" t="s">
        <v>128</v>
      </c>
      <c r="L602" s="11" t="s">
        <v>3576</v>
      </c>
      <c r="M602" s="8" t="s">
        <v>43</v>
      </c>
      <c r="N602" s="11" t="s">
        <v>3567</v>
      </c>
      <c r="O602" s="11" t="s">
        <v>3568</v>
      </c>
      <c r="P602" s="12"/>
      <c r="Q602" s="13"/>
      <c r="R602" s="12"/>
      <c r="S602" s="12"/>
      <c r="T602" s="12"/>
      <c r="U602" s="12"/>
      <c r="V602" s="12"/>
      <c r="W602" s="12"/>
      <c r="X602" s="13"/>
      <c r="Y602" s="6" t="s">
        <v>3569</v>
      </c>
      <c r="Z602" s="12" t="str">
        <f t="shared" si="1"/>
        <v>{"id":"M6-G-33a-E-2-BR","stimulus":"&lt;p&gt;Escreva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pontos.&lt;/p&gt;","seed":{"parameters":[],"calculated":[{"name":"A1","label":"Reta","function":""},{"name":"A2","label":"Segmento de reta","function":""},{"name":"A3","label":"Semirreta","function":""}],"uniques":true},"algorithm":{"name":"calculateOperation","template":"Cloze with text"}}</v>
      </c>
      <c r="AA602" s="17" t="s">
        <v>3577</v>
      </c>
      <c r="AB602" s="13" t="str">
        <f t="shared" si="2"/>
        <v>M6-G-33a-E-2</v>
      </c>
      <c r="AC602" s="13" t="str">
        <f t="shared" si="3"/>
        <v>M6-G-33a-E-2-BR</v>
      </c>
      <c r="AD602" s="13"/>
      <c r="AE602" s="13"/>
      <c r="AF602" s="8" t="s">
        <v>48</v>
      </c>
      <c r="AG602" s="8"/>
    </row>
    <row r="603" ht="112.5" customHeight="1">
      <c r="A603" s="6" t="s">
        <v>3562</v>
      </c>
      <c r="B603" s="10" t="s">
        <v>3563</v>
      </c>
      <c r="C603" s="8" t="s">
        <v>50</v>
      </c>
      <c r="D603" s="7" t="s">
        <v>36</v>
      </c>
      <c r="E603" s="6"/>
      <c r="F603" s="9" t="s">
        <v>3571</v>
      </c>
      <c r="G603" s="11" t="s">
        <v>3578</v>
      </c>
      <c r="H603" s="9"/>
      <c r="I603" s="6" t="s">
        <v>2761</v>
      </c>
      <c r="J603" s="8" t="s">
        <v>54</v>
      </c>
      <c r="K603" s="10" t="s">
        <v>128</v>
      </c>
      <c r="L603" s="11" t="s">
        <v>3579</v>
      </c>
      <c r="M603" s="8" t="s">
        <v>43</v>
      </c>
      <c r="N603" s="11" t="s">
        <v>3567</v>
      </c>
      <c r="O603" s="11" t="s">
        <v>3568</v>
      </c>
      <c r="P603" s="12"/>
      <c r="Q603" s="13"/>
      <c r="R603" s="12"/>
      <c r="S603" s="12"/>
      <c r="T603" s="12"/>
      <c r="U603" s="12"/>
      <c r="V603" s="12"/>
      <c r="W603" s="12"/>
      <c r="X603" s="13"/>
      <c r="Y603" s="6" t="s">
        <v>3569</v>
      </c>
      <c r="Z603" s="12" t="str">
        <f t="shared" si="1"/>
        <v>{"id":"M6-G-33a-E-3-BR","stimulus":"&lt;p&gt;Escreva o nome dessas linhas.&lt;/p&gt;","template":"&lt;table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pontos.&lt;/p&gt;","seed":{"parameters":[],"calculated":[{"name":"A1","label":"Segmento de reta","function":""},{"name":"A2","label":"Semirreta","function":""},{"name":"A3","label":"Reta","function":""}],"uniques":true},"algorithm":{"name":"calculateOperation","template":"Cloze with text"}}</v>
      </c>
      <c r="AA603" s="17" t="s">
        <v>3580</v>
      </c>
      <c r="AB603" s="13" t="str">
        <f t="shared" si="2"/>
        <v>M6-G-33a-E-3</v>
      </c>
      <c r="AC603" s="13" t="str">
        <f t="shared" si="3"/>
        <v>M6-G-33a-E-3-BR</v>
      </c>
      <c r="AD603" s="13"/>
      <c r="AE603" s="13"/>
      <c r="AF603" s="8" t="s">
        <v>48</v>
      </c>
      <c r="AG603" s="8"/>
    </row>
    <row r="604" ht="112.5" customHeight="1">
      <c r="A604" s="6" t="s">
        <v>3581</v>
      </c>
      <c r="B604" s="6" t="s">
        <v>3582</v>
      </c>
      <c r="C604" s="13" t="s">
        <v>35</v>
      </c>
      <c r="D604" s="7" t="s">
        <v>36</v>
      </c>
      <c r="E604" s="6"/>
      <c r="F604" s="40" t="s">
        <v>3583</v>
      </c>
      <c r="G604" s="27"/>
      <c r="H604" s="27" t="s">
        <v>3584</v>
      </c>
      <c r="I604" s="19" t="s">
        <v>2760</v>
      </c>
      <c r="J604" s="23" t="s">
        <v>3585</v>
      </c>
      <c r="K604" s="26" t="s">
        <v>3586</v>
      </c>
      <c r="L604" s="26" t="s">
        <v>3587</v>
      </c>
      <c r="M604" s="13" t="s">
        <v>43</v>
      </c>
      <c r="N604" s="26" t="s">
        <v>3588</v>
      </c>
      <c r="O604" s="26" t="s">
        <v>3588</v>
      </c>
      <c r="P604" s="12"/>
      <c r="Q604" s="13"/>
      <c r="R604" s="12"/>
      <c r="S604" s="12"/>
      <c r="T604" s="12"/>
      <c r="U604" s="12"/>
      <c r="V604" s="12"/>
      <c r="W604" s="12"/>
      <c r="X604" s="13"/>
      <c r="Y604" s="6" t="s">
        <v>3569</v>
      </c>
      <c r="Z604" s="12" t="str">
        <f t="shared" si="1"/>
        <v>{"id":"M6-G-1a-I-1-BR","stimulus":"&lt;p&gt;Marque qual dessas afirmações está correta.&lt;/p&gt;&lt;div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&lt;i&gt;{{Q3}}.&lt;/i&gt;"},{"name":"A4","label":"A reta &lt;i&gt;{{Q3}}&lt;/i&gt; é perpendicular à reta &lt;i&gt;{{Q2}}.&lt;/i&gt;"},{"name":"A5","label":"A reta &lt;i&gt;{{Q4}}&lt;/i&gt; é oblíqua à reta &lt;i&gt;{{Q1}}.&lt;/i&gt;"},{"name":"A6","label":"A reta &lt;i&gt;{{Q2}}&lt;/i&gt; é oblíqua à reta &lt;i&gt;{{Q4}}.&lt;/i&gt;"},{"name":"A7","label":"A reta &lt;i&gt;{{Q3}}&lt;/i&gt; é paralela à reta &lt;i&gt;{{Q1}}.&lt;/i&gt;","incorrect":true,"feedback":"&lt;p&gt;A reta &lt;i&gt;{{Q3}}&lt;/i&gt; é perpendicular à reta &lt;i&gt;{{Q1}}.&lt;/i&gt;&lt;/p&gt;"},{"name":"A8","label":"A reta &lt;i&gt;{{Q4}}&lt;/i&gt; é paralela à reta &lt;i&gt;{{Q3}}.&lt;/i&gt;","incorrect":true,"feedback":"&lt;p&gt;A reta &lt;i&gt;{{Q4}}&lt;/i&gt; é oblíqua à reta &lt;i&gt;{{Q3}}.&lt;/i&gt;&lt;/p&gt;"},{"name":"A9","label":"A reta &lt;i&gt;{{Q3}}&lt;/i&gt; é perpendicular à reta &lt;i&gt;{{Q4}}.&lt;/i&gt;","incorrect":true,"feedback":"&lt;p&gt;A reta &lt;i&gt;{{Q3}}&lt;/i&gt; é oblíqua à reta &lt;i&gt;{{Q4}}.&lt;/i&gt;&lt;/p&gt;"},{"name":"A10","label":"A reta &lt;i&gt;{{Q1}}&lt;/i&gt; é perpendicular à reta &lt;i&gt;{{Q2}}.&lt;/i&gt;","incorrect":true,"feedback":"&lt;p&gt;A reta &lt;i&gt;{{Q1}}&lt;/i&gt; é paralela à reta &lt;i&gt;{{Q2}}.&lt;/i&gt;&lt;/p&gt;"},{"name":"A11","label":"A reta &lt;i&gt;{{Q2}}&lt;/i&gt; é oblíqua à reta &lt;i&gt;{{Q3}}.&lt;/i&gt;","incorrect":true,"feedback":"&lt;p&gt;A reta &lt;i&gt;{{Q2}}&lt;/i&gt; é perpendicular à reta &lt;i&gt;{{Q3}}.&lt;/i&gt;&lt;/p&gt;"},{"name":"A12","label":"A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AA604" s="17" t="s">
        <v>3589</v>
      </c>
      <c r="AB604" s="13" t="str">
        <f t="shared" si="2"/>
        <v>M6-G-1a-I-1</v>
      </c>
      <c r="AC604" s="13" t="str">
        <f t="shared" si="3"/>
        <v>M6-G-1a-I-1-BR</v>
      </c>
      <c r="AD604" s="13"/>
      <c r="AE604" s="13"/>
      <c r="AF604" s="8" t="s">
        <v>48</v>
      </c>
      <c r="AG604" s="8"/>
    </row>
    <row r="605" ht="112.5" customHeight="1">
      <c r="A605" s="6" t="s">
        <v>3581</v>
      </c>
      <c r="B605" s="6" t="s">
        <v>3582</v>
      </c>
      <c r="C605" s="8" t="s">
        <v>35</v>
      </c>
      <c r="D605" s="7" t="s">
        <v>36</v>
      </c>
      <c r="E605" s="6"/>
      <c r="F605" s="9" t="s">
        <v>3590</v>
      </c>
      <c r="G605" s="11"/>
      <c r="H605" s="9"/>
      <c r="I605" s="19" t="s">
        <v>2760</v>
      </c>
      <c r="J605" s="23" t="s">
        <v>3585</v>
      </c>
      <c r="K605" s="26" t="s">
        <v>3586</v>
      </c>
      <c r="L605" s="26" t="s">
        <v>3591</v>
      </c>
      <c r="M605" s="13" t="s">
        <v>43</v>
      </c>
      <c r="N605" s="26" t="s">
        <v>3588</v>
      </c>
      <c r="O605" s="9" t="s">
        <v>3588</v>
      </c>
      <c r="P605" s="12"/>
      <c r="Q605" s="13"/>
      <c r="R605" s="12"/>
      <c r="S605" s="12"/>
      <c r="T605" s="12"/>
      <c r="U605" s="12"/>
      <c r="V605" s="12"/>
      <c r="W605" s="12"/>
      <c r="X605" s="13"/>
      <c r="Y605" s="6" t="s">
        <v>3569</v>
      </c>
      <c r="Z605" s="12" t="str">
        <f t="shared" si="1"/>
        <v>{"id":"M6-G-1a-I-2-BR","stimulus":"&lt;p&gt;Marque qual dessas afirmações está correta.&lt;/p&gt;&lt;div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&lt;i&gt;{{Q4}}.&lt;/i&gt;"},{"name":"A4","label":"A reta &lt;i&gt;{{Q4}}&lt;/i&gt; é perpendicular à reta &lt;i&gt;{{Q2}}.&lt;/i&gt;"},{"name":"A5","label":"La recta &lt;i&gt;{{Q3}}&lt;/i&gt; es oblicua a la recta &lt;i&gt;{{Q1}}.&lt;/i&gt;"},{"name":"A6","label":"A reta &lt;i&gt;{{Q2}}&lt;/i&gt; é oblíqua à reta &lt;i&gt;{{Q3}}.&lt;/i&gt;"},{"name":"A7","label":"A reta &lt;i&gt;{{Q3}}&lt;/i&gt; é paralela à reta &lt;i&gt;{{Q1}}.&lt;/i&gt;","incorrect":true,"feedback":"&lt;p&gt;A reta &lt;i&gt;{{Q3}}&lt;/i&gt; é oblíqua à reta &lt;i&gt;{{Q1}}.&lt;/i&gt;&lt;/p&gt;"},{"name":"A8","label":"A reta &lt;i&gt;{{Q2}}&lt;/i&gt; é paralela à reta &lt;i&gt;{{Q3}}.&lt;/i&gt;","incorrect":true,"feedback":"&lt;p&gt;A reta &lt;i&gt;{{Q2}}&lt;/i&gt; é oblíqua à reta &lt;i&gt;{{Q3}}.&lt;/i&gt;&lt;/p&gt;"},{"name":"A9","label":"A reta &lt;i&gt;{{Q3}}&lt;/i&gt; é perpendicular à reta &lt;i&gt;{{Q1}}.&lt;/i&gt;","incorrect":true,"feedback":"&lt;p&gt;A reta &lt;i&gt;{{Q3}}&lt;/i&gt; é oblíqua à reta &lt;i&gt;{{Q1}}.&lt;/i&gt;&lt;/p&gt;"},{"name":"A10","label":"A reta &lt;i&gt;{{Q1}}&lt;/i&gt; é perpendicular à reta &lt;i&gt;{{Q2}}.&lt;/i&gt;","incorrect":true,"feedback":"&lt;p&gt;A reta &lt;i&gt;{{Q1}}&lt;/i&gt; é paralela à reta &lt;i&gt;{{Q2}}.&lt;/i&gt;&lt;/p&gt;"},{"name":"A11","label":"A reta &lt;i&gt;{{Q2}}&lt;/i&gt; é oblíqua à reta &lt;i&gt;{{Q4}}.&lt;/i&gt;","incorrect":true,"feedback":"&lt;p&gt;A reta &lt;i&gt;{{Q2}}&lt;/i&gt; é perpendicular à reta &lt;i&gt;{{Q4}}.&lt;/i&gt;&lt;/p&gt;"},{"name":"A12","label":"A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AA605" s="17" t="s">
        <v>3592</v>
      </c>
      <c r="AB605" s="13" t="str">
        <f t="shared" si="2"/>
        <v>M6-G-1a-I-2</v>
      </c>
      <c r="AC605" s="13" t="str">
        <f t="shared" si="3"/>
        <v>M6-G-1a-I-2-BR</v>
      </c>
      <c r="AD605" s="13"/>
      <c r="AE605" s="13"/>
      <c r="AF605" s="8" t="s">
        <v>48</v>
      </c>
      <c r="AG605" s="8"/>
    </row>
    <row r="606" ht="112.5" customHeight="1">
      <c r="A606" s="6" t="s">
        <v>3581</v>
      </c>
      <c r="B606" s="6" t="s">
        <v>3582</v>
      </c>
      <c r="C606" s="8" t="s">
        <v>50</v>
      </c>
      <c r="D606" s="7" t="s">
        <v>36</v>
      </c>
      <c r="E606" s="6"/>
      <c r="F606" s="9" t="s">
        <v>3593</v>
      </c>
      <c r="G606" s="27"/>
      <c r="H606" s="27" t="s">
        <v>3594</v>
      </c>
      <c r="I606" s="19" t="s">
        <v>2760</v>
      </c>
      <c r="J606" s="23" t="s">
        <v>3595</v>
      </c>
      <c r="K606" s="27"/>
      <c r="L606" s="11" t="s">
        <v>3596</v>
      </c>
      <c r="M606" s="13" t="s">
        <v>43</v>
      </c>
      <c r="N606" s="26" t="s">
        <v>3588</v>
      </c>
      <c r="O606" s="26" t="s">
        <v>3588</v>
      </c>
      <c r="P606" s="12"/>
      <c r="Q606" s="13"/>
      <c r="R606" s="12"/>
      <c r="S606" s="12"/>
      <c r="T606" s="12"/>
      <c r="U606" s="12"/>
      <c r="V606" s="12"/>
      <c r="W606" s="12"/>
      <c r="X606" s="13"/>
      <c r="Y606" s="6" t="s">
        <v>3569</v>
      </c>
      <c r="Z606" s="12" t="str">
        <f t="shared" si="1"/>
        <v>{"id":"M6-G-1a-E-1-BR","stimulus":"&lt;p&gt;Selecione o par de retas paralelas.&lt;/p&gt;","hint":"&lt;p&gt;Duas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AA606" s="17" t="s">
        <v>3597</v>
      </c>
      <c r="AB606" s="13" t="str">
        <f t="shared" si="2"/>
        <v>M6-G-1a-E-1</v>
      </c>
      <c r="AC606" s="13" t="str">
        <f t="shared" si="3"/>
        <v>M6-G-1a-E-1-BR</v>
      </c>
      <c r="AD606" s="13"/>
      <c r="AE606" s="13"/>
      <c r="AF606" s="8" t="s">
        <v>48</v>
      </c>
      <c r="AG606" s="8"/>
    </row>
    <row r="607" ht="112.5" customHeight="1">
      <c r="A607" s="6" t="s">
        <v>3581</v>
      </c>
      <c r="B607" s="6" t="s">
        <v>3582</v>
      </c>
      <c r="C607" s="8" t="s">
        <v>50</v>
      </c>
      <c r="D607" s="7" t="s">
        <v>36</v>
      </c>
      <c r="E607" s="6"/>
      <c r="F607" s="9" t="s">
        <v>3598</v>
      </c>
      <c r="G607" s="11"/>
      <c r="H607" s="9"/>
      <c r="I607" s="19" t="s">
        <v>2760</v>
      </c>
      <c r="J607" s="23" t="s">
        <v>3595</v>
      </c>
      <c r="K607" s="27"/>
      <c r="L607" s="11" t="s">
        <v>3599</v>
      </c>
      <c r="M607" s="13" t="s">
        <v>43</v>
      </c>
      <c r="N607" s="26" t="s">
        <v>3588</v>
      </c>
      <c r="O607" s="26" t="s">
        <v>3588</v>
      </c>
      <c r="P607" s="12"/>
      <c r="Q607" s="13"/>
      <c r="R607" s="12"/>
      <c r="S607" s="12"/>
      <c r="T607" s="12"/>
      <c r="U607" s="12"/>
      <c r="V607" s="12"/>
      <c r="W607" s="12"/>
      <c r="X607" s="13"/>
      <c r="Y607" s="6" t="s">
        <v>3569</v>
      </c>
      <c r="Z607" s="12" t="str">
        <f t="shared" si="1"/>
        <v>{"id":"M6-G-1a-E-2-BR","stimulus":"&lt;p&gt;Selecione o par de retas perpendiculares.&lt;/p&gt;","hint":"&lt;p&gt;Duas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tem nenhum ponto em comum, então são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AA607" s="17" t="s">
        <v>3600</v>
      </c>
      <c r="AB607" s="13" t="str">
        <f t="shared" si="2"/>
        <v>M6-G-1a-E-2</v>
      </c>
      <c r="AC607" s="13" t="str">
        <f t="shared" si="3"/>
        <v>M6-G-1a-E-2-BR</v>
      </c>
      <c r="AD607" s="13"/>
      <c r="AE607" s="13"/>
      <c r="AF607" s="8" t="s">
        <v>48</v>
      </c>
      <c r="AG607" s="8"/>
    </row>
    <row r="608" ht="112.5" customHeight="1">
      <c r="A608" s="6" t="s">
        <v>3581</v>
      </c>
      <c r="B608" s="6" t="s">
        <v>3582</v>
      </c>
      <c r="C608" s="8" t="s">
        <v>50</v>
      </c>
      <c r="D608" s="7" t="s">
        <v>36</v>
      </c>
      <c r="E608" s="6"/>
      <c r="F608" s="9" t="s">
        <v>3601</v>
      </c>
      <c r="G608" s="11"/>
      <c r="H608" s="9"/>
      <c r="I608" s="19" t="s">
        <v>2760</v>
      </c>
      <c r="J608" s="23" t="s">
        <v>3595</v>
      </c>
      <c r="K608" s="27"/>
      <c r="L608" s="11" t="s">
        <v>3602</v>
      </c>
      <c r="M608" s="13" t="s">
        <v>43</v>
      </c>
      <c r="N608" s="26" t="s">
        <v>3588</v>
      </c>
      <c r="O608" s="26" t="s">
        <v>3588</v>
      </c>
      <c r="P608" s="12"/>
      <c r="Q608" s="13"/>
      <c r="R608" s="12"/>
      <c r="S608" s="12"/>
      <c r="T608" s="12"/>
      <c r="U608" s="12"/>
      <c r="V608" s="12"/>
      <c r="W608" s="12"/>
      <c r="X608" s="13"/>
      <c r="Y608" s="6" t="s">
        <v>3569</v>
      </c>
      <c r="Z608" s="12" t="str">
        <f t="shared" si="1"/>
        <v>{"id":"M6-G-1a-E-3-BR","stimulus":"&lt;p&gt;Selecione o par de retas oblíquas.&lt;/p&gt;","hint":"&lt;p&gt;Duas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têm nenhum ponto em comum, então são paralelas."},{"name":"A2","label":"&lt;div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width=\"300\"&gt;&lt;/img&gt;&lt;/div&gt;"}],"uniques":true},"algorithm":{"name":"trueFalse","template":"Multiple choice – standard","params":{"countCorrect":1,"countIncorrect":2,"showCheckIcon":false,"columns":3}}}</v>
      </c>
      <c r="AA608" s="17" t="s">
        <v>3603</v>
      </c>
      <c r="AB608" s="13" t="str">
        <f t="shared" si="2"/>
        <v>M6-G-1a-E-3</v>
      </c>
      <c r="AC608" s="13" t="str">
        <f t="shared" si="3"/>
        <v>M6-G-1a-E-3-BR</v>
      </c>
      <c r="AD608" s="13"/>
      <c r="AE608" s="13"/>
      <c r="AF608" s="8" t="s">
        <v>48</v>
      </c>
      <c r="AG608" s="8"/>
    </row>
    <row r="609" ht="112.5" customHeight="1">
      <c r="A609" s="6" t="s">
        <v>3604</v>
      </c>
      <c r="B609" s="6" t="s">
        <v>3605</v>
      </c>
      <c r="C609" s="13" t="s">
        <v>35</v>
      </c>
      <c r="D609" s="7" t="s">
        <v>36</v>
      </c>
      <c r="E609" s="6"/>
      <c r="F609" s="9" t="s">
        <v>3606</v>
      </c>
      <c r="G609" s="11"/>
      <c r="H609" s="9"/>
      <c r="I609" s="8" t="s">
        <v>2761</v>
      </c>
      <c r="J609" s="8" t="s">
        <v>262</v>
      </c>
      <c r="K609" s="11" t="s">
        <v>3607</v>
      </c>
      <c r="L609" s="11" t="s">
        <v>3608</v>
      </c>
      <c r="M609" s="8" t="s">
        <v>43</v>
      </c>
      <c r="N609" s="9" t="s">
        <v>3609</v>
      </c>
      <c r="O609" s="11" t="s">
        <v>3610</v>
      </c>
      <c r="P609" s="12"/>
      <c r="Q609" s="13"/>
      <c r="R609" s="12"/>
      <c r="S609" s="12"/>
      <c r="T609" s="12"/>
      <c r="U609" s="12"/>
      <c r="V609" s="12"/>
      <c r="W609" s="12"/>
      <c r="X609" s="13"/>
      <c r="Y609" s="6" t="s">
        <v>3569</v>
      </c>
      <c r="Z609" s="12" t="str">
        <f t="shared" si="1"/>
        <v>{
    "id": "M6-G-2a-I-1-BR",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não há pontos de intersecção, a reta é externa à circunferência.&lt;/p&gt;",
    "seed": {
        "parameters": [
            {
                "name": "Q1",
                "label": null,
                "list": [
                    "M6_G_2a_1.svg",
                    "M6_G_2a_2.svg",
                    "M6_G_2a_3.svg"
                ]
            }
        ],
        "calculated": [
            {
                "name": "A1",
                "label": "Nenhum ponto"
            },
            {
                "name": "A2",
                "label": "Um ponto",
                "incorrect": true
            },
            {
                "name": "A3",
                "label": "Dois pontos",
                "incorrect": true
            }
        ],
        "uniques": true
    },
    "algorithm": {
        "name": "trueFalse",
        "template": "Multiple choice – standard",
        "params": {
            "countCorrect": 1,
            "countIncorrect": 2,
            "showCheckIcon": false,"columns":3
        }
    }
}</v>
      </c>
      <c r="AA609" s="15" t="s">
        <v>3611</v>
      </c>
      <c r="AB609" s="13" t="str">
        <f t="shared" si="2"/>
        <v>M6-G-2a-I-1</v>
      </c>
      <c r="AC609" s="13" t="str">
        <f t="shared" si="3"/>
        <v>M6-G-2a-I-1-BR</v>
      </c>
      <c r="AD609" s="13"/>
      <c r="AE609" s="13"/>
      <c r="AF609" s="8" t="s">
        <v>48</v>
      </c>
      <c r="AG609" s="8"/>
    </row>
    <row r="610" ht="112.5" customHeight="1">
      <c r="A610" s="6" t="s">
        <v>3604</v>
      </c>
      <c r="B610" s="6" t="s">
        <v>3605</v>
      </c>
      <c r="C610" s="13" t="s">
        <v>35</v>
      </c>
      <c r="D610" s="7" t="s">
        <v>36</v>
      </c>
      <c r="E610" s="6"/>
      <c r="F610" s="9" t="s">
        <v>3612</v>
      </c>
      <c r="G610" s="11"/>
      <c r="H610" s="9"/>
      <c r="I610" s="8" t="s">
        <v>2761</v>
      </c>
      <c r="J610" s="8" t="s">
        <v>262</v>
      </c>
      <c r="K610" s="11" t="s">
        <v>3613</v>
      </c>
      <c r="L610" s="11" t="s">
        <v>3614</v>
      </c>
      <c r="M610" s="8" t="s">
        <v>43</v>
      </c>
      <c r="N610" s="9" t="s">
        <v>3609</v>
      </c>
      <c r="O610" s="11" t="s">
        <v>3615</v>
      </c>
      <c r="P610" s="12"/>
      <c r="Q610" s="13"/>
      <c r="R610" s="12"/>
      <c r="S610" s="12"/>
      <c r="T610" s="12"/>
      <c r="U610" s="12"/>
      <c r="V610" s="12"/>
      <c r="W610" s="12"/>
      <c r="X610" s="13"/>
      <c r="Y610" s="6" t="s">
        <v>3569</v>
      </c>
      <c r="Z610" s="12" t="str">
        <f t="shared" si="1"/>
        <v>{
    "id": "M6-G-2a-I-2-BR",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um ponto de intersecção, a reta é tangente à circunferência.&lt;/p&gt;",
    "seed": {
        "parameters": [
            {
                "name": "Q1",
                "label": null,
                "list": [
                    "M6_G_2a_4.svg",
                    "M6_G_2a_5.svg",
                    "M6_G_2a_6.svg"
                ]
            }
        ],
        "calculated": [
            {
                "name": "A1",
                "label": "Nenhum ponto",
                "incorrect": true
            },
            {
                "name": "A2",
                "label": "Um ponto"
            },
            {
                "name": "A3",
                "label": "Dois pontos",
                "incorrect": true
            }
        ],
        "uniques": true
    },
    "algorithm": {
        "name": "trueFalse",
        "template": "Multiple choice – standard",
        "params": {
            "countCorrect": 1,
            "countIncorrect": 2,
            "showCheckIcon": false,"columns":3
        }
    }
}</v>
      </c>
      <c r="AA610" s="41" t="s">
        <v>3616</v>
      </c>
      <c r="AB610" s="13" t="str">
        <f t="shared" si="2"/>
        <v>M6-G-2a-I-2</v>
      </c>
      <c r="AC610" s="13" t="str">
        <f t="shared" si="3"/>
        <v>M6-G-2a-I-2-BR</v>
      </c>
      <c r="AD610" s="13"/>
      <c r="AE610" s="13"/>
      <c r="AF610" s="8" t="s">
        <v>48</v>
      </c>
      <c r="AG610" s="8"/>
    </row>
    <row r="611" ht="112.5" customHeight="1">
      <c r="A611" s="6" t="s">
        <v>3604</v>
      </c>
      <c r="B611" s="6" t="s">
        <v>3605</v>
      </c>
      <c r="C611" s="13" t="s">
        <v>35</v>
      </c>
      <c r="D611" s="7" t="s">
        <v>36</v>
      </c>
      <c r="E611" s="6"/>
      <c r="F611" s="9" t="s">
        <v>3612</v>
      </c>
      <c r="G611" s="11"/>
      <c r="H611" s="9"/>
      <c r="I611" s="8" t="s">
        <v>2761</v>
      </c>
      <c r="J611" s="8" t="s">
        <v>262</v>
      </c>
      <c r="K611" s="11" t="s">
        <v>3617</v>
      </c>
      <c r="L611" s="11" t="s">
        <v>3618</v>
      </c>
      <c r="M611" s="8" t="s">
        <v>43</v>
      </c>
      <c r="N611" s="9" t="s">
        <v>3609</v>
      </c>
      <c r="O611" s="11" t="s">
        <v>3619</v>
      </c>
      <c r="P611" s="12"/>
      <c r="Q611" s="13"/>
      <c r="R611" s="12"/>
      <c r="S611" s="12"/>
      <c r="T611" s="12"/>
      <c r="U611" s="12"/>
      <c r="V611" s="12"/>
      <c r="W611" s="12"/>
      <c r="X611" s="13"/>
      <c r="Y611" s="6" t="s">
        <v>3569</v>
      </c>
      <c r="Z611" s="12" t="str">
        <f t="shared" si="1"/>
        <v>{
    "id": "M6-G-2a-I-3-BR",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dois pontos de intersecção, a reta é secante à circunferência.&lt;/p&gt;",
    "seed": {
        "parameters": [
            {
                "name": "Q1",
                "label": null,
                "list": [
                    "M6_G_2a_7.svg",
                    "M6_G_2a_8.svg",
                    "M6_G_2a_9.svg"
                ]
            }
        ],
        "calculated": [
            {
                "name": "A1",
                "label": "Nenhum ponto",
                "incorrect": true
            },
            {
                "name": "A2",
                "label": "Um ponto",
                "incorrect": true
            },
            {
                "name": "A3",
                "label": "Dois pontos"
            }
        ],
        "uniques": true
    },
    "algorithm": {
        "name": "trueFalse",
        "template": "Multiple choice – standard",
        "params": {
            "countCorrect": 1,
            "countIncorrect": 2,
            "showCheckIcon": true
        }
    }
}</v>
      </c>
      <c r="AA611" s="41" t="s">
        <v>3620</v>
      </c>
      <c r="AB611" s="13" t="str">
        <f t="shared" si="2"/>
        <v>M6-G-2a-I-3</v>
      </c>
      <c r="AC611" s="13" t="str">
        <f t="shared" si="3"/>
        <v>M6-G-2a-I-3-BR</v>
      </c>
      <c r="AD611" s="13"/>
      <c r="AE611" s="13"/>
      <c r="AF611" s="8" t="s">
        <v>48</v>
      </c>
      <c r="AG611" s="8"/>
    </row>
    <row r="612" ht="112.5" customHeight="1">
      <c r="A612" s="6" t="s">
        <v>3604</v>
      </c>
      <c r="B612" s="6" t="s">
        <v>3605</v>
      </c>
      <c r="C612" s="13" t="s">
        <v>50</v>
      </c>
      <c r="D612" s="7" t="s">
        <v>36</v>
      </c>
      <c r="E612" s="6"/>
      <c r="F612" s="9" t="s">
        <v>3621</v>
      </c>
      <c r="G612" s="11"/>
      <c r="H612" s="9"/>
      <c r="I612" s="8" t="s">
        <v>2761</v>
      </c>
      <c r="J612" s="8" t="s">
        <v>3622</v>
      </c>
      <c r="K612" s="11"/>
      <c r="L612" s="11" t="s">
        <v>3623</v>
      </c>
      <c r="M612" s="8" t="s">
        <v>43</v>
      </c>
      <c r="N612" s="9" t="s">
        <v>3609</v>
      </c>
      <c r="O612" s="11" t="s">
        <v>3624</v>
      </c>
      <c r="P612" s="12"/>
      <c r="Q612" s="13"/>
      <c r="R612" s="12"/>
      <c r="S612" s="12"/>
      <c r="T612" s="12"/>
      <c r="U612" s="12"/>
      <c r="V612" s="12"/>
      <c r="W612" s="12"/>
      <c r="X612" s="13"/>
      <c r="Y612" s="6" t="s">
        <v>3569</v>
      </c>
      <c r="Z612" s="12" t="str">
        <f t="shared" si="1"/>
        <v>{"id":"M6-G-2a-E-1-BR","stimulus":"&lt;p&gt;Selecione a opção em que a reta é externa à circunferência.&lt;/p&gt;","hint":"&lt;p&gt;A relação entre uma reta e uma circunferência depende do número de pontos de intersecção.&lt;/p&gt;","feedback":"&lt;p&gt;Uma reta é externa à uma circunferência quando não há pontos de intersecção.&lt;/p&gt;","seed":{"parameters":[],"calculated":[{"name":"A1","label":"&lt;div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AA612" s="17" t="s">
        <v>3625</v>
      </c>
      <c r="AB612" s="13" t="str">
        <f t="shared" si="2"/>
        <v>M6-G-2a-E-1</v>
      </c>
      <c r="AC612" s="13" t="str">
        <f t="shared" si="3"/>
        <v>M6-G-2a-E-1-BR</v>
      </c>
      <c r="AD612" s="13"/>
      <c r="AE612" s="13"/>
      <c r="AF612" s="8" t="s">
        <v>48</v>
      </c>
      <c r="AG612" s="8"/>
    </row>
    <row r="613" ht="112.5" customHeight="1">
      <c r="A613" s="6" t="s">
        <v>3604</v>
      </c>
      <c r="B613" s="6" t="s">
        <v>3605</v>
      </c>
      <c r="C613" s="13" t="s">
        <v>50</v>
      </c>
      <c r="D613" s="7" t="s">
        <v>36</v>
      </c>
      <c r="E613" s="6"/>
      <c r="F613" s="9" t="s">
        <v>3626</v>
      </c>
      <c r="G613" s="11"/>
      <c r="H613" s="9"/>
      <c r="I613" s="8" t="s">
        <v>2761</v>
      </c>
      <c r="J613" s="8" t="s">
        <v>3622</v>
      </c>
      <c r="K613" s="11"/>
      <c r="L613" s="11" t="s">
        <v>3627</v>
      </c>
      <c r="M613" s="8" t="s">
        <v>43</v>
      </c>
      <c r="N613" s="9" t="s">
        <v>3609</v>
      </c>
      <c r="O613" s="11" t="s">
        <v>3628</v>
      </c>
      <c r="P613" s="12"/>
      <c r="Q613" s="13"/>
      <c r="R613" s="12"/>
      <c r="S613" s="12"/>
      <c r="T613" s="12"/>
      <c r="U613" s="12"/>
      <c r="V613" s="12"/>
      <c r="W613" s="12"/>
      <c r="X613" s="13"/>
      <c r="Y613" s="6" t="s">
        <v>3569</v>
      </c>
      <c r="Z613" s="12" t="str">
        <f t="shared" si="1"/>
        <v>{"id":"M6-G-2a-E-2-BR","stimulus":"&lt;p&gt;Selecione a opção em que a reta é tangente à circunferência.&lt;/p&gt;","hint":"&lt;p&gt;A relação entre uma reta e uma circunferência depende do número de pontos de intersecção.&lt;/p&gt;","feedback":"&lt;p&gt;Um reta é tangente à circunferência quando há um ponto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AA613" s="17" t="s">
        <v>3629</v>
      </c>
      <c r="AB613" s="13" t="str">
        <f t="shared" si="2"/>
        <v>M6-G-2a-E-2</v>
      </c>
      <c r="AC613" s="13" t="str">
        <f t="shared" si="3"/>
        <v>M6-G-2a-E-2-BR</v>
      </c>
      <c r="AD613" s="13"/>
      <c r="AE613" s="13"/>
      <c r="AF613" s="8" t="s">
        <v>48</v>
      </c>
      <c r="AG613" s="8"/>
    </row>
    <row r="614" ht="112.5" customHeight="1">
      <c r="A614" s="6" t="s">
        <v>3604</v>
      </c>
      <c r="B614" s="6" t="s">
        <v>3605</v>
      </c>
      <c r="C614" s="13" t="s">
        <v>50</v>
      </c>
      <c r="D614" s="7" t="s">
        <v>36</v>
      </c>
      <c r="E614" s="6"/>
      <c r="F614" s="9" t="s">
        <v>3630</v>
      </c>
      <c r="G614" s="11"/>
      <c r="H614" s="9"/>
      <c r="I614" s="8" t="s">
        <v>2761</v>
      </c>
      <c r="J614" s="8" t="s">
        <v>3622</v>
      </c>
      <c r="K614" s="11"/>
      <c r="L614" s="11" t="s">
        <v>3631</v>
      </c>
      <c r="M614" s="8" t="s">
        <v>43</v>
      </c>
      <c r="N614" s="9" t="s">
        <v>3609</v>
      </c>
      <c r="O614" s="11" t="s">
        <v>3632</v>
      </c>
      <c r="P614" s="12"/>
      <c r="Q614" s="13"/>
      <c r="R614" s="12"/>
      <c r="S614" s="12"/>
      <c r="T614" s="12"/>
      <c r="U614" s="12"/>
      <c r="V614" s="12"/>
      <c r="W614" s="12"/>
      <c r="X614" s="13"/>
      <c r="Y614" s="6" t="s">
        <v>3569</v>
      </c>
      <c r="Z614" s="12" t="str">
        <f t="shared" si="1"/>
        <v>{"id":"M6-G-2a-E-3-BR","stimulus":"&lt;p&gt;Selecione a opção em que a reta é secante à circunferência.&lt;/p&gt;","hint":"&lt;p&gt;A relação entre uma reta e uma circunferência depende do número de pontos de intersecção.&lt;/p&gt;","feedback":"&lt;p&gt;Uma reta é secante à circunferência quando há dois pontos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v>
      </c>
      <c r="AA614" s="17" t="s">
        <v>3633</v>
      </c>
      <c r="AB614" s="13" t="str">
        <f t="shared" si="2"/>
        <v>M6-G-2a-E-3</v>
      </c>
      <c r="AC614" s="13" t="str">
        <f t="shared" si="3"/>
        <v>M6-G-2a-E-3-BR</v>
      </c>
      <c r="AD614" s="13"/>
      <c r="AE614" s="13"/>
      <c r="AF614" s="8" t="s">
        <v>48</v>
      </c>
      <c r="AG614" s="8"/>
    </row>
    <row r="615" ht="112.5" customHeight="1">
      <c r="A615" s="6" t="s">
        <v>3634</v>
      </c>
      <c r="B615" s="6" t="s">
        <v>3635</v>
      </c>
      <c r="C615" s="13" t="s">
        <v>35</v>
      </c>
      <c r="D615" s="7" t="s">
        <v>36</v>
      </c>
      <c r="E615" s="6"/>
      <c r="F615" s="9" t="s">
        <v>3636</v>
      </c>
      <c r="G615" s="11" t="s">
        <v>3637</v>
      </c>
      <c r="H615" s="10" t="s">
        <v>3638</v>
      </c>
      <c r="I615" s="6" t="s">
        <v>2761</v>
      </c>
      <c r="J615" s="6" t="s">
        <v>196</v>
      </c>
      <c r="K615" s="11" t="s">
        <v>3639</v>
      </c>
      <c r="L615" s="11" t="s">
        <v>3640</v>
      </c>
      <c r="M615" s="13" t="s">
        <v>43</v>
      </c>
      <c r="N615" s="11" t="s">
        <v>3641</v>
      </c>
      <c r="O615" s="11" t="s">
        <v>3642</v>
      </c>
      <c r="P615" s="12"/>
      <c r="Q615" s="13"/>
      <c r="R615" s="12"/>
      <c r="S615" s="12"/>
      <c r="T615" s="12"/>
      <c r="U615" s="12"/>
      <c r="V615" s="12"/>
      <c r="W615" s="12"/>
      <c r="X615" s="13"/>
      <c r="Y615" s="6" t="s">
        <v>3569</v>
      </c>
      <c r="Z615" s="12" t="str">
        <f t="shared" si="1"/>
        <v>{
    "id": "M6-G-3a-I-1-BR",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"Raso",
                "function": ""
            },
            {
                "name": "A3",
                "label": "Obtuso",
                "function": ""
            },
            {
                "name": "A4",
                "label": "Reto",
                "function": "",
                "incorrect": true
            }
        ],
        "uniques": true
    },
    "algorithm": {
        "name": "calculateOperation",
        "template": "Cloze with drag &amp; drop",
        "params": {
            "keyboard": "INTERMEDIATE"
        }
    }
}</v>
      </c>
      <c r="AA615" s="17" t="s">
        <v>3643</v>
      </c>
      <c r="AB615" s="13" t="str">
        <f t="shared" si="2"/>
        <v>M6-G-3a-I-1</v>
      </c>
      <c r="AC615" s="13" t="str">
        <f t="shared" si="3"/>
        <v>M6-G-3a-I-1-BR</v>
      </c>
      <c r="AD615" s="8" t="s">
        <v>47</v>
      </c>
      <c r="AE615" s="13"/>
      <c r="AF615" s="8" t="s">
        <v>48</v>
      </c>
      <c r="AG615" s="8" t="s">
        <v>49</v>
      </c>
    </row>
    <row r="616" ht="112.5" customHeight="1">
      <c r="A616" s="6" t="s">
        <v>3634</v>
      </c>
      <c r="B616" s="6" t="s">
        <v>3635</v>
      </c>
      <c r="C616" s="13" t="s">
        <v>35</v>
      </c>
      <c r="D616" s="7" t="s">
        <v>36</v>
      </c>
      <c r="E616" s="6"/>
      <c r="F616" s="9" t="s">
        <v>3636</v>
      </c>
      <c r="G616" s="11" t="s">
        <v>3637</v>
      </c>
      <c r="H616" s="10" t="s">
        <v>3638</v>
      </c>
      <c r="I616" s="6" t="s">
        <v>2761</v>
      </c>
      <c r="J616" s="6" t="s">
        <v>196</v>
      </c>
      <c r="K616" s="26" t="s">
        <v>3644</v>
      </c>
      <c r="L616" s="11" t="s">
        <v>3645</v>
      </c>
      <c r="M616" s="13" t="s">
        <v>43</v>
      </c>
      <c r="N616" s="11" t="s">
        <v>3641</v>
      </c>
      <c r="O616" s="11" t="s">
        <v>3642</v>
      </c>
      <c r="P616" s="12"/>
      <c r="Q616" s="13"/>
      <c r="R616" s="12"/>
      <c r="S616" s="12"/>
      <c r="T616" s="12"/>
      <c r="U616" s="12"/>
      <c r="V616" s="12"/>
      <c r="W616" s="12"/>
      <c r="X616" s="13"/>
      <c r="Y616" s="6" t="s">
        <v>3569</v>
      </c>
      <c r="Z616" s="12" t="str">
        <f t="shared" si="1"/>
        <v>{
    "id": "M6-G-3a-I-2-BR",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"Reto",
                "function": ""
            },
            {
                "name": "A4",
                "label": "Raso",
                "function": "",
                "incorrect": "true"
            }
        ],
        "uniques": true
    },
    "algorithm": {
        "name": "calculateOperation",
        "template": "Cloze with drag &amp; drop",
        "params": {
            "keyboard": "INTERMEDIATE"
        }
    }
}</v>
      </c>
      <c r="AA616" s="17" t="s">
        <v>3646</v>
      </c>
      <c r="AB616" s="13" t="str">
        <f t="shared" si="2"/>
        <v>M6-G-3a-I-2</v>
      </c>
      <c r="AC616" s="13" t="str">
        <f t="shared" si="3"/>
        <v>M6-G-3a-I-2-BR</v>
      </c>
      <c r="AD616" s="8" t="s">
        <v>47</v>
      </c>
      <c r="AE616" s="13"/>
      <c r="AF616" s="8" t="s">
        <v>48</v>
      </c>
      <c r="AG616" s="8" t="s">
        <v>49</v>
      </c>
    </row>
    <row r="617" ht="112.5" customHeight="1">
      <c r="A617" s="6" t="s">
        <v>3634</v>
      </c>
      <c r="B617" s="6" t="s">
        <v>3635</v>
      </c>
      <c r="C617" s="13" t="s">
        <v>50</v>
      </c>
      <c r="D617" s="7" t="s">
        <v>36</v>
      </c>
      <c r="E617" s="6"/>
      <c r="F617" s="9" t="s">
        <v>3647</v>
      </c>
      <c r="G617" s="11" t="s">
        <v>3648</v>
      </c>
      <c r="H617" s="10" t="s">
        <v>3649</v>
      </c>
      <c r="I617" s="6" t="s">
        <v>2761</v>
      </c>
      <c r="J617" s="6" t="s">
        <v>54</v>
      </c>
      <c r="K617" s="11" t="s">
        <v>3650</v>
      </c>
      <c r="L617" s="26" t="s">
        <v>3651</v>
      </c>
      <c r="M617" s="13" t="s">
        <v>43</v>
      </c>
      <c r="N617" s="11" t="s">
        <v>3641</v>
      </c>
      <c r="O617" s="11" t="s">
        <v>3652</v>
      </c>
      <c r="P617" s="12"/>
      <c r="Q617" s="13"/>
      <c r="R617" s="12"/>
      <c r="S617" s="12"/>
      <c r="T617" s="12"/>
      <c r="U617" s="12"/>
      <c r="V617" s="12"/>
      <c r="W617" s="12"/>
      <c r="X617" s="13"/>
      <c r="Y617" s="6" t="s">
        <v>3569</v>
      </c>
      <c r="Z617" s="12" t="str">
        <f t="shared" si="1"/>
        <v>{
    "id": "M6-G-3a-E-1-BR",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mede menos que 90°.&lt;/p&gt;",
    "seed": {
        "parameters": [
            {
                "name": "Q1",
                "label": null,
                "list": [
                    "M6_G_3a_1.svg",
                    "M6_G_3a_2.svg",
                    "M6_G_3a_3.svg"
                ]
            }
        ],
        "calculated": [
            {
                "name": "A1",
                "label": "agudo"
            }
        ],
        "uniques": true
    },
    "algorithm": {
        "name": "calculateOperation",
        "template": "Cloze with text"
    }
}</v>
      </c>
      <c r="AA617" s="15" t="s">
        <v>3653</v>
      </c>
      <c r="AB617" s="13" t="str">
        <f t="shared" si="2"/>
        <v>M6-G-3a-E-1</v>
      </c>
      <c r="AC617" s="13" t="str">
        <f t="shared" si="3"/>
        <v>M6-G-3a-E-1-BR</v>
      </c>
      <c r="AD617" s="8" t="s">
        <v>47</v>
      </c>
      <c r="AE617" s="13"/>
      <c r="AF617" s="8" t="s">
        <v>48</v>
      </c>
      <c r="AG617" s="8" t="s">
        <v>49</v>
      </c>
    </row>
    <row r="618" ht="112.5" customHeight="1">
      <c r="A618" s="6" t="s">
        <v>3634</v>
      </c>
      <c r="B618" s="6" t="s">
        <v>3635</v>
      </c>
      <c r="C618" s="13" t="s">
        <v>50</v>
      </c>
      <c r="D618" s="7" t="s">
        <v>36</v>
      </c>
      <c r="E618" s="6"/>
      <c r="F618" s="9" t="s">
        <v>3647</v>
      </c>
      <c r="G618" s="11" t="s">
        <v>3648</v>
      </c>
      <c r="H618" s="10" t="s">
        <v>3649</v>
      </c>
      <c r="I618" s="6" t="s">
        <v>2761</v>
      </c>
      <c r="J618" s="6" t="s">
        <v>54</v>
      </c>
      <c r="K618" s="11" t="s">
        <v>3654</v>
      </c>
      <c r="L618" s="26" t="s">
        <v>3655</v>
      </c>
      <c r="M618" s="13" t="s">
        <v>43</v>
      </c>
      <c r="N618" s="11" t="s">
        <v>3641</v>
      </c>
      <c r="O618" s="11" t="s">
        <v>3656</v>
      </c>
      <c r="P618" s="12"/>
      <c r="Q618" s="13"/>
      <c r="R618" s="12"/>
      <c r="S618" s="12"/>
      <c r="T618" s="12"/>
      <c r="U618" s="12"/>
      <c r="V618" s="12"/>
      <c r="W618" s="12"/>
      <c r="X618" s="13"/>
      <c r="Y618" s="6" t="s">
        <v>3569</v>
      </c>
      <c r="Z618" s="12" t="str">
        <f t="shared" si="1"/>
        <v>{
    "id": "M6-G-3a-E-2-BR",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"M6_G_3a_4.svg",
                    "M6_G_3a_5.svg",
                    "M6_G_3a_6.svg"
                ]
            }
        ],
        "calculated": [
            {
                "name": "A1",
                "label": "reto"
            }
        ],
        "uniques": true
    },
    "algorithm": {
        "name": "calculateOperation",
        "template": "Cloze with text"
    }
}</v>
      </c>
      <c r="AA618" s="42" t="s">
        <v>3657</v>
      </c>
      <c r="AB618" s="13" t="str">
        <f t="shared" si="2"/>
        <v>M6-G-3a-E-2</v>
      </c>
      <c r="AC618" s="13" t="str">
        <f t="shared" si="3"/>
        <v>M6-G-3a-E-2-BR</v>
      </c>
      <c r="AD618" s="8" t="s">
        <v>47</v>
      </c>
      <c r="AE618" s="13"/>
      <c r="AF618" s="8" t="s">
        <v>48</v>
      </c>
      <c r="AG618" s="8" t="s">
        <v>49</v>
      </c>
    </row>
    <row r="619" ht="112.5" customHeight="1">
      <c r="A619" s="6" t="s">
        <v>3634</v>
      </c>
      <c r="B619" s="6" t="s">
        <v>3635</v>
      </c>
      <c r="C619" s="13" t="s">
        <v>50</v>
      </c>
      <c r="D619" s="7" t="s">
        <v>36</v>
      </c>
      <c r="E619" s="6"/>
      <c r="F619" s="9" t="s">
        <v>3647</v>
      </c>
      <c r="G619" s="11" t="s">
        <v>3648</v>
      </c>
      <c r="H619" s="10" t="s">
        <v>3649</v>
      </c>
      <c r="I619" s="6" t="s">
        <v>2761</v>
      </c>
      <c r="J619" s="6" t="s">
        <v>54</v>
      </c>
      <c r="K619" s="11" t="s">
        <v>3658</v>
      </c>
      <c r="L619" s="26" t="s">
        <v>3659</v>
      </c>
      <c r="M619" s="13" t="s">
        <v>43</v>
      </c>
      <c r="N619" s="11" t="s">
        <v>3641</v>
      </c>
      <c r="O619" s="11" t="s">
        <v>3660</v>
      </c>
      <c r="P619" s="12"/>
      <c r="Q619" s="13"/>
      <c r="R619" s="12"/>
      <c r="S619" s="12"/>
      <c r="T619" s="12"/>
      <c r="U619" s="12"/>
      <c r="V619" s="12"/>
      <c r="W619" s="12"/>
      <c r="X619" s="13"/>
      <c r="Y619" s="6" t="s">
        <v>3569</v>
      </c>
      <c r="Z619" s="12" t="str">
        <f t="shared" si="1"/>
        <v>{
    "id": "M6-G-3a-E-3-BR",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mede mais que 90°.&lt;/p&gt;",
    "seed": {
        "parameters": [
            {
                "name": "Q1",
                "label": null,
                "list": [
                    "M6_G_3a_7.svg",
                    "M6_G_3a_8.svg",
                    "M6_G_3a_9.svg"
                ]
            }
        ],
        "calculated": [
            {
                "name": "A1",
                "label": "obtuso"
            }
        ],
        "uniques": true
    },
    "algorithm": {
        "name": "calculateOperation",
        "template": "Cloze with text"
    }
}</v>
      </c>
      <c r="AA619" s="42" t="s">
        <v>3661</v>
      </c>
      <c r="AB619" s="13" t="str">
        <f t="shared" si="2"/>
        <v>M6-G-3a-E-3</v>
      </c>
      <c r="AC619" s="13" t="str">
        <f t="shared" si="3"/>
        <v>M6-G-3a-E-3-BR</v>
      </c>
      <c r="AD619" s="8" t="s">
        <v>47</v>
      </c>
      <c r="AE619" s="13"/>
      <c r="AF619" s="8" t="s">
        <v>48</v>
      </c>
      <c r="AG619" s="8" t="s">
        <v>49</v>
      </c>
    </row>
    <row r="620" ht="112.5" customHeight="1">
      <c r="A620" s="6" t="s">
        <v>3634</v>
      </c>
      <c r="B620" s="6" t="s">
        <v>3635</v>
      </c>
      <c r="C620" s="13" t="s">
        <v>50</v>
      </c>
      <c r="D620" s="7" t="s">
        <v>36</v>
      </c>
      <c r="E620" s="6"/>
      <c r="F620" s="9" t="s">
        <v>3647</v>
      </c>
      <c r="G620" s="11" t="s">
        <v>3648</v>
      </c>
      <c r="H620" s="10" t="s">
        <v>3649</v>
      </c>
      <c r="I620" s="6" t="s">
        <v>2761</v>
      </c>
      <c r="J620" s="6" t="s">
        <v>54</v>
      </c>
      <c r="K620" s="11" t="s">
        <v>3662</v>
      </c>
      <c r="L620" s="26" t="s">
        <v>3663</v>
      </c>
      <c r="M620" s="13" t="s">
        <v>43</v>
      </c>
      <c r="N620" s="11" t="s">
        <v>3641</v>
      </c>
      <c r="O620" s="11" t="s">
        <v>3664</v>
      </c>
      <c r="P620" s="12"/>
      <c r="Q620" s="13"/>
      <c r="R620" s="12"/>
      <c r="S620" s="12"/>
      <c r="T620" s="12"/>
      <c r="U620" s="12"/>
      <c r="V620" s="12"/>
      <c r="W620" s="12"/>
      <c r="X620" s="13"/>
      <c r="Y620" s="6" t="s">
        <v>3569</v>
      </c>
      <c r="Z620" s="12" t="str">
        <f t="shared" si="1"/>
        <v>{
    "id": "M6-G-3a-E-4-BR",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"M6_G_3a_10.svg",
                    "M6_G_3a_11.svg",
                    "M6_G_3a_12.svg"
                ]
            }
        ],
        "calculated": [
            {
                "name": "A1",
                "label": "raso"
            }
        ],
        "uniques": true
    },
    "algorithm": {
        "name": "calculateOperation",
        "template": "Cloze with text"
    }
}</v>
      </c>
      <c r="AA620" s="15" t="s">
        <v>3665</v>
      </c>
      <c r="AB620" s="13" t="str">
        <f t="shared" si="2"/>
        <v>M6-G-3a-E-4</v>
      </c>
      <c r="AC620" s="13" t="str">
        <f t="shared" si="3"/>
        <v>M6-G-3a-E-4-BR</v>
      </c>
      <c r="AD620" s="8" t="s">
        <v>47</v>
      </c>
      <c r="AE620" s="13"/>
      <c r="AF620" s="8" t="s">
        <v>48</v>
      </c>
      <c r="AG620" s="8" t="s">
        <v>49</v>
      </c>
    </row>
    <row r="621" ht="112.5" customHeight="1">
      <c r="A621" s="6" t="s">
        <v>3666</v>
      </c>
      <c r="B621" s="6" t="s">
        <v>3667</v>
      </c>
      <c r="C621" s="13" t="s">
        <v>35</v>
      </c>
      <c r="D621" s="7" t="s">
        <v>36</v>
      </c>
      <c r="E621" s="6"/>
      <c r="F621" s="9" t="s">
        <v>3668</v>
      </c>
      <c r="G621" s="10"/>
      <c r="H621" s="10"/>
      <c r="I621" s="6"/>
      <c r="J621" s="8" t="s">
        <v>3669</v>
      </c>
      <c r="K621" s="10"/>
      <c r="L621" s="11" t="s">
        <v>3670</v>
      </c>
      <c r="M621" s="13" t="s">
        <v>43</v>
      </c>
      <c r="N621" s="11" t="s">
        <v>3671</v>
      </c>
      <c r="O621" s="11" t="s">
        <v>3672</v>
      </c>
      <c r="P621" s="12"/>
      <c r="Q621" s="13"/>
      <c r="R621" s="12"/>
      <c r="S621" s="12"/>
      <c r="T621" s="12"/>
      <c r="U621" s="12"/>
      <c r="V621" s="12"/>
      <c r="W621" s="12"/>
      <c r="X621" s="13"/>
      <c r="Y621" s="6" t="s">
        <v>3569</v>
      </c>
      <c r="Z621" s="12" t="str">
        <f t="shared" si="1"/>
        <v>{"id":"M6-G-5a-I-1-BR","stimulus":"&lt;p&gt;Arraste cada descrição para o tipo de ângulo.&lt;/p&gt;","hint":"&lt;p&gt;Os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180°.&lt;/li&gt;&lt;/ul&gt;&lt;/p&gt;","seed":{"parameters":[],"calculated":[{"name":"A1","function":"Esses ângulos têm um lado em comum.","label":"Ângulos consecutivos"},{"name":"A2","function":"Esses ângulos são consecutivos e não possuem pontos internos em comum.","label":"Ângulos adjacentes"},{"name":"A3","function":"Esses ângulos são formados por retas que se cruzam.","label":"Ângulos opostos pelo vértice"},{"name":"A4","function":"Esses ângulos somam 90°.","label":"Ângulos complementares"}],"uniques":true},"algorithm":{"name":"linkOperationResult","params":{"invert":true},"template":"Match list"}}</v>
      </c>
      <c r="AA621" s="15" t="s">
        <v>3673</v>
      </c>
      <c r="AB621" s="13" t="str">
        <f t="shared" si="2"/>
        <v>M6-G-5a-I-1</v>
      </c>
      <c r="AC621" s="13" t="str">
        <f t="shared" si="3"/>
        <v>M6-G-5a-I-1-BR</v>
      </c>
      <c r="AD621" s="8" t="s">
        <v>47</v>
      </c>
      <c r="AE621" s="13"/>
      <c r="AF621" s="8" t="s">
        <v>48</v>
      </c>
      <c r="AG621" s="8"/>
    </row>
    <row r="622" ht="112.5" customHeight="1">
      <c r="A622" s="6" t="s">
        <v>3666</v>
      </c>
      <c r="B622" s="6" t="s">
        <v>3667</v>
      </c>
      <c r="C622" s="13" t="s">
        <v>50</v>
      </c>
      <c r="D622" s="7" t="s">
        <v>36</v>
      </c>
      <c r="E622" s="6"/>
      <c r="F622" s="9" t="s">
        <v>3674</v>
      </c>
      <c r="G622" s="11" t="s">
        <v>3675</v>
      </c>
      <c r="H622" s="10"/>
      <c r="I622" s="6" t="s">
        <v>2761</v>
      </c>
      <c r="J622" s="6" t="s">
        <v>196</v>
      </c>
      <c r="K622" s="10"/>
      <c r="L622" s="11" t="s">
        <v>3676</v>
      </c>
      <c r="M622" s="13" t="s">
        <v>43</v>
      </c>
      <c r="N622" s="11" t="s">
        <v>3671</v>
      </c>
      <c r="O622" s="11" t="s">
        <v>3672</v>
      </c>
      <c r="P622" s="12"/>
      <c r="Q622" s="13"/>
      <c r="R622" s="12"/>
      <c r="S622" s="12"/>
      <c r="T622" s="12"/>
      <c r="U622" s="12"/>
      <c r="V622" s="12"/>
      <c r="W622" s="12"/>
      <c r="X622" s="13"/>
      <c r="Y622" s="6" t="s">
        <v>3569</v>
      </c>
      <c r="Z622" s="12" t="str">
        <f t="shared" si="1"/>
        <v>{"id":"M6-G-5a-E-1-BR","stimulus":"&lt;p&gt;Arraste cada figura de acordo com o tipo de ângulo que ela representa.&lt;/p&gt;","template":"&lt;table style=\"width: 100%;border:none;\"&gt;&lt;tbody&gt;&lt;tr&gt;&lt;td style=\"width: 25%; text-align: center;border:none;\"&gt;Consecutivos&lt;/td&gt;&lt;td style=\"width: 25%; text-align: center;border:none;\"&gt;Opostos pelo vértice&lt;/td&gt;&lt;td style=\"width: 25%; text-align: center;border:none;\"&gt;Suplementares&lt;/td&gt;&lt;/tr&gt;&lt;tr&gt;&lt;td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v>
      </c>
      <c r="AA622" s="17" t="s">
        <v>3677</v>
      </c>
      <c r="AB622" s="13" t="str">
        <f t="shared" si="2"/>
        <v>M6-G-5a-E-1</v>
      </c>
      <c r="AC622" s="13" t="str">
        <f t="shared" si="3"/>
        <v>M6-G-5a-E-1-BR</v>
      </c>
      <c r="AD622" s="8" t="s">
        <v>47</v>
      </c>
      <c r="AE622" s="13"/>
      <c r="AF622" s="8" t="s">
        <v>48</v>
      </c>
      <c r="AG622" s="8"/>
    </row>
    <row r="623" ht="112.5" customHeight="1">
      <c r="A623" s="6" t="s">
        <v>3666</v>
      </c>
      <c r="B623" s="6" t="s">
        <v>3667</v>
      </c>
      <c r="C623" s="13" t="s">
        <v>50</v>
      </c>
      <c r="D623" s="7" t="s">
        <v>36</v>
      </c>
      <c r="E623" s="6"/>
      <c r="F623" s="9" t="s">
        <v>3674</v>
      </c>
      <c r="G623" s="11" t="s">
        <v>3678</v>
      </c>
      <c r="H623" s="10"/>
      <c r="I623" s="6" t="s">
        <v>2761</v>
      </c>
      <c r="J623" s="6" t="s">
        <v>196</v>
      </c>
      <c r="K623" s="10"/>
      <c r="L623" s="11" t="s">
        <v>3679</v>
      </c>
      <c r="M623" s="13" t="s">
        <v>43</v>
      </c>
      <c r="N623" s="11" t="s">
        <v>3671</v>
      </c>
      <c r="O623" s="11" t="s">
        <v>3680</v>
      </c>
      <c r="P623" s="12"/>
      <c r="Q623" s="13"/>
      <c r="R623" s="12"/>
      <c r="S623" s="12"/>
      <c r="T623" s="12"/>
      <c r="U623" s="12"/>
      <c r="V623" s="12"/>
      <c r="W623" s="12"/>
      <c r="X623" s="13"/>
      <c r="Y623" s="6" t="s">
        <v>3569</v>
      </c>
      <c r="Z623" s="12" t="str">
        <f t="shared" si="1"/>
        <v>{"id":"M6-G-5a-E-2-BR","stimulus":"&lt;p&gt;Arraste cada figura de acordo com o tipo de ângulo que ela representa.&lt;/p&gt;","template":"&lt;table style=\"width: 100%;border:none;\"&gt;&lt;tbody&gt;&lt;tr&gt;&lt;td style=\"width: 25%; text-align: center;border:none;\"&gt;Adjacentes&lt;/td&gt;&lt;td style=\"width: 25%; text-align: center;border:none;\"&gt;Suplementares&lt;/td&gt;&lt;td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AA623" s="17" t="s">
        <v>3681</v>
      </c>
      <c r="AB623" s="13" t="str">
        <f t="shared" si="2"/>
        <v>M6-G-5a-E-2</v>
      </c>
      <c r="AC623" s="13" t="str">
        <f t="shared" si="3"/>
        <v>M6-G-5a-E-2-BR</v>
      </c>
      <c r="AD623" s="8" t="s">
        <v>47</v>
      </c>
      <c r="AE623" s="13"/>
      <c r="AF623" s="8" t="s">
        <v>48</v>
      </c>
      <c r="AG623" s="8"/>
    </row>
    <row r="624" ht="112.5" customHeight="1">
      <c r="A624" s="6" t="s">
        <v>3666</v>
      </c>
      <c r="B624" s="6" t="s">
        <v>3667</v>
      </c>
      <c r="C624" s="13" t="s">
        <v>50</v>
      </c>
      <c r="D624" s="7" t="s">
        <v>36</v>
      </c>
      <c r="E624" s="6"/>
      <c r="F624" s="9" t="s">
        <v>3674</v>
      </c>
      <c r="G624" s="11" t="s">
        <v>3682</v>
      </c>
      <c r="H624" s="10"/>
      <c r="I624" s="6" t="s">
        <v>2761</v>
      </c>
      <c r="J624" s="6" t="s">
        <v>196</v>
      </c>
      <c r="K624" s="10"/>
      <c r="L624" s="11" t="s">
        <v>3683</v>
      </c>
      <c r="M624" s="13" t="s">
        <v>43</v>
      </c>
      <c r="N624" s="11" t="s">
        <v>3671</v>
      </c>
      <c r="O624" s="11" t="s">
        <v>3680</v>
      </c>
      <c r="P624" s="12"/>
      <c r="Q624" s="13"/>
      <c r="R624" s="12"/>
      <c r="S624" s="12"/>
      <c r="T624" s="12"/>
      <c r="U624" s="12"/>
      <c r="V624" s="12"/>
      <c r="W624" s="12"/>
      <c r="X624" s="13"/>
      <c r="Y624" s="6" t="s">
        <v>3569</v>
      </c>
      <c r="Z624" s="12" t="str">
        <f t="shared" si="1"/>
        <v>{"id":"M6-G-5a-E-3-BR","stimulus":"&lt;p&gt;Arraste cada figura de acordo com o tipo de ângulo que ela representa.&lt;/p&gt;","template":"&lt;table style=\"width: 100%;border:none;\"&gt;&lt;tbody&gt;&lt;tr&gt;&lt;td style=\"width: 25%; text-align: center;border:none;\"&gt;Suplementares&lt;/td&gt;&lt;td style=\"width: 25%; text-align: center;border:none;\"&gt;Opostos pelo vértice&lt;/td&gt;&lt;td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AA624" s="17" t="s">
        <v>3684</v>
      </c>
      <c r="AB624" s="13" t="str">
        <f t="shared" si="2"/>
        <v>M6-G-5a-E-3</v>
      </c>
      <c r="AC624" s="13" t="str">
        <f t="shared" si="3"/>
        <v>M6-G-5a-E-3-BR</v>
      </c>
      <c r="AD624" s="8" t="s">
        <v>47</v>
      </c>
      <c r="AE624" s="13"/>
      <c r="AF624" s="8" t="s">
        <v>48</v>
      </c>
      <c r="AG624" s="8"/>
    </row>
    <row r="625" ht="112.5" customHeight="1">
      <c r="A625" s="6" t="s">
        <v>3685</v>
      </c>
      <c r="B625" s="6" t="s">
        <v>3686</v>
      </c>
      <c r="C625" s="13" t="s">
        <v>35</v>
      </c>
      <c r="D625" s="8" t="s">
        <v>36</v>
      </c>
      <c r="E625" s="6"/>
      <c r="F625" s="9" t="s">
        <v>3687</v>
      </c>
      <c r="G625" s="11"/>
      <c r="H625" s="9"/>
      <c r="I625" s="6"/>
      <c r="J625" s="6" t="s">
        <v>1242</v>
      </c>
      <c r="K625" s="11" t="s">
        <v>3688</v>
      </c>
      <c r="L625" s="11" t="s">
        <v>3689</v>
      </c>
      <c r="M625" s="34" t="s">
        <v>43</v>
      </c>
      <c r="N625" s="26" t="s">
        <v>3690</v>
      </c>
      <c r="O625" s="26" t="s">
        <v>3690</v>
      </c>
      <c r="P625" s="12"/>
      <c r="Q625" s="13"/>
      <c r="R625" s="12"/>
      <c r="S625" s="12"/>
      <c r="T625" s="12"/>
      <c r="U625" s="12"/>
      <c r="V625" s="12"/>
      <c r="W625" s="12"/>
      <c r="X625" s="13"/>
      <c r="Y625" s="6" t="s">
        <v>3569</v>
      </c>
      <c r="Z625" s="12" t="str">
        <f t="shared" si="1"/>
        <v>{"id":"M6-G-9a-I-1-BR","stimulus":"&lt;p&gt;Selecione o ponto que é representado nesses eixos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185);\"&gt;C&lt;/span&gt;\n\t\t&lt;/div&gt;\n\t&lt;/div&gt;\n&lt;/div&gt;&lt;/div&gt;","feedback":"&lt;p&gt;Um ponto no plano é determinado por duas coordenadas. A primeira refere-se ao eixo horizontal e a segunda, ao eixo vertical.&lt;/p&gt;","hint":"&lt;p&gt;Um ponto no plano é determinado por duas coordenadas. A primeira refere-se ao eixo horizontal e a segunda, ao eixo vertical.&lt;/p&gt;","seed":{"parameters":[{"name":"Q1","label":null,"min":0,"max":8,"step":1},{"name":"Q2","label":null,"min":0,"max":8,"step":1},{"name":"Q3","label":null,"min":0,"max":8,"step":1},{"name":"Q4","label":null,"min":0,"max":8,"step":1},{"name":"Q5","label":null,"min":0,"max":8,"step":1},{"name":"Q6","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Q5}}*8.5+15","temp":"true"},{"name":"T10","label":"{{function}}","function":"{{Q6}}*8.5+15","temp":"true"},{"name":"T11","label":"{{function}}","function":"{{Q5}}*8.5+18.5","temp":"true"},{"name":"T12","label":"{{function}}","function":"{{Q6}}*8.5+8.5","temp":"true"},{"name":"TA1","label":"{{function}}","function":"{{Q1}}-4","temp":"true"},{"name":"TA2","label":"{{function}}","function":"4-{{Q2}}","temp":"true"},{"name":"TB1","label":"{{function}}","function":"{{Q3}}-4","temp":"true"},{"name":"TB2","label":"{{function}}","function":"4-{{Q4}}","temp":"true"},{"name":"TC1","label":"{{function}}","function":"{{Q5}}-4","temp":"true"},{"name":"TC2","label":"{{function}}","function":"4-{{Q6}}","temp":"true"},{"name":"A1","label":"O ponto A está em ({{TA1}}, {{TA2}})."},{"name":"A2","label":"O ponto B está em ({{TB1}}, {{TB2}})."},{"name":"A3","label":"O ponto C está em ({{TC1}}, {{TC2}})."},{"name":"A4","label":"O ponto B está em ({{TA1}}, {{TA2}}).","feedback":"&lt;p&gt;({{TA1}}, {{TA2}}) são as coordenadas do ponto A.&lt;/p&gt;","incorrect":true},{"name":"A5","label":"O ponto C está em ({{TA1}}, {{TA2}}).","feedback":"&lt;p&gt;({{TA1}}, {{TA2}}) são as coordenadas do ponto A.&lt;/p&gt;","incorrect":true},{"name":"A6","label":"O ponto A está em ({{TB1}}, {{TB2}}).","feedback":"&lt;p&gt;({{TB1}}, {{TB2}}) são as coordenadas do ponto B.&lt;/p&gt;","incorrect":true},{"name":"A7","label":"O ponto C está em ({{TB1}}, {{TB2}}).","feedback":"&lt;p&gt;({{TB1}}, {{TB2}}) são as coordenadas do ponto B.&lt;/p&gt;","incorrect":true},{"name":"A8","label":"O ponto A está em ({{TC1}}, {{TC2}}).","feedback":"&lt;p&gt;({{TC1}}, {{TC2}}) são as coordenadas do ponto C.&lt;/p&gt;","incorrect":true},{"name":"A9","label":"O ponto B está em ({{TC1}}, {{TC2}}).","feedback":"&lt;p&gt;({{TC1}}, {{TC2}}) são as coordenadas do ponto C.&lt;/p&gt;","incorrect":true}],"uniques":true},"algorithm":{"name":"trueFalse","template":"Multiple choice – multiple response","params":{"countCorrect":1,"countIncorrect":2,"showCheckIcon":false,"columns":3}}}</v>
      </c>
      <c r="AA625" s="15" t="s">
        <v>3691</v>
      </c>
      <c r="AB625" s="13" t="str">
        <f t="shared" si="2"/>
        <v>M6-G-9a-I-1</v>
      </c>
      <c r="AC625" s="13" t="str">
        <f t="shared" si="3"/>
        <v>M6-G-9a-I-1-BR</v>
      </c>
      <c r="AD625" s="8" t="s">
        <v>47</v>
      </c>
      <c r="AE625" s="13"/>
      <c r="AF625" s="8" t="s">
        <v>48</v>
      </c>
      <c r="AG625" s="8" t="s">
        <v>49</v>
      </c>
    </row>
    <row r="626" ht="112.5" customHeight="1">
      <c r="A626" s="6" t="s">
        <v>3685</v>
      </c>
      <c r="B626" s="6" t="s">
        <v>3686</v>
      </c>
      <c r="C626" s="13" t="s">
        <v>50</v>
      </c>
      <c r="D626" s="7" t="s">
        <v>36</v>
      </c>
      <c r="E626" s="6"/>
      <c r="F626" s="11" t="s">
        <v>3692</v>
      </c>
      <c r="G626" s="10"/>
      <c r="H626" s="27" t="s">
        <v>3693</v>
      </c>
      <c r="I626" s="6" t="s">
        <v>1103</v>
      </c>
      <c r="J626" s="6" t="s">
        <v>1242</v>
      </c>
      <c r="K626" s="10" t="s">
        <v>3694</v>
      </c>
      <c r="L626" s="10" t="s">
        <v>3694</v>
      </c>
      <c r="M626" s="34" t="s">
        <v>43</v>
      </c>
      <c r="N626" s="26" t="s">
        <v>3690</v>
      </c>
      <c r="O626" s="26" t="s">
        <v>3690</v>
      </c>
      <c r="P626" s="12"/>
      <c r="Q626" s="13"/>
      <c r="R626" s="12"/>
      <c r="S626" s="12"/>
      <c r="T626" s="12"/>
      <c r="U626" s="12"/>
      <c r="V626" s="12"/>
      <c r="W626" s="12"/>
      <c r="X626" s="13"/>
      <c r="Y626" s="6" t="s">
        <v>3569</v>
      </c>
      <c r="Z626" s="12" t="str">
        <f t="shared" si="1"/>
        <v>{"id":"M6-G-9a-E-1-BR","stimulus":"&lt;p&gt;Qual das opções a seguir é uma coordenada desse triângulo?&lt;/p&gt;&lt;div style=\"display:flex; justify-content:center;\"&gt;&lt;img src=\"https://blueberry-assets.oneclick.es/M6_G_9a_4.svg\"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AA626" s="39" t="s">
        <v>3695</v>
      </c>
      <c r="AB626" s="13" t="str">
        <f t="shared" si="2"/>
        <v>M6-G-9a-E-1</v>
      </c>
      <c r="AC626" s="13" t="str">
        <f t="shared" si="3"/>
        <v>M6-G-9a-E-1-BR</v>
      </c>
      <c r="AD626" s="8" t="s">
        <v>47</v>
      </c>
      <c r="AE626" s="13"/>
      <c r="AF626" s="8" t="s">
        <v>48</v>
      </c>
      <c r="AG626" s="8" t="s">
        <v>49</v>
      </c>
    </row>
    <row r="627" ht="112.5" customHeight="1">
      <c r="A627" s="6" t="s">
        <v>3685</v>
      </c>
      <c r="B627" s="6" t="s">
        <v>3686</v>
      </c>
      <c r="C627" s="13" t="s">
        <v>50</v>
      </c>
      <c r="D627" s="7" t="s">
        <v>36</v>
      </c>
      <c r="E627" s="6"/>
      <c r="F627" s="11" t="s">
        <v>3696</v>
      </c>
      <c r="G627" s="10"/>
      <c r="H627" s="27"/>
      <c r="I627" s="6" t="s">
        <v>1103</v>
      </c>
      <c r="J627" s="6" t="s">
        <v>1242</v>
      </c>
      <c r="K627" s="10" t="s">
        <v>3697</v>
      </c>
      <c r="L627" s="10" t="s">
        <v>3698</v>
      </c>
      <c r="M627" s="34" t="s">
        <v>43</v>
      </c>
      <c r="N627" s="26" t="s">
        <v>3690</v>
      </c>
      <c r="O627" s="26" t="s">
        <v>3690</v>
      </c>
      <c r="P627" s="12"/>
      <c r="Q627" s="13"/>
      <c r="R627" s="12"/>
      <c r="S627" s="12"/>
      <c r="T627" s="12"/>
      <c r="U627" s="12"/>
      <c r="V627" s="12"/>
      <c r="W627" s="12"/>
      <c r="X627" s="13"/>
      <c r="Y627" s="6" t="s">
        <v>3569</v>
      </c>
      <c r="Z627" s="12" t="str">
        <f t="shared" si="1"/>
        <v>{
    "id": "M6-G-9a-E-2-BR",
    "stimulus": "&lt;p&gt;Qual das opções a seguir é uma coordenada desse trapézio?&lt;/p&gt;&lt;div style=\"display:flex; justify-content:center;\"&gt;&lt;img src=\"http://drive.google.com/uc?export=view&amp;id=1TZNUbwzcQDFO20vXob-wGogu-m0aQEoK\" width=\"300\"&gt;&lt;/img&gt;&lt;/div&gt;",
    "hint": "&lt;p&gt;Um ponto no plano é determinado por duas coordenadas. A primeira refere-se ao eixo horizontal e a segunda, ao eixo vertical.&lt;/p&gt;",
    "feedback": "&lt;p&gt;Um ponto no plano é determinado por duas coordenadas. A primeira refere-se ao eixo horizontal e a segunda, ao eixo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v>
      </c>
      <c r="AA627" s="15" t="s">
        <v>3699</v>
      </c>
      <c r="AB627" s="13" t="str">
        <f t="shared" si="2"/>
        <v>M6-G-9a-E-2</v>
      </c>
      <c r="AC627" s="13" t="str">
        <f t="shared" si="3"/>
        <v>M6-G-9a-E-2-BR</v>
      </c>
      <c r="AD627" s="8" t="s">
        <v>47</v>
      </c>
      <c r="AE627" s="13"/>
      <c r="AF627" s="8" t="s">
        <v>48</v>
      </c>
      <c r="AG627" s="8" t="s">
        <v>49</v>
      </c>
    </row>
    <row r="628" ht="112.5" customHeight="1">
      <c r="A628" s="6" t="s">
        <v>3685</v>
      </c>
      <c r="B628" s="6" t="s">
        <v>3686</v>
      </c>
      <c r="C628" s="13" t="s">
        <v>50</v>
      </c>
      <c r="D628" s="7" t="s">
        <v>36</v>
      </c>
      <c r="E628" s="6"/>
      <c r="F628" s="11" t="s">
        <v>3700</v>
      </c>
      <c r="G628" s="10"/>
      <c r="H628" s="27" t="s">
        <v>3701</v>
      </c>
      <c r="I628" s="6" t="s">
        <v>1103</v>
      </c>
      <c r="J628" s="6" t="s">
        <v>1242</v>
      </c>
      <c r="K628" s="10" t="s">
        <v>3702</v>
      </c>
      <c r="L628" s="10" t="s">
        <v>3698</v>
      </c>
      <c r="M628" s="34" t="s">
        <v>43</v>
      </c>
      <c r="N628" s="26" t="s">
        <v>3690</v>
      </c>
      <c r="O628" s="26" t="s">
        <v>3690</v>
      </c>
      <c r="P628" s="12"/>
      <c r="Q628" s="13"/>
      <c r="R628" s="12"/>
      <c r="S628" s="12"/>
      <c r="T628" s="12"/>
      <c r="U628" s="12"/>
      <c r="V628" s="12"/>
      <c r="W628" s="12"/>
      <c r="X628" s="13"/>
      <c r="Y628" s="6" t="s">
        <v>3569</v>
      </c>
      <c r="Z628" s="12" t="str">
        <f t="shared" si="1"/>
        <v>{"id":"M6-G-9a-E-3-BR","stimulus":"&lt;p&gt;Qual das opções a seguir é uma coordenada desse triângulo?&lt;/p&gt;&lt;div style=\"display:flex; justify-content:center;\"&gt;&lt;img src=\"https://blueberry-assets.oneclick.es/M6_G_9a_6.svg\"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AA628" s="15" t="s">
        <v>3703</v>
      </c>
      <c r="AB628" s="13" t="str">
        <f t="shared" si="2"/>
        <v>M6-G-9a-E-3</v>
      </c>
      <c r="AC628" s="13" t="str">
        <f t="shared" si="3"/>
        <v>M6-G-9a-E-3-BR</v>
      </c>
      <c r="AD628" s="8" t="s">
        <v>47</v>
      </c>
      <c r="AE628" s="13"/>
      <c r="AF628" s="8" t="s">
        <v>48</v>
      </c>
      <c r="AG628" s="8" t="s">
        <v>49</v>
      </c>
    </row>
    <row r="629" ht="112.5" customHeight="1">
      <c r="A629" s="6" t="s">
        <v>3685</v>
      </c>
      <c r="B629" s="6" t="s">
        <v>3686</v>
      </c>
      <c r="C629" s="13" t="s">
        <v>50</v>
      </c>
      <c r="D629" s="7" t="s">
        <v>36</v>
      </c>
      <c r="E629" s="6"/>
      <c r="F629" s="11" t="s">
        <v>3704</v>
      </c>
      <c r="G629" s="10"/>
      <c r="H629" s="27" t="s">
        <v>3705</v>
      </c>
      <c r="I629" s="6" t="s">
        <v>1103</v>
      </c>
      <c r="J629" s="6" t="s">
        <v>1242</v>
      </c>
      <c r="K629" s="11" t="s">
        <v>3706</v>
      </c>
      <c r="L629" s="10" t="s">
        <v>3698</v>
      </c>
      <c r="M629" s="34" t="s">
        <v>43</v>
      </c>
      <c r="N629" s="26" t="s">
        <v>3690</v>
      </c>
      <c r="O629" s="26" t="s">
        <v>3690</v>
      </c>
      <c r="P629" s="12"/>
      <c r="Q629" s="13"/>
      <c r="R629" s="12"/>
      <c r="S629" s="12"/>
      <c r="T629" s="12"/>
      <c r="U629" s="12"/>
      <c r="V629" s="12"/>
      <c r="W629" s="12"/>
      <c r="X629" s="13"/>
      <c r="Y629" s="6" t="s">
        <v>3569</v>
      </c>
      <c r="Z629" s="12" t="str">
        <f t="shared" si="1"/>
        <v>{"id":"M6-G-9a-E-4-BR","stimulus":"&lt;p&gt;Qual das opções a seguir é uma coordenada desse paralelogramo?&lt;/p&gt;&lt;div style=\"display:flex; justify-content:center;\"&gt;&lt;img src=\"https://blueberry-assets.oneclick.es/M6_G_9a_7.svg\"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AA629" s="15" t="s">
        <v>3707</v>
      </c>
      <c r="AB629" s="13" t="str">
        <f t="shared" si="2"/>
        <v>M6-G-9a-E-4</v>
      </c>
      <c r="AC629" s="13" t="str">
        <f t="shared" si="3"/>
        <v>M6-G-9a-E-4-BR</v>
      </c>
      <c r="AD629" s="8" t="s">
        <v>47</v>
      </c>
      <c r="AE629" s="13"/>
      <c r="AF629" s="8" t="s">
        <v>48</v>
      </c>
      <c r="AG629" s="8" t="s">
        <v>49</v>
      </c>
    </row>
    <row r="630" ht="112.5" customHeight="1">
      <c r="A630" s="6" t="s">
        <v>3708</v>
      </c>
      <c r="B630" s="6" t="s">
        <v>3709</v>
      </c>
      <c r="C630" s="13" t="s">
        <v>35</v>
      </c>
      <c r="D630" s="7" t="s">
        <v>36</v>
      </c>
      <c r="E630" s="6"/>
      <c r="F630" s="9" t="s">
        <v>3710</v>
      </c>
      <c r="G630" s="10"/>
      <c r="H630" s="10"/>
      <c r="I630" s="6" t="s">
        <v>212</v>
      </c>
      <c r="J630" s="23" t="s">
        <v>262</v>
      </c>
      <c r="K630" s="10" t="s">
        <v>3711</v>
      </c>
      <c r="L630" s="11" t="s">
        <v>3712</v>
      </c>
      <c r="M630" s="13" t="s">
        <v>43</v>
      </c>
      <c r="N630" s="11" t="s">
        <v>3713</v>
      </c>
      <c r="O630" s="11" t="s">
        <v>3714</v>
      </c>
      <c r="P630" s="12"/>
      <c r="Q630" s="13"/>
      <c r="R630" s="12"/>
      <c r="S630" s="12"/>
      <c r="T630" s="12"/>
      <c r="U630" s="12"/>
      <c r="V630" s="12"/>
      <c r="W630" s="12"/>
      <c r="X630" s="13"/>
      <c r="Y630" s="6" t="s">
        <v>3569</v>
      </c>
      <c r="Z630" s="12" t="str">
        <f t="shared" si="1"/>
        <v>{"id":"M6-G-10a-I-1-BR","stimulus":"&lt;p&gt;Em um plano de escala 1:{{Q2}} está desenhado um objeto de {{Q1}} cm. Quanto mede esse comprimento na realidade?&lt;/p&gt;","hint":"&lt;p&gt;A escala indica que 1 cm no plano equivale a {{Q2}} cm na vida real.&lt;/p&gt;","feedback":"&lt;p&gt;Uma escala mostra a relação entre as medidas em um desenho e as medidas reais. Como &lt;span class=\"no-break\"&gt;1 cm&lt;/span&gt; do plano equivale a &lt;span class=\"no-break\"&gt;{{Q2}} cm&lt;/span&gt; na vida real, o comprimento real do desenho de {{Q1}} cm é obtido por proporcionalidade:&lt;/p&gt;&lt;p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v>
      </c>
      <c r="AA630" s="15" t="s">
        <v>3715</v>
      </c>
      <c r="AB630" s="13" t="str">
        <f t="shared" si="2"/>
        <v>M6-G-10a-I-1</v>
      </c>
      <c r="AC630" s="13" t="str">
        <f t="shared" si="3"/>
        <v>M6-G-10a-I-1-BR</v>
      </c>
      <c r="AD630" s="8" t="s">
        <v>47</v>
      </c>
      <c r="AE630" s="13"/>
      <c r="AF630" s="8" t="s">
        <v>48</v>
      </c>
      <c r="AG630" s="8"/>
    </row>
    <row r="631" ht="112.5" customHeight="1">
      <c r="A631" s="6" t="s">
        <v>3708</v>
      </c>
      <c r="B631" s="6" t="s">
        <v>3709</v>
      </c>
      <c r="C631" s="13" t="s">
        <v>50</v>
      </c>
      <c r="D631" s="7" t="s">
        <v>36</v>
      </c>
      <c r="E631" s="6"/>
      <c r="F631" s="18"/>
      <c r="G631" s="10"/>
      <c r="H631" s="10"/>
      <c r="I631" s="6" t="s">
        <v>212</v>
      </c>
      <c r="J631" s="8" t="s">
        <v>103</v>
      </c>
      <c r="K631" s="11" t="s">
        <v>3716</v>
      </c>
      <c r="L631" s="10"/>
      <c r="M631" s="8" t="s">
        <v>577</v>
      </c>
      <c r="N631" s="9"/>
      <c r="O631" s="9"/>
      <c r="P631" s="12"/>
      <c r="Q631" s="13"/>
      <c r="R631" s="9" t="s">
        <v>3717</v>
      </c>
      <c r="S631" s="11" t="s">
        <v>3718</v>
      </c>
      <c r="T631" s="11" t="s">
        <v>3719</v>
      </c>
      <c r="U631" s="11" t="s">
        <v>3720</v>
      </c>
      <c r="V631" s="11" t="s">
        <v>3721</v>
      </c>
      <c r="W631" s="12"/>
      <c r="X631" s="13"/>
      <c r="Y631" s="6" t="s">
        <v>3569</v>
      </c>
      <c r="Z631" s="12" t="str">
        <f t="shared" si="1"/>
        <v>{"id":"M6-G-10a-E-1-BR","seed":{"parameters":[{"name":"Q1","label":null,"min":2,"max":20,"step":0.1},{"name":"Q2","label":null,"min":50,"max":100,"step":10}],"uniques":true},"scaffolding":[{"id":"step-0","stimulus":"&lt;p&gt;Em um plano com escala 1:{{Q2}}, dois pontos são separados por {{Q1}} cm. Qual é essa distância na realidade?&lt;/p&gt;","template":"&lt;p&gt;{{Q1}} cm no mapa é igual a {{response}} cm na realidade.&lt;/p&gt;","seed":{"calculated":[{"name":"0-A1","label":"{{function}}","function":"Lemonlib.round({{Q1}}*{{Q2}},1)"}]},"algorithm":{"name":"calculateOperation","params":{"method":"equivLiteral","keyboard":"NUMERICAL"}}},{"id":"step-1","stimulus":"&lt;p&gt;Qual ​​é a escala do mapa? Qual é a distância entre os dois pontos no mapa?&lt;/p&gt;","template":"&lt;p&gt;A escala do mapa é 1:{{response}}.&lt;/p&gt;&lt;p&gt;Os dois pontos estão separados no mapa por {{response}} cm.&lt;/p&gt;","seed":{"calculated":[{"name":"1-A1","label":"{{function}}","function":"{{Q2}}"},{"name":"1-A2","label":"{{function}}","function":"{{Q1}}"}]},"algorithm":{"name":"calculateOperation","params":{"method":"equivLiteral","keyboard":"INTERMEDIATE"}}},{"id":"step-2","stimulus":"&lt;p&gt;De acordo com o enunciado, o que deve ser calculado?&lt;/p&gt;","seed":{"calculated":[{"name":"2-A1","label":"&lt;p&gt;A distância real que equivale a {{Q1}} cm no plano.&lt;/p&gt;"},{"name":"2-A2","label":"&lt;p&gt;O tamanho do plano em cm.&lt;/p&gt;","incorrect":true},{"name":"2-A3","label":"&lt;p&gt;A diferença entre o comprimento no plano e a distância real.&lt;/p&gt;","incorrect":true}]},"algorithm":{"name":"trueFalse","template":"Multiple choice – standard","params":{"countCorrect":1,"countIncorrect":2}}},{"id":"step-3","stimulus":"&lt;p&gt;Como se calcula a distância real entre os dois pontos?&lt;/p&gt;","seed":{"calculated":[{"name":"3-A1","label":"&lt;p&gt;Distância real = distância no plano × segundo termo da escala&lt;/p&gt;"},{"name":"3-A2","label":"&lt;p&gt;Distância real = distância no plano + segundo termo da escala&lt;/p&gt;","incorrect":true},{"name":"3-A3","label":"&lt;p&gt;Distância real = segundo termo da escala : distância no plano&lt;/p&gt;","incorrect":true},{"name":"3-A4","label":"&lt;p&gt;Distância real = segundo termo da escala − distância no plano&lt;/p&gt;","incorrect":true}]},"algorithm":{"name":"trueFalse","template":"Multiple choice – standard","params":{"countCorrect":1,"countIncorrect":2}}},{"id":"step-4","stimulus":"&lt;p&gt;Agora preencha a fórmula acima para calcular a distância real entre os dois pontos.&lt;/p&gt;","template":"&lt;p style=\"text-align:center;\"&gt;Distância real = distância no plano × segundo termo da escala = {{Q1}} cm × {{Q2}} = {{response}} cm&lt;/p&gt;","seed":{"calculated":[{"name":"4-A1","label":"{{function}}","function":"Lemonlib.round({{Q1}}*{{Q2}},1)"}]},"algorithm":{"name":"calculateOperation","params":{"method":"equivLiteral","keyboard":"NUMERICAL"}}}]}</v>
      </c>
      <c r="AA631" s="15" t="s">
        <v>3722</v>
      </c>
      <c r="AB631" s="13" t="str">
        <f t="shared" si="2"/>
        <v>M6-G-10a-E-1</v>
      </c>
      <c r="AC631" s="13" t="str">
        <f t="shared" si="3"/>
        <v>M6-G-10a-E-1-BR</v>
      </c>
      <c r="AD631" s="8" t="s">
        <v>47</v>
      </c>
      <c r="AE631" s="13"/>
      <c r="AF631" s="8" t="s">
        <v>48</v>
      </c>
      <c r="AG631" s="8"/>
    </row>
    <row r="632" ht="112.5" customHeight="1">
      <c r="A632" s="6" t="s">
        <v>3708</v>
      </c>
      <c r="B632" s="6" t="s">
        <v>3709</v>
      </c>
      <c r="C632" s="13" t="s">
        <v>69</v>
      </c>
      <c r="D632" s="7" t="s">
        <v>36</v>
      </c>
      <c r="E632" s="6"/>
      <c r="F632" s="18"/>
      <c r="G632" s="10"/>
      <c r="H632" s="10"/>
      <c r="I632" s="6" t="s">
        <v>212</v>
      </c>
      <c r="J632" s="8" t="s">
        <v>103</v>
      </c>
      <c r="K632" s="11" t="s">
        <v>3723</v>
      </c>
      <c r="L632" s="10"/>
      <c r="M632" s="8" t="s">
        <v>577</v>
      </c>
      <c r="N632" s="9"/>
      <c r="O632" s="9"/>
      <c r="P632" s="12"/>
      <c r="Q632" s="13"/>
      <c r="R632" s="9" t="s">
        <v>3724</v>
      </c>
      <c r="S632" s="11" t="s">
        <v>3725</v>
      </c>
      <c r="T632" s="11" t="s">
        <v>3726</v>
      </c>
      <c r="U632" s="11" t="s">
        <v>3727</v>
      </c>
      <c r="V632" s="11" t="s">
        <v>3728</v>
      </c>
      <c r="W632" s="12"/>
      <c r="X632" s="13"/>
      <c r="Y632" s="6" t="s">
        <v>3569</v>
      </c>
      <c r="Z632" s="12" t="str">
        <f t="shared" si="1"/>
        <v>{"id":"M6-G-10a-A-1-BR","seed":{"parameters":[{"name":"Q1","label":null,"min":10,"max":20,"step":1},{"name":"Q2","label":null,"min":2,"max":6,"step":1}],"uniques":true},"scaffolding":[{"id":"step-0","stimulus":"&lt;p&gt;Miriam pratica desenho usando um ursinho de pelúcia como modelo. Se o desenho dela tem {{Q1}} cm de altura e a escala é 1:{{Q2}}, qual é a altura real do ursinho?&lt;/p&gt;","template":"&lt;p&gt;A altura real do ursinho de pelúcia é {{response}} cm.&lt;/p&gt;","seed":{"calculated":[{"name":"0-A1","label":"{{function}}","function":"{{Q1}}*{{Q2}}"}]},"algorithm":{"name":"calculateOperation","params":{"method":"equivLiteral","keyboard":"NUMERICAL"}}},{"id":"step-1","stimulus":"&lt;p&gt;Qual ​​é a escala do desenho que Miriam está fazendo? Qual é a altura do desenho do ursinho?&lt;/p&gt;","template":"&lt;p&gt;A escala do desenho é 1:{{response}}.&lt;/p&gt;&lt;p&gt;O desenho do ursinho mede {{response}} cm de altura.&lt;/p&gt;","seed":{"calculated":[{"name":"1-A1","label":"{{function}}","function":"{{Q2}}"},{"name":"1-A2","label":"{{function}}","function":"{{Q1}}"}]},"algorithm":{"name":"calculateOperation","params":{"method":"equivLiteral","keyboard":"NUMERICAL"}}},{"id":"step-2","stimulus":"&lt;p&gt;De acordo com o enunciado, o que deve ser calculado?&lt;/p&gt;","seed":{"calculated":[{"name":"2-A1","label":"&lt;p&gt;A altura real do ursinho de pelúcia.&lt;/p&gt;"},{"name":"2-A2","label":"&lt;p&gt;O comprimento do desenho.&lt;/p&gt;","incorrect":true},{"name":"2-A3","label":"&lt;p&gt;A diferença entre a altura do desenho e a altura do ursinho de pelúcia.&lt;/p&gt;","incorrect":true}]},"algorithm":{"name":"trueFalse","template":"Multiple choice – standard","params":{"countCorrect":1,"countIncorrect":2}}},{"id":"step-3","stimulus":"&lt;p&gt;Como é calculado a altura real do ursinho de pelúcia?&lt;/p&gt;","seed":{"calculated":[{"name":"3-A1","label":"&lt;p&gt;Altura real do ursinho de pelúcia = altura do desenho × segundo termo da escala&lt;/p&gt;"},{"nome":"3-A2","label":"&lt;p&gt;Altura real do ursinho de pelúcia = altura do desenho + segundo termo da escala&lt;/p&gt;","incorrect":true},{"name":"3-A3","label":"&lt;p&gt;Altura real do ursinho de pelúcia = segundo termo da escala : altura do desenho&lt;/p&gt;","incorrect":true},{"name":"3-A4","label":"&lt;p&gt;Altura real do ursinho de pelúcia = segundo termo da escala − altura do desenho&lt;/p&gt;","incorrect":true}]},"algorithm":{"name":"trueFalse","template":"Multiple choice – standard","params":{"countCorrect":1,"countIncorrect":2}}},{"id":"step-4","stimulus":"&lt;p&gt;Agora preencha a fórmula acima para calcular a altura real do ursinho de pelúcia.&lt;/p&gt;","template":"&lt;p style=\"text-align:center;\"&gt;Altura real do ursinho de pelúcia = altura do desenho × segundo termo da escala = {{Q1}} cm × {{Q2}} = {{response}} cm&lt;/p&gt;","seed":{"calculated":[{"name":"4-A1","label":"{{function}}","function":"{{Q1}}*{{Q2}}"}]},"algorithm":{"name":"calculateOperation","params":{"method":"equivLiteral","keyboard":"NUMERICAL"}}}]}</v>
      </c>
      <c r="AA632" s="15" t="s">
        <v>3729</v>
      </c>
      <c r="AB632" s="13" t="str">
        <f t="shared" si="2"/>
        <v>M6-G-10a-A-1</v>
      </c>
      <c r="AC632" s="13" t="str">
        <f t="shared" si="3"/>
        <v>M6-G-10a-A-1-BR</v>
      </c>
      <c r="AD632" s="8" t="s">
        <v>47</v>
      </c>
      <c r="AE632" s="13"/>
      <c r="AF632" s="8" t="s">
        <v>48</v>
      </c>
      <c r="AG632" s="8"/>
    </row>
    <row r="633" ht="112.5" customHeight="1">
      <c r="A633" s="6" t="s">
        <v>3708</v>
      </c>
      <c r="B633" s="6" t="s">
        <v>3709</v>
      </c>
      <c r="C633" s="13" t="s">
        <v>69</v>
      </c>
      <c r="D633" s="7" t="s">
        <v>36</v>
      </c>
      <c r="E633" s="6"/>
      <c r="F633" s="18"/>
      <c r="G633" s="10"/>
      <c r="H633" s="10"/>
      <c r="I633" s="6" t="s">
        <v>212</v>
      </c>
      <c r="J633" s="8" t="s">
        <v>103</v>
      </c>
      <c r="K633" s="11" t="s">
        <v>3730</v>
      </c>
      <c r="L633" s="10"/>
      <c r="M633" s="8" t="s">
        <v>577</v>
      </c>
      <c r="N633" s="9"/>
      <c r="O633" s="9"/>
      <c r="P633" s="12"/>
      <c r="Q633" s="13"/>
      <c r="R633" s="9" t="s">
        <v>3731</v>
      </c>
      <c r="S633" s="11" t="s">
        <v>3732</v>
      </c>
      <c r="T633" s="11" t="s">
        <v>3733</v>
      </c>
      <c r="U633" s="11" t="s">
        <v>3734</v>
      </c>
      <c r="V633" s="11" t="s">
        <v>3735</v>
      </c>
      <c r="W633" s="12"/>
      <c r="X633" s="13"/>
      <c r="Y633" s="6" t="s">
        <v>3569</v>
      </c>
      <c r="Z633" s="12" t="str">
        <f t="shared" si="1"/>
        <v>{"id":"M6-G-10a-A-2-BR","seed":{"parameters":[{"name":"Q1","label":null,"min":20,"max":25,"step":1},{"name":"Q2","label":null,"min":200,"max":300,"step":10}],"uniques":true},"scaffolding":[{"id":"step-0","stimulus":"&lt;p&gt;Uma loja de presentes vende réplicas de um farol com {{Q1}} cm de altura. Se foram feitos em uma escala de 1:{{Q2}}, qual é o tamanho real do farol?&lt;/p&gt;","template":"&lt;p&gt;A altura real do farol mede {{response}} cm.&lt;/p&gt;","seed":{"calculated":[{"name":"0-A1","label":"{{function}}","function":"{{Q1}}*{{Q2}}"}]},"algorithm":{"name":"calculateOperation","params":{"method":"equivLiteral","keyboard":"INTERMEDIATE"}}},{"id":"step-1","stimulus":"&lt;p&gt;Qual ​​escala foi usada para fazer as réplicas? Qual é o tamanho de cada réplica?&lt;/p&gt;","template":"&lt;p&gt;A escala é 1:{{response}}.&lt;/p&gt;&lt;p&gt;Cada réplica tem {{response}} cm.&lt;/p&gt;","seed":{"calculated":[{"name":"1-A1","label":"{{function}}","function":"{{Q2}}"},{"name":"1-A2","label":"{{function}}","function":"{{Q1}}"}]},"algorithm":{"name":"calculateOperation","params":{"method":"equivLiteral","keyboard":"INTERMEDIATE"}}},{"id":"step-2","stimulus":"&lt;p&gt;De acordo com o enunciado, o que deve ser calculado?&lt;/p&gt;","seed":{"calculated":[{"name":"2-A1","label":"&lt;p&gt;A altura real do farol.&lt;/p&gt;"},{"nome":"2-A2","label":"&lt;p&gt;O tamanho da réplica.&lt;/p&gt;","incorrect":true},{"name":"2-A3","label":"&lt;p&gt;A diferença entre a altura da réplica e do farol.&lt;/p&gt;","incorrect":true}]},"algorithm":{"name":"trueFalse","template":"Multiple choice – standard","params":{"countCorrect":1,"countIncorrect":2}}},{"id":"step-3","stimulus":"&lt;p&gt;Como se calcula a altura real do farol?&lt;/p&gt;","seed":{"calculated":[{"name":"3-A1","label":"&lt;p&gt;Altura real do farol = altura da réplica × segundo termo da escala&lt;/p&gt;"},{"nome":"3-A2","label":"&lt;p&gt;Altura real do farol = altura da réplica + segundo termo da escala&lt;/p&gt;","incorrect":true},{"name":"3-A3","label":"&lt;p&gt;Altura real do farol = segundo termo da escala : altura da réplica&lt;/p&gt;","incorrect":true},{"name":"3-A4","label":"&lt;p&gt;Altura real do farol = segundo termo da escala − altura da réplica&lt;/p&gt;","incorrect":true}]},"algorithm":{"name":"trueFalse","template":"Multiple choice – standard","params":{"countCorrect":1,"countIncorrect":2}}},{"id":"step-4","stimulus":"&lt;p&gt;Agora preencha a fórmula acima para calcular a altura real do farol.&lt;/p&gt;","template":"&lt;p style=\"text-align:center;\"&gt;Altura real do farol = altura da réplica × segundo termo da escala = {{Q1}} cm × {{Q2}} = {{response}} cm&lt;/p&gt;","seed":{"calculated":[{"name":"4-A1","label":"{{function}}","function":"{{Q1}}*{{Q2}}"}]},"algorithm":{"name":"calculateOperation","params":{"method":"equivLiteral","keyboard":"INTERMEDIATE"}}}]}</v>
      </c>
      <c r="AA633" s="15" t="s">
        <v>3736</v>
      </c>
      <c r="AB633" s="13" t="str">
        <f t="shared" si="2"/>
        <v>M6-G-10a-A-2</v>
      </c>
      <c r="AC633" s="13" t="str">
        <f t="shared" si="3"/>
        <v>M6-G-10a-A-2-BR</v>
      </c>
      <c r="AD633" s="8" t="s">
        <v>47</v>
      </c>
      <c r="AE633" s="13"/>
      <c r="AF633" s="8" t="s">
        <v>48</v>
      </c>
      <c r="AG633" s="8"/>
    </row>
    <row r="634" ht="112.5" customHeight="1">
      <c r="A634" s="6" t="s">
        <v>3708</v>
      </c>
      <c r="B634" s="6" t="s">
        <v>3709</v>
      </c>
      <c r="C634" s="13" t="s">
        <v>69</v>
      </c>
      <c r="D634" s="7" t="s">
        <v>36</v>
      </c>
      <c r="E634" s="6"/>
      <c r="F634" s="18"/>
      <c r="G634" s="10"/>
      <c r="H634" s="10"/>
      <c r="I634" s="6" t="s">
        <v>212</v>
      </c>
      <c r="J634" s="8" t="s">
        <v>103</v>
      </c>
      <c r="K634" s="11" t="s">
        <v>3737</v>
      </c>
      <c r="L634" s="10"/>
      <c r="M634" s="8" t="s">
        <v>577</v>
      </c>
      <c r="N634" s="9"/>
      <c r="O634" s="9"/>
      <c r="P634" s="12"/>
      <c r="Q634" s="13"/>
      <c r="R634" s="9" t="s">
        <v>3738</v>
      </c>
      <c r="S634" s="11" t="s">
        <v>3739</v>
      </c>
      <c r="T634" s="11" t="s">
        <v>3740</v>
      </c>
      <c r="U634" s="11" t="s">
        <v>3741</v>
      </c>
      <c r="V634" s="11" t="s">
        <v>3742</v>
      </c>
      <c r="W634" s="12"/>
      <c r="X634" s="13"/>
      <c r="Y634" s="6" t="s">
        <v>3569</v>
      </c>
      <c r="Z634" s="12" t="str">
        <f t="shared" si="1"/>
        <v>{"id":"M6-G-10a-A-3-BR","seed":{"parameters":[{"name":"Q1","label":null,"min":5,"max":15,"step":1},{"name":"Q2","label":null,"min":100000,"max":150000,"step":10000}],"uniques":true},"scaffolding":[{"id":"step-0","stimulus":"&lt;p&gt;Um turista caminha por vários lugares da cidade guiado por um mapa de escala 1:{{Q2}}. Se ele caminhou {{Q1}} cm no mapa, quantos centímetros ele caminhou no mundo real?&lt;/p&gt;","template":"&lt;p&gt;O turista caminhou {{response}} cm na realidade.&lt;/p&gt;","seed":{"calculated":[{"name":"0-A1","label":"{{function}}","function":"{{Q1}}*{{Q2}}"}]},"algorithm":{"name":"calculateOperation","params":{"method":"equivLiteral","keyboard":"NUMERICAL"}}},{"id":"step-1","stimulus":"&lt;p&gt;Qual ​​é a escala do mapa? No mapa, quantos cm o turista percorreu?&lt;/p&gt;","template":"&lt;p&gt;A escala é 1:{{response}}.&lt;/p&gt;&lt;p&gt;O turista viajou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percorrida pelo turista.&lt;/p&gt;"},{"nome":"2-A2","label":"&lt;p&gt;A distância percorrida pelo turista no mapa.&lt;/p&gt;","incorrect":true},{"name":"2-A3","label":"&lt;p&gt;A diferença entre a distância que o turista percorreu no mapa e a real.&lt;/p&gt;","incorrect":true}]},"algorithm":{"name":"trueFalse","template":"Multiple choice – standard","params":{"countCorrect":1,"countIncorrect":2}}},{"id":"step-3","stimulus":"&lt;p&gt;Como é calculada a distância real percorrida pelo turista?&lt;/p&gt;","seed":{"calculated":[{"name":"3-A1","label":"&lt;p&gt;Distância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percorrida pelo turista.&lt;/p&gt;","template":"&lt;p style=\"text-align:center;\"&gt;Distância real = distância no mapa × segundo termo da escala = {{Q1}} cm × {{Q2}} = {{response}} cm&lt;/p&gt;","seed":{"calculated":[{"name":"4-A1","label":"{{function}}","function":"{{Q1}}*{{Q2}}"}]},"algorithm":{"name":"calculateOperation","params":{"method":"equivLiteral","keyboard":"NUMERICAL"}}}]}</v>
      </c>
      <c r="AA634" s="15" t="s">
        <v>3743</v>
      </c>
      <c r="AB634" s="13" t="str">
        <f t="shared" si="2"/>
        <v>M6-G-10a-A-3</v>
      </c>
      <c r="AC634" s="13" t="str">
        <f t="shared" si="3"/>
        <v>M6-G-10a-A-3-BR</v>
      </c>
      <c r="AD634" s="8" t="s">
        <v>47</v>
      </c>
      <c r="AE634" s="13"/>
      <c r="AF634" s="8" t="s">
        <v>48</v>
      </c>
      <c r="AG634" s="8"/>
    </row>
    <row r="635" ht="112.5" customHeight="1">
      <c r="A635" s="6" t="s">
        <v>3708</v>
      </c>
      <c r="B635" s="6" t="s">
        <v>3709</v>
      </c>
      <c r="C635" s="13" t="s">
        <v>69</v>
      </c>
      <c r="D635" s="7" t="s">
        <v>36</v>
      </c>
      <c r="E635" s="6"/>
      <c r="F635" s="18"/>
      <c r="G635" s="10"/>
      <c r="H635" s="10"/>
      <c r="I635" s="6" t="s">
        <v>212</v>
      </c>
      <c r="J635" s="8" t="s">
        <v>103</v>
      </c>
      <c r="K635" s="11" t="s">
        <v>3744</v>
      </c>
      <c r="L635" s="10"/>
      <c r="M635" s="8" t="s">
        <v>577</v>
      </c>
      <c r="N635" s="9"/>
      <c r="O635" s="9"/>
      <c r="P635" s="12"/>
      <c r="Q635" s="13"/>
      <c r="R635" s="9" t="s">
        <v>3745</v>
      </c>
      <c r="S635" s="11" t="s">
        <v>3746</v>
      </c>
      <c r="T635" s="11" t="s">
        <v>3747</v>
      </c>
      <c r="U635" s="11" t="s">
        <v>3748</v>
      </c>
      <c r="V635" s="11" t="s">
        <v>3749</v>
      </c>
      <c r="W635" s="12"/>
      <c r="X635" s="13"/>
      <c r="Y635" s="6" t="s">
        <v>3569</v>
      </c>
      <c r="Z635" s="12" t="str">
        <f t="shared" si="1"/>
        <v>{"id":"M6-G-10a-A-4-BR","seed":{"parameters":[{"name":"Q1","label":null,"min":30,"max":50,"step":1},{"name":"Q2","label":null,"min":10,"max":15,"step":1}],"uniques":true},"scaffolding":[{"id":"step-0","stimulus":"&lt;p&gt;Em um museu naval existe um modelo de um navio antigo na escala 1:{{Q2}}. Se o modelo mede {{Q1}} cm de comprimento, qual é a medida real do navio?&lt;/p&gt;","template":"&lt;p&gt;A medida real é {{response}} cm.&lt;/p&gt;","seed":{"calculated":[{"name":"0-A1","label":"{{function}}","function":"{{Q1}}*{{Q2}}"}]},"algorithm":{"name":"calculateOperation","params":{"method":"equivLiteral","keyboard":"NUMERICAL"}}},{"id":"step-1","stimulus":"&lt;p&gt;Qual ​​é a escala do modelo? Quantos cm tem o comprimento do modelo?&lt;/p&gt;","template":"&lt;p&gt;A escala é 1:{{response}}.&lt;/p&gt;&lt;p&gt;O comprimento do modelo é {{response}} cm.&lt;/p&gt;","seed":{"calculated":[{"name":"1-A1","label":"{{function}}","function":"{{Q2}}"},{"name":"1-A2","label":"{{function}}","function":"{{Q1}}"}]},"algorithm":{"name":"calculateOperation","params":{"method":"equivLiteral","keyboard":"NUMERICAL"}}},{"id":"step-2","stimulus":"&lt;p&gt;De acordo com o enunciado, o que deve ser calculado?&lt;/p&gt;","seed":{"calculated":[{"name":"2-A1","label":"&lt;p&gt;O tamanho real do navio.&lt;/p&gt;"},{"nome":"2-A2","label":"&lt;p&gt;O tamanho total do modelo.&lt;/p&gt;","incorrect":true},{"name":"2-A3","label":"&lt;p&gt;A diferença entre a medida do modelo e o navio real.&lt;/p&gt;","incorrect":true}]},"algorithm":{"name":"trueFalse","template":"Multiple choice – standard","params":{"countCorrect":1,"countIncorrect":2}}},{"id":"step-3","stimulus":"&lt;p&gt;Como é calculado o tamanho real do navio?&lt;/p&gt;","seed":{"calculated":[{"name":"3-A1","label":"&lt;p&gt;Medição real do navio = medida do modelo × segundo termo da escala&lt;/p&gt;"},{"name":"3-A2","label":"&lt;p&gt;Medida real do navio = medida do modelo + segundo termo da escala&lt;/p&gt;","incorrect":true},{"name":"3-A3","label":"&lt;p&gt;Medida real do navio = segundo termo da escala : medição do modelo&lt;/p&gt;","incorrect":true},{"name":"3-A4","label":"&lt;p&gt;Medida real do navio = segundo termo da escala − medição do modelo&lt;/p&gt;","incorrect":true}]},"algorithm":{"name":"trueFalse","template":"Multiple choice – standard","params":{"countCorrect":1,"countIncorrect":2}}},{"id":"step-4","stimulus":"&lt;p&gt;Agora preencha a fórmula acima para calcular o tamanho real do navio.&lt;/p&gt;","template":"&lt;p style=\"text-align:center;\"&gt;Medida real do navio = medida do modelo × segundo termo da escala = {{Q1}} cm × {{Q2}} = {{response}} cm&lt;/p&gt;","seed":{"calculated":[{"name":"4-A1","label":"{{function}}","function":"{{Q1}}*{{Q2}}"}]},"algorithm":{"name":"calculateOperation","params":{"method":"equivLiteral","keyboard":"NUMERICAL"}}}]}</v>
      </c>
      <c r="AA635" s="15" t="s">
        <v>3750</v>
      </c>
      <c r="AB635" s="13" t="str">
        <f t="shared" si="2"/>
        <v>M6-G-10a-A-4</v>
      </c>
      <c r="AC635" s="13" t="str">
        <f t="shared" si="3"/>
        <v>M6-G-10a-A-4-BR</v>
      </c>
      <c r="AD635" s="8" t="s">
        <v>47</v>
      </c>
      <c r="AE635" s="13"/>
      <c r="AF635" s="8" t="s">
        <v>48</v>
      </c>
      <c r="AG635" s="8"/>
    </row>
    <row r="636" ht="112.5" customHeight="1">
      <c r="A636" s="6" t="s">
        <v>3708</v>
      </c>
      <c r="B636" s="6" t="s">
        <v>3709</v>
      </c>
      <c r="C636" s="13" t="s">
        <v>69</v>
      </c>
      <c r="D636" s="7" t="s">
        <v>36</v>
      </c>
      <c r="E636" s="6"/>
      <c r="F636" s="18"/>
      <c r="G636" s="10"/>
      <c r="H636" s="10"/>
      <c r="I636" s="6" t="s">
        <v>212</v>
      </c>
      <c r="J636" s="8" t="s">
        <v>103</v>
      </c>
      <c r="K636" s="11" t="s">
        <v>3751</v>
      </c>
      <c r="L636" s="10"/>
      <c r="M636" s="8" t="s">
        <v>577</v>
      </c>
      <c r="N636" s="9"/>
      <c r="O636" s="9"/>
      <c r="P636" s="12"/>
      <c r="Q636" s="13"/>
      <c r="R636" s="9" t="s">
        <v>3752</v>
      </c>
      <c r="S636" s="11" t="s">
        <v>3753</v>
      </c>
      <c r="T636" s="11" t="s">
        <v>3754</v>
      </c>
      <c r="U636" s="11" t="s">
        <v>3755</v>
      </c>
      <c r="V636" s="11" t="s">
        <v>3756</v>
      </c>
      <c r="W636" s="12"/>
      <c r="X636" s="13"/>
      <c r="Y636" s="6" t="s">
        <v>3569</v>
      </c>
      <c r="Z636" s="12" t="str">
        <f t="shared" si="1"/>
        <v>{"id":"M6-G-10a-A-5-BR","seed":{"parameters":[{"name":"Q1","label":null,"min":25,"max":40,"step":1},{"name":"Q2","label":null,"min":4000,"max":5000,"step":100}],"uniques":true},"scaffolding":[{"id":"step-0","stimulus":"&lt;p&gt;Durante uma caminhada pelas montanhas, um grupo de viajantes carrega um mapa em escala 1:{{Q2}}. Como a rota que vão percorrer corresponde a {{Q1}} cm do mapa, quanto eles vão andar na realidade?&lt;/p&gt;","template":"&lt;p&gt;Eles viajarão {{response}} cm durante a excursão.&lt;/p&gt;","seed":{"calculated":[{"name":"0-A1","label":"{{function}}","function":"{{Q1}}*{{Q2}}"}]},"algorithm":{"name":"calculateOperation","params":{"method":"equivLiteral","keyboard":"NUMERICAL"}}},{"id":"step-1","stimulus":"&lt;p&gt;Qual ​​é a escala do mapa? Quantos cm eles vão percorrer no mapa?&lt;/p&gt;","template":"&lt;p&gt;A escala é 1:{{response}}.&lt;/p&gt;&lt;p&gt;Eles viajarão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que os caminhantes percorrerão.&lt;/p&gt;"},{"name":"2-A2","label":"&lt;p&gt;O tamanho total do mapa.&lt;/p&gt;","incorrect":true},{"name":"2-A3","label":"&lt;p&gt;A diferença entre a distância no mapa e a distância real.&lt;/p&gt;","incorrect":true}]},"algorithm":{"name":"trueFalse","template":"Multiple choice – standard","params":{"countCorrect":1,"countIncorrect":2}}},{"id":"step-3","stimulus":"&lt;p&gt;Como se calcula a distância real que os caminhantes percorrerão?&lt;/p&gt;","seed":{"calculated":[{"name":"3-A1","label":"&lt;p&gt;Distância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que eles percorrerão.&lt;/p&gt;","template":"&lt;p style=\"text-align:center;\"&gt;Distância real = distância no mapa × segundo termo da escala = {{Q1}} cm × {{Q2}} = {{response}} cm&lt;/p&gt;","seed":{"calculated":[{"name":"4-A1","label":"{{function}}","function":"{{Q1}}*{{Q2}}"}]},"algorithm":{"name":"calculateOperation","params":{"method":"equivLiteral","keyboard":"NUMERICAL"}}}]}</v>
      </c>
      <c r="AA636" s="15" t="s">
        <v>3757</v>
      </c>
      <c r="AB636" s="13" t="str">
        <f t="shared" si="2"/>
        <v>M6-G-10a-A-5</v>
      </c>
      <c r="AC636" s="13" t="str">
        <f t="shared" si="3"/>
        <v>M6-G-10a-A-5-BR</v>
      </c>
      <c r="AD636" s="8" t="s">
        <v>47</v>
      </c>
      <c r="AE636" s="13"/>
      <c r="AF636" s="8" t="s">
        <v>48</v>
      </c>
      <c r="AG636" s="8"/>
    </row>
    <row r="637" ht="112.5" customHeight="1">
      <c r="A637" s="6" t="s">
        <v>3758</v>
      </c>
      <c r="B637" s="6" t="s">
        <v>3759</v>
      </c>
      <c r="C637" s="13" t="s">
        <v>35</v>
      </c>
      <c r="D637" s="7" t="s">
        <v>36</v>
      </c>
      <c r="E637" s="6"/>
      <c r="F637" s="43" t="s">
        <v>3760</v>
      </c>
      <c r="G637" s="10"/>
      <c r="H637" s="10"/>
      <c r="I637" s="6"/>
      <c r="J637" s="8" t="s">
        <v>162</v>
      </c>
      <c r="K637" s="10" t="s">
        <v>3761</v>
      </c>
      <c r="L637" s="11" t="s">
        <v>3762</v>
      </c>
      <c r="M637" s="34" t="s">
        <v>43</v>
      </c>
      <c r="N637" s="27" t="s">
        <v>3763</v>
      </c>
      <c r="O637" s="27" t="s">
        <v>3764</v>
      </c>
      <c r="P637" s="12"/>
      <c r="Q637" s="13"/>
      <c r="R637" s="12"/>
      <c r="S637" s="12"/>
      <c r="T637" s="12"/>
      <c r="U637" s="12"/>
      <c r="V637" s="12"/>
      <c r="W637" s="12"/>
      <c r="X637" s="13"/>
      <c r="Y637" s="6" t="s">
        <v>3569</v>
      </c>
      <c r="Z637" s="12" t="str">
        <f t="shared" si="1"/>
        <v>{"id":"M6-G-11a-I-1-BR","stimulus":"&lt;p&gt;Observe a planta desta casa e selecione o perímetro do quarto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m&lt;/span&gt;\n\t\t&lt;/div&gt;\n\t&lt;/div&gt;\n&lt;/div&gt;&lt;/div&gt;","hint":"&lt;p&gt;O perímetro de uma figura é calculado somando todos os seus lados.&lt;/p&gt;","feedback":"&lt;p&gt;Para calcular o perímetro do quarto principal, deve-se somar seus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v>
      </c>
      <c r="AA637" s="15" t="s">
        <v>3765</v>
      </c>
      <c r="AB637" s="13" t="str">
        <f t="shared" si="2"/>
        <v>M6-G-11a-I-1</v>
      </c>
      <c r="AC637" s="13" t="str">
        <f t="shared" si="3"/>
        <v>M6-G-11a-I-1-BR</v>
      </c>
      <c r="AD637" s="13"/>
      <c r="AE637" s="13"/>
      <c r="AF637" s="8" t="s">
        <v>48</v>
      </c>
      <c r="AG637" s="8"/>
    </row>
    <row r="638" ht="112.5" customHeight="1">
      <c r="A638" s="6" t="s">
        <v>3758</v>
      </c>
      <c r="B638" s="6" t="s">
        <v>3759</v>
      </c>
      <c r="C638" s="13" t="s">
        <v>35</v>
      </c>
      <c r="D638" s="7" t="s">
        <v>36</v>
      </c>
      <c r="E638" s="6"/>
      <c r="F638" s="11" t="s">
        <v>3766</v>
      </c>
      <c r="G638" s="10"/>
      <c r="H638" s="10"/>
      <c r="I638" s="6"/>
      <c r="J638" s="8" t="s">
        <v>162</v>
      </c>
      <c r="K638" s="10" t="s">
        <v>3761</v>
      </c>
      <c r="L638" s="11" t="s">
        <v>3767</v>
      </c>
      <c r="M638" s="34" t="s">
        <v>43</v>
      </c>
      <c r="N638" s="27" t="s">
        <v>3768</v>
      </c>
      <c r="O638" s="27" t="s">
        <v>3769</v>
      </c>
      <c r="P638" s="12"/>
      <c r="Q638" s="13"/>
      <c r="R638" s="12"/>
      <c r="S638" s="12"/>
      <c r="T638" s="12"/>
      <c r="U638" s="12"/>
      <c r="V638" s="12"/>
      <c r="W638" s="12"/>
      <c r="X638" s="13"/>
      <c r="Y638" s="6" t="s">
        <v>3569</v>
      </c>
      <c r="Z638" s="12" t="str">
        <f t="shared" si="1"/>
        <v>{"id":"M6-G-11a-I-2-BR","stimulus":"&lt;p&gt;Observe a planta baixa desta casa e selecione a área do corredor.&lt;/p&gt;&lt;div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o corredor é um retângulo, sua base deve ser multiplicada por sua altura para calcular a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v>
      </c>
      <c r="AA638" s="15" t="s">
        <v>3770</v>
      </c>
      <c r="AB638" s="13" t="str">
        <f t="shared" si="2"/>
        <v>M6-G-11a-I-2</v>
      </c>
      <c r="AC638" s="13" t="str">
        <f t="shared" si="3"/>
        <v>M6-G-11a-I-2-BR</v>
      </c>
      <c r="AD638" s="13"/>
      <c r="AE638" s="13"/>
      <c r="AF638" s="8" t="s">
        <v>48</v>
      </c>
      <c r="AG638" s="8"/>
    </row>
    <row r="639" ht="112.5" customHeight="1">
      <c r="A639" s="6" t="s">
        <v>3758</v>
      </c>
      <c r="B639" s="6" t="s">
        <v>3759</v>
      </c>
      <c r="C639" s="13" t="s">
        <v>35</v>
      </c>
      <c r="D639" s="7" t="s">
        <v>36</v>
      </c>
      <c r="E639" s="6"/>
      <c r="F639" s="11" t="s">
        <v>3771</v>
      </c>
      <c r="G639" s="10"/>
      <c r="H639" s="10"/>
      <c r="I639" s="6"/>
      <c r="J639" s="8" t="s">
        <v>162</v>
      </c>
      <c r="K639" s="10" t="s">
        <v>3761</v>
      </c>
      <c r="L639" s="11" t="s">
        <v>3772</v>
      </c>
      <c r="M639" s="34" t="s">
        <v>43</v>
      </c>
      <c r="N639" s="27" t="s">
        <v>3768</v>
      </c>
      <c r="O639" s="27" t="s">
        <v>3773</v>
      </c>
      <c r="P639" s="12"/>
      <c r="Q639" s="13"/>
      <c r="R639" s="12"/>
      <c r="S639" s="12"/>
      <c r="T639" s="12"/>
      <c r="U639" s="12"/>
      <c r="V639" s="12"/>
      <c r="W639" s="12"/>
      <c r="X639" s="13"/>
      <c r="Y639" s="6" t="s">
        <v>3569</v>
      </c>
      <c r="Z639" s="12" t="str">
        <f t="shared" si="1"/>
        <v>{"id":"M6-G-11a-I-3-BR","stimulus":"&lt;p&gt;Observe a planta baixa desta casa e selecione a área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a cozinha tem a forma de um retângulo, basta multiplicar sua base por sua altura para calcular a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v>
      </c>
      <c r="AA639" s="15" t="s">
        <v>3774</v>
      </c>
      <c r="AB639" s="13" t="str">
        <f t="shared" si="2"/>
        <v>M6-G-11a-I-3</v>
      </c>
      <c r="AC639" s="13" t="str">
        <f t="shared" si="3"/>
        <v>M6-G-11a-I-3-BR</v>
      </c>
      <c r="AD639" s="13"/>
      <c r="AE639" s="13"/>
      <c r="AF639" s="8" t="s">
        <v>48</v>
      </c>
      <c r="AG639" s="8"/>
    </row>
    <row r="640" ht="112.5" customHeight="1">
      <c r="A640" s="6" t="s">
        <v>3758</v>
      </c>
      <c r="B640" s="6" t="s">
        <v>3759</v>
      </c>
      <c r="C640" s="8" t="s">
        <v>50</v>
      </c>
      <c r="D640" s="7" t="s">
        <v>36</v>
      </c>
      <c r="E640" s="8"/>
      <c r="F640" s="11" t="s">
        <v>3775</v>
      </c>
      <c r="G640" s="10" t="s">
        <v>1752</v>
      </c>
      <c r="H640" s="10"/>
      <c r="I640" s="6"/>
      <c r="J640" s="6" t="s">
        <v>168</v>
      </c>
      <c r="K640" s="10" t="s">
        <v>128</v>
      </c>
      <c r="L640" s="27" t="s">
        <v>3776</v>
      </c>
      <c r="M640" s="34" t="s">
        <v>43</v>
      </c>
      <c r="N640" s="27" t="s">
        <v>3763</v>
      </c>
      <c r="O640" s="27" t="s">
        <v>3777</v>
      </c>
      <c r="P640" s="12"/>
      <c r="Q640" s="13"/>
      <c r="R640" s="12"/>
      <c r="S640" s="12"/>
      <c r="T640" s="12"/>
      <c r="U640" s="12"/>
      <c r="V640" s="12"/>
      <c r="W640" s="12"/>
      <c r="X640" s="13"/>
      <c r="Y640" s="6" t="s">
        <v>3569</v>
      </c>
      <c r="Z640" s="12" t="str">
        <f t="shared" si="1"/>
        <v>{"id":"M6-G-11a-E-1-BR","stimulus":"&lt;p&gt;Observe a planta desta casa e selecione o perímetro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m&lt;/span&gt;\n\t\t&lt;/div&gt;\n\t&lt;/div&gt;\n&lt;/div&gt;&lt;/div&gt;","template":"&lt;p&gt;A cozinha tem {{response}} m de perímetro.&lt;/p&gt;","hint":"&lt;p&gt;O perímetro de uma figura é calculado somando todos os seus lados.&lt;/p&gt;","feedback":"&lt;p&gt;Para calcular o perímetro da cozinha, basta somar seus lados:&lt;/p&gt;&lt;p style=\"text-align:center;\"&gt;2.6 m + 2.6 m + 4 m + 4 m = 13.2 m&lt;/p&gt;","seed":{"parameters":[],"calculated":[{"name":"A1","label":"13.2","function":"13.2"}],"uniques":true},"algorithm":{"name":"calculateOperation","params":{"method":"equivLiteral","keyboard":"INTERMEDIATE"}}}</v>
      </c>
      <c r="AA640" s="15" t="s">
        <v>3778</v>
      </c>
      <c r="AB640" s="13" t="str">
        <f t="shared" si="2"/>
        <v>M6-G-11a-E-1</v>
      </c>
      <c r="AC640" s="13" t="str">
        <f t="shared" si="3"/>
        <v>M6-G-11a-E-1-BR</v>
      </c>
      <c r="AD640" s="13"/>
      <c r="AE640" s="13"/>
      <c r="AF640" s="8" t="s">
        <v>48</v>
      </c>
      <c r="AG640" s="8"/>
    </row>
    <row r="641" ht="112.5" customHeight="1">
      <c r="A641" s="6" t="s">
        <v>3758</v>
      </c>
      <c r="B641" s="6" t="s">
        <v>3759</v>
      </c>
      <c r="C641" s="8" t="s">
        <v>50</v>
      </c>
      <c r="D641" s="7" t="s">
        <v>36</v>
      </c>
      <c r="E641" s="8"/>
      <c r="F641" s="11" t="s">
        <v>3779</v>
      </c>
      <c r="G641" s="10" t="s">
        <v>3780</v>
      </c>
      <c r="H641" s="10"/>
      <c r="I641" s="6"/>
      <c r="J641" s="6" t="s">
        <v>168</v>
      </c>
      <c r="K641" s="10" t="s">
        <v>128</v>
      </c>
      <c r="L641" s="27" t="s">
        <v>3781</v>
      </c>
      <c r="M641" s="34" t="s">
        <v>43</v>
      </c>
      <c r="N641" s="27" t="s">
        <v>3768</v>
      </c>
      <c r="O641" s="27" t="s">
        <v>3782</v>
      </c>
      <c r="P641" s="12"/>
      <c r="Q641" s="13"/>
      <c r="R641" s="12"/>
      <c r="S641" s="12"/>
      <c r="T641" s="12"/>
      <c r="U641" s="12"/>
      <c r="V641" s="12"/>
      <c r="W641" s="12"/>
      <c r="X641" s="13"/>
      <c r="Y641" s="6" t="s">
        <v>3569</v>
      </c>
      <c r="Z641" s="12" t="str">
        <f t="shared" si="1"/>
        <v>{"id":"M6-G-11a-E-2-BR","stimulus":"&lt;p&gt;Observe a planta baixa desta casa e selecione a área do 2º quarto.&lt;/p&gt;&lt;div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2º quarto possui {{response}} m&lt;sup&gt;2&lt;/sup&gt;.&lt;/p&gt;","hint":"&lt;p&gt;A fórmula da área de um retângulo é:&lt;/p&gt;&lt;p style=\"text-align:center;\"&gt;Área = base × altura&lt;/p&gt;","feedback":"&lt;p&gt;Como o 2º quarto tem forma de retângulo, sua base deve ser multiplicada por sua altura para calcular a área:&lt;/p&gt;&lt;p style=\"text-align:center;\"&gt;3.7 m × 2.6 m = 9.62 m&lt;sup&gt;2&lt;/sup&gt;&lt;/p&gt;","seed":{"parameters":[],"calculated":[{"name":"A1","label":"9.62","function":"9.62"}],"uniques":true},"algorithm":{"name":"calculateOperation","params":{"method":"equivLiteral","keyboard":"INTERMEDIATE"}}}</v>
      </c>
      <c r="AA641" s="15" t="s">
        <v>3783</v>
      </c>
      <c r="AB641" s="13" t="str">
        <f t="shared" si="2"/>
        <v>M6-G-11a-E-2</v>
      </c>
      <c r="AC641" s="13" t="str">
        <f t="shared" si="3"/>
        <v>M6-G-11a-E-2-BR</v>
      </c>
      <c r="AD641" s="13"/>
      <c r="AE641" s="13"/>
      <c r="AF641" s="8" t="s">
        <v>48</v>
      </c>
      <c r="AG641" s="8"/>
    </row>
    <row r="642" ht="112.5" customHeight="1">
      <c r="A642" s="6" t="s">
        <v>3758</v>
      </c>
      <c r="B642" s="6" t="s">
        <v>3759</v>
      </c>
      <c r="C642" s="8" t="s">
        <v>50</v>
      </c>
      <c r="D642" s="7" t="s">
        <v>36</v>
      </c>
      <c r="E642" s="8"/>
      <c r="F642" s="11" t="s">
        <v>3784</v>
      </c>
      <c r="G642" s="10" t="s">
        <v>3780</v>
      </c>
      <c r="H642" s="10"/>
      <c r="I642" s="6"/>
      <c r="J642" s="6" t="s">
        <v>168</v>
      </c>
      <c r="K642" s="10" t="s">
        <v>128</v>
      </c>
      <c r="L642" s="27" t="s">
        <v>3785</v>
      </c>
      <c r="M642" s="34" t="s">
        <v>43</v>
      </c>
      <c r="N642" s="27" t="s">
        <v>3768</v>
      </c>
      <c r="O642" s="26" t="s">
        <v>3786</v>
      </c>
      <c r="P642" s="12"/>
      <c r="Q642" s="13"/>
      <c r="R642" s="12"/>
      <c r="S642" s="12"/>
      <c r="T642" s="12"/>
      <c r="U642" s="12"/>
      <c r="V642" s="12"/>
      <c r="W642" s="12"/>
      <c r="X642" s="13"/>
      <c r="Y642" s="6" t="s">
        <v>3569</v>
      </c>
      <c r="Z642" s="12" t="str">
        <f t="shared" si="1"/>
        <v>{"id":"M6-G-11a-E-3-BR","stimulus":"&lt;p&gt;Observe a planta baixa desta casa e selecione a área do banheiro.&lt;/p&gt;&lt;div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banheiro possui {{response}} m&lt;sup&gt;2&lt;/sup&gt;.&lt;/p&gt;","hint":"&lt;p&gt;A fórmula da área de um retângulo é:&lt;/p&gt;&lt;p style=\"text-align:center;\"&gt;Área = base × altura&lt;/p&gt;","feedback":"&lt;p&gt;Como o banheiro tem forma de retângulo, sua base deve ser multiplicada por sua altura para calcular a área:&lt;/p&gt;&lt;p style=\"text-align:center;\"&gt;2.6 m × 2.3 m = 5.98 m&lt;sup&gt;2&lt;/sup&gt;&lt;/p&gt;","seed":{"parameters":[],"calculated":[{"name":"A1","label":"5.98","function":"5.98"}],"uniques":true},"algorithm":{"name":"calculateOperation","params":{"method":"equivLiteral","keyboard":"INTERMEDIATE"}}}</v>
      </c>
      <c r="AA642" s="15" t="s">
        <v>3787</v>
      </c>
      <c r="AB642" s="13" t="str">
        <f t="shared" si="2"/>
        <v>M6-G-11a-E-3</v>
      </c>
      <c r="AC642" s="13" t="str">
        <f t="shared" si="3"/>
        <v>M6-G-11a-E-3-BR</v>
      </c>
      <c r="AD642" s="13"/>
      <c r="AE642" s="13"/>
      <c r="AF642" s="8" t="s">
        <v>48</v>
      </c>
      <c r="AG642" s="8"/>
    </row>
    <row r="643" ht="112.5" customHeight="1">
      <c r="A643" s="6" t="s">
        <v>3788</v>
      </c>
      <c r="B643" s="6" t="s">
        <v>3789</v>
      </c>
      <c r="C643" s="13" t="s">
        <v>35</v>
      </c>
      <c r="D643" s="7" t="s">
        <v>36</v>
      </c>
      <c r="E643" s="8"/>
      <c r="F643" s="9" t="s">
        <v>3790</v>
      </c>
      <c r="G643" s="11"/>
      <c r="H643" s="9"/>
      <c r="I643" s="8" t="s">
        <v>2761</v>
      </c>
      <c r="J643" s="8" t="s">
        <v>3791</v>
      </c>
      <c r="K643" s="11"/>
      <c r="L643" s="11" t="s">
        <v>3792</v>
      </c>
      <c r="M643" s="8" t="s">
        <v>43</v>
      </c>
      <c r="N643" s="11" t="s">
        <v>3793</v>
      </c>
      <c r="O643" s="11" t="s">
        <v>3793</v>
      </c>
      <c r="P643" s="12"/>
      <c r="Q643" s="13"/>
      <c r="R643" s="12"/>
      <c r="S643" s="12"/>
      <c r="T643" s="12"/>
      <c r="U643" s="12"/>
      <c r="V643" s="12"/>
      <c r="W643" s="12"/>
      <c r="X643" s="13"/>
      <c r="Y643" s="6" t="s">
        <v>3569</v>
      </c>
      <c r="Z643" s="12" t="str">
        <f t="shared" si="1"/>
        <v>{"id":"M6-G-12a-I-1-BR","stimulus":"&lt;p&gt;Selecione a ampliação da figura abaixo.&lt;/p&gt;&lt;div style=\"display:flex; justify-content:center;\"&gt;&lt;img src=\"https://blueberry-assets.oneclick.es/M6_G_12a_1.svg\"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v>
      </c>
      <c r="AA643" s="17" t="s">
        <v>3794</v>
      </c>
      <c r="AB643" s="13" t="str">
        <f t="shared" si="2"/>
        <v>M6-G-12a-I-1</v>
      </c>
      <c r="AC643" s="13" t="str">
        <f t="shared" si="3"/>
        <v>M6-G-12a-I-1-BR</v>
      </c>
      <c r="AD643" s="8" t="s">
        <v>47</v>
      </c>
      <c r="AE643" s="13"/>
      <c r="AF643" s="8" t="s">
        <v>48</v>
      </c>
      <c r="AG643" s="8"/>
    </row>
    <row r="644" ht="112.5" customHeight="1">
      <c r="A644" s="6" t="s">
        <v>3788</v>
      </c>
      <c r="B644" s="6" t="s">
        <v>3789</v>
      </c>
      <c r="C644" s="8" t="s">
        <v>35</v>
      </c>
      <c r="D644" s="7" t="s">
        <v>36</v>
      </c>
      <c r="E644" s="6"/>
      <c r="F644" s="9" t="s">
        <v>3795</v>
      </c>
      <c r="G644" s="11"/>
      <c r="H644" s="9"/>
      <c r="I644" s="8" t="s">
        <v>2761</v>
      </c>
      <c r="J644" s="8" t="s">
        <v>3791</v>
      </c>
      <c r="K644" s="11"/>
      <c r="L644" s="11" t="s">
        <v>3796</v>
      </c>
      <c r="M644" s="8" t="s">
        <v>43</v>
      </c>
      <c r="N644" s="11" t="s">
        <v>3793</v>
      </c>
      <c r="O644" s="11" t="s">
        <v>3793</v>
      </c>
      <c r="P644" s="12"/>
      <c r="Q644" s="13"/>
      <c r="R644" s="12"/>
      <c r="S644" s="12"/>
      <c r="T644" s="12"/>
      <c r="U644" s="12"/>
      <c r="V644" s="12"/>
      <c r="W644" s="12"/>
      <c r="X644" s="13"/>
      <c r="Y644" s="6" t="s">
        <v>3569</v>
      </c>
      <c r="Z644" s="12" t="str">
        <f t="shared" si="1"/>
        <v>{"id":"M6-G-12a-I-2-BR","stimulus":"&lt;p&gt;Selecione a redução da figura abaixo.&lt;/p&gt;&lt;div style=\"display:flex; justify-content:center;\"&gt;&lt;img src=\"https://blueberry-assets.oneclick.es/M6_G_12a_4.svg\"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v>
      </c>
      <c r="AA644" s="17" t="s">
        <v>3797</v>
      </c>
      <c r="AB644" s="13" t="str">
        <f t="shared" si="2"/>
        <v>M6-G-12a-I-2</v>
      </c>
      <c r="AC644" s="13" t="str">
        <f t="shared" si="3"/>
        <v>M6-G-12a-I-2-BR</v>
      </c>
      <c r="AD644" s="8" t="s">
        <v>47</v>
      </c>
      <c r="AE644" s="13"/>
      <c r="AF644" s="8" t="s">
        <v>48</v>
      </c>
      <c r="AG644" s="8"/>
    </row>
    <row r="645" ht="112.5" customHeight="1">
      <c r="A645" s="6" t="s">
        <v>3788</v>
      </c>
      <c r="B645" s="6" t="s">
        <v>3789</v>
      </c>
      <c r="C645" s="8" t="s">
        <v>35</v>
      </c>
      <c r="D645" s="7" t="s">
        <v>36</v>
      </c>
      <c r="E645" s="6"/>
      <c r="F645" s="9" t="s">
        <v>3798</v>
      </c>
      <c r="G645" s="11"/>
      <c r="H645" s="9"/>
      <c r="I645" s="8" t="s">
        <v>2761</v>
      </c>
      <c r="J645" s="8" t="s">
        <v>3791</v>
      </c>
      <c r="K645" s="11"/>
      <c r="L645" s="11" t="s">
        <v>3799</v>
      </c>
      <c r="M645" s="8" t="s">
        <v>43</v>
      </c>
      <c r="N645" s="11" t="s">
        <v>3793</v>
      </c>
      <c r="O645" s="11" t="s">
        <v>3793</v>
      </c>
      <c r="P645" s="12"/>
      <c r="Q645" s="13"/>
      <c r="R645" s="12"/>
      <c r="S645" s="12"/>
      <c r="T645" s="12"/>
      <c r="U645" s="12"/>
      <c r="V645" s="12"/>
      <c r="W645" s="12"/>
      <c r="X645" s="13"/>
      <c r="Y645" s="6" t="s">
        <v>3569</v>
      </c>
      <c r="Z645" s="12" t="str">
        <f t="shared" si="1"/>
        <v>{"id":"M6-G-12a-I-3-BR","stimulus":"&lt;p&gt;Selecione a ampliação da figura abaixo.&lt;/p&gt;&lt;div style=\"display:flex; justify-content:center;\"&gt;&lt;img src=\"https://blueberry-assets.oneclick.es/M6_G_12a_7.svg\"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v>
      </c>
      <c r="AA645" s="17" t="s">
        <v>3800</v>
      </c>
      <c r="AB645" s="13" t="str">
        <f t="shared" si="2"/>
        <v>M6-G-12a-I-3</v>
      </c>
      <c r="AC645" s="13" t="str">
        <f t="shared" si="3"/>
        <v>M6-G-12a-I-3-BR</v>
      </c>
      <c r="AD645" s="8" t="s">
        <v>47</v>
      </c>
      <c r="AE645" s="13"/>
      <c r="AF645" s="8" t="s">
        <v>48</v>
      </c>
      <c r="AG645" s="8"/>
    </row>
    <row r="646" ht="112.5" customHeight="1">
      <c r="A646" s="6" t="s">
        <v>3788</v>
      </c>
      <c r="B646" s="6" t="s">
        <v>3789</v>
      </c>
      <c r="C646" s="8" t="s">
        <v>35</v>
      </c>
      <c r="D646" s="7" t="s">
        <v>36</v>
      </c>
      <c r="E646" s="6"/>
      <c r="F646" s="9" t="s">
        <v>3801</v>
      </c>
      <c r="G646" s="11"/>
      <c r="H646" s="9"/>
      <c r="I646" s="8" t="s">
        <v>2761</v>
      </c>
      <c r="J646" s="8" t="s">
        <v>3791</v>
      </c>
      <c r="K646" s="11"/>
      <c r="L646" s="11" t="s">
        <v>3802</v>
      </c>
      <c r="M646" s="8" t="s">
        <v>43</v>
      </c>
      <c r="N646" s="11" t="s">
        <v>3793</v>
      </c>
      <c r="O646" s="11" t="s">
        <v>3793</v>
      </c>
      <c r="P646" s="12"/>
      <c r="Q646" s="13"/>
      <c r="R646" s="12"/>
      <c r="S646" s="12"/>
      <c r="T646" s="12"/>
      <c r="U646" s="12"/>
      <c r="V646" s="12"/>
      <c r="W646" s="12"/>
      <c r="X646" s="13"/>
      <c r="Y646" s="6" t="s">
        <v>3569</v>
      </c>
      <c r="Z646" s="12" t="str">
        <f t="shared" si="1"/>
        <v>{"id":"M6-G-12a-I-4-BR","stimulus":"&lt;p&gt;Selecione a redução da figura abaixo.&lt;/p&gt;&lt;div style=\"display:flex; justify-content:center;\"&gt;&lt;img src=\"https://blueberry-assets.oneclick.es/M6_G_12a_10.svg\"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v>
      </c>
      <c r="AA646" s="17" t="s">
        <v>3803</v>
      </c>
      <c r="AB646" s="13" t="str">
        <f t="shared" si="2"/>
        <v>M6-G-12a-I-4</v>
      </c>
      <c r="AC646" s="13" t="str">
        <f t="shared" si="3"/>
        <v>M6-G-12a-I-4-BR</v>
      </c>
      <c r="AD646" s="8" t="s">
        <v>47</v>
      </c>
      <c r="AE646" s="13"/>
      <c r="AF646" s="8" t="s">
        <v>48</v>
      </c>
      <c r="AG646" s="8"/>
    </row>
    <row r="647" ht="112.5" customHeight="1">
      <c r="A647" s="6" t="s">
        <v>3788</v>
      </c>
      <c r="B647" s="6" t="s">
        <v>3789</v>
      </c>
      <c r="C647" s="8" t="s">
        <v>50</v>
      </c>
      <c r="D647" s="8" t="s">
        <v>36</v>
      </c>
      <c r="E647" s="6"/>
      <c r="F647" s="9" t="s">
        <v>3804</v>
      </c>
      <c r="G647" s="11" t="s">
        <v>3805</v>
      </c>
      <c r="H647" s="9"/>
      <c r="I647" s="8" t="s">
        <v>2761</v>
      </c>
      <c r="J647" s="8" t="s">
        <v>1662</v>
      </c>
      <c r="K647" s="11" t="s">
        <v>212</v>
      </c>
      <c r="L647" s="11" t="s">
        <v>3806</v>
      </c>
      <c r="M647" s="8" t="s">
        <v>43</v>
      </c>
      <c r="N647" s="11" t="s">
        <v>3793</v>
      </c>
      <c r="O647" s="11" t="s">
        <v>3793</v>
      </c>
      <c r="P647" s="12"/>
      <c r="Q647" s="13"/>
      <c r="R647" s="12"/>
      <c r="S647" s="12"/>
      <c r="T647" s="12"/>
      <c r="U647" s="12"/>
      <c r="V647" s="12"/>
      <c r="W647" s="12"/>
      <c r="X647" s="13"/>
      <c r="Y647" s="6" t="s">
        <v>3569</v>
      </c>
      <c r="Z647" s="12" t="str">
        <f t="shared" si="1"/>
        <v>{"id":"M6-G-12a-E-1-BR","stimulus":"&lt;p&gt;Como a figura semelhante à direita foi construída? Por ampliação ou redução?&lt;/p&gt;&lt;div style=\"display:flex; justify-content:center;\"&gt;&lt;img src=\"https://blueberry-assets.oneclick.es/M6_G_12a_13.svg\"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AA647" s="44" t="s">
        <v>3807</v>
      </c>
      <c r="AB647" s="13" t="str">
        <f t="shared" si="2"/>
        <v>M6-G-12a-E-1</v>
      </c>
      <c r="AC647" s="13" t="str">
        <f t="shared" si="3"/>
        <v>M6-G-12a-E-1-BR</v>
      </c>
      <c r="AD647" s="8" t="s">
        <v>47</v>
      </c>
      <c r="AE647" s="13"/>
      <c r="AF647" s="8" t="s">
        <v>48</v>
      </c>
      <c r="AG647" s="8"/>
    </row>
    <row r="648" ht="112.5" customHeight="1">
      <c r="A648" s="6" t="s">
        <v>3788</v>
      </c>
      <c r="B648" s="6" t="s">
        <v>3789</v>
      </c>
      <c r="C648" s="8" t="s">
        <v>50</v>
      </c>
      <c r="D648" s="8" t="s">
        <v>36</v>
      </c>
      <c r="E648" s="6"/>
      <c r="F648" s="9" t="s">
        <v>3808</v>
      </c>
      <c r="G648" s="11" t="s">
        <v>3805</v>
      </c>
      <c r="H648" s="9"/>
      <c r="I648" s="8" t="s">
        <v>2761</v>
      </c>
      <c r="J648" s="8" t="s">
        <v>1662</v>
      </c>
      <c r="K648" s="11" t="s">
        <v>212</v>
      </c>
      <c r="L648" s="11" t="s">
        <v>3806</v>
      </c>
      <c r="M648" s="8" t="s">
        <v>43</v>
      </c>
      <c r="N648" s="11" t="s">
        <v>3793</v>
      </c>
      <c r="O648" s="11" t="s">
        <v>3793</v>
      </c>
      <c r="P648" s="12"/>
      <c r="Q648" s="13"/>
      <c r="R648" s="12"/>
      <c r="S648" s="12"/>
      <c r="T648" s="12"/>
      <c r="U648" s="12"/>
      <c r="V648" s="12"/>
      <c r="W648" s="12"/>
      <c r="X648" s="13"/>
      <c r="Y648" s="6" t="s">
        <v>3569</v>
      </c>
      <c r="Z648" s="12" t="str">
        <f t="shared" si="1"/>
        <v>{"id":"M6-G-12a-E-2-BR","stimulus":"&lt;p&gt;Como a figura semelhante à direita foi construída? Por ampliação ou redução?&lt;/p&gt;&lt;div style=\"display:flex; justify-content:center;\"&gt;&lt;img src=\"https://blueberry-assets.oneclick.es/M6_G_12a_14.svg\"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AA648" s="17" t="s">
        <v>3809</v>
      </c>
      <c r="AB648" s="13" t="str">
        <f t="shared" si="2"/>
        <v>M6-G-12a-E-2</v>
      </c>
      <c r="AC648" s="13" t="str">
        <f t="shared" si="3"/>
        <v>M6-G-12a-E-2-BR</v>
      </c>
      <c r="AD648" s="8" t="s">
        <v>47</v>
      </c>
      <c r="AE648" s="13"/>
      <c r="AF648" s="8" t="s">
        <v>48</v>
      </c>
      <c r="AG648" s="8"/>
    </row>
    <row r="649" ht="112.5" customHeight="1">
      <c r="A649" s="6" t="s">
        <v>3788</v>
      </c>
      <c r="B649" s="6" t="s">
        <v>3789</v>
      </c>
      <c r="C649" s="8" t="s">
        <v>50</v>
      </c>
      <c r="D649" s="8" t="s">
        <v>36</v>
      </c>
      <c r="E649" s="6"/>
      <c r="F649" s="9" t="s">
        <v>3810</v>
      </c>
      <c r="G649" s="11" t="s">
        <v>3805</v>
      </c>
      <c r="H649" s="9"/>
      <c r="I649" s="8" t="s">
        <v>2761</v>
      </c>
      <c r="J649" s="8" t="s">
        <v>1662</v>
      </c>
      <c r="K649" s="11" t="s">
        <v>212</v>
      </c>
      <c r="L649" s="11" t="s">
        <v>3811</v>
      </c>
      <c r="M649" s="8" t="s">
        <v>43</v>
      </c>
      <c r="N649" s="11" t="s">
        <v>3793</v>
      </c>
      <c r="O649" s="11" t="s">
        <v>3793</v>
      </c>
      <c r="P649" s="12"/>
      <c r="Q649" s="13"/>
      <c r="R649" s="12"/>
      <c r="S649" s="12"/>
      <c r="T649" s="12"/>
      <c r="U649" s="12"/>
      <c r="V649" s="12"/>
      <c r="W649" s="12"/>
      <c r="X649" s="13"/>
      <c r="Y649" s="6" t="s">
        <v>3569</v>
      </c>
      <c r="Z649" s="12" t="str">
        <f t="shared" si="1"/>
        <v>{"id":"M6-G-12a-E-3-BR","stimulus":"&lt;p&gt;Como a figura semelhante à direita foi construída? Por ampliação ou redução?&lt;/p&gt;&lt;div style=\"display:flex; justify-content:center;\"&gt;&lt;img src=\"https://blueberry-assets.oneclick.es/M6_G_12a_15.svg\"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AA649" s="17" t="s">
        <v>3812</v>
      </c>
      <c r="AB649" s="13" t="str">
        <f t="shared" si="2"/>
        <v>M6-G-12a-E-3</v>
      </c>
      <c r="AC649" s="13" t="str">
        <f t="shared" si="3"/>
        <v>M6-G-12a-E-3-BR</v>
      </c>
      <c r="AD649" s="8" t="s">
        <v>47</v>
      </c>
      <c r="AE649" s="13"/>
      <c r="AF649" s="8" t="s">
        <v>48</v>
      </c>
      <c r="AG649" s="8"/>
    </row>
    <row r="650" ht="112.5" customHeight="1">
      <c r="A650" s="6" t="s">
        <v>3788</v>
      </c>
      <c r="B650" s="6" t="s">
        <v>3789</v>
      </c>
      <c r="C650" s="8" t="s">
        <v>50</v>
      </c>
      <c r="D650" s="8" t="s">
        <v>36</v>
      </c>
      <c r="E650" s="6"/>
      <c r="F650" s="9" t="s">
        <v>3813</v>
      </c>
      <c r="G650" s="11" t="s">
        <v>3805</v>
      </c>
      <c r="H650" s="9"/>
      <c r="I650" s="8" t="s">
        <v>2761</v>
      </c>
      <c r="J650" s="8" t="s">
        <v>1662</v>
      </c>
      <c r="K650" s="11" t="s">
        <v>212</v>
      </c>
      <c r="L650" s="11" t="s">
        <v>3811</v>
      </c>
      <c r="M650" s="8" t="s">
        <v>43</v>
      </c>
      <c r="N650" s="11" t="s">
        <v>3793</v>
      </c>
      <c r="O650" s="11" t="s">
        <v>3793</v>
      </c>
      <c r="P650" s="12"/>
      <c r="Q650" s="13"/>
      <c r="R650" s="12"/>
      <c r="S650" s="12"/>
      <c r="T650" s="12"/>
      <c r="U650" s="12"/>
      <c r="V650" s="12"/>
      <c r="W650" s="12"/>
      <c r="X650" s="13"/>
      <c r="Y650" s="6" t="s">
        <v>3569</v>
      </c>
      <c r="Z650" s="12" t="str">
        <f t="shared" si="1"/>
        <v>{"id":"M6-G-12a-E-4-BR","stimulus":"&lt;p&gt;Como a figura semelhante à direita foi construída? Por ampliação ou redução?&lt;/p&gt;&lt;div style=\"display:flex; justify-content:center;\"&gt;&lt;img src=\"https://blueberry-assets.oneclick.es/M6_G_12a_16.svg\"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AA650" s="17" t="s">
        <v>3814</v>
      </c>
      <c r="AB650" s="13" t="str">
        <f t="shared" si="2"/>
        <v>M6-G-12a-E-4</v>
      </c>
      <c r="AC650" s="13" t="str">
        <f t="shared" si="3"/>
        <v>M6-G-12a-E-4-BR</v>
      </c>
      <c r="AD650" s="8" t="s">
        <v>47</v>
      </c>
      <c r="AE650" s="13"/>
      <c r="AF650" s="8" t="s">
        <v>48</v>
      </c>
      <c r="AG650" s="8"/>
    </row>
    <row r="651" ht="112.5" customHeight="1">
      <c r="A651" s="6" t="s">
        <v>3815</v>
      </c>
      <c r="B651" s="6" t="s">
        <v>3816</v>
      </c>
      <c r="C651" s="13" t="s">
        <v>35</v>
      </c>
      <c r="D651" s="7" t="s">
        <v>36</v>
      </c>
      <c r="E651" s="6"/>
      <c r="F651" s="11" t="s">
        <v>3817</v>
      </c>
      <c r="G651" s="10"/>
      <c r="H651" s="10" t="s">
        <v>3818</v>
      </c>
      <c r="I651" s="8" t="s">
        <v>2761</v>
      </c>
      <c r="J651" s="8" t="s">
        <v>162</v>
      </c>
      <c r="K651" s="10" t="s">
        <v>3819</v>
      </c>
      <c r="L651" s="26" t="s">
        <v>3820</v>
      </c>
      <c r="M651" s="34" t="s">
        <v>43</v>
      </c>
      <c r="N651" s="26" t="s">
        <v>3821</v>
      </c>
      <c r="O651" s="27" t="s">
        <v>3822</v>
      </c>
      <c r="P651" s="12"/>
      <c r="Q651" s="13"/>
      <c r="R651" s="12"/>
      <c r="S651" s="12"/>
      <c r="T651" s="12"/>
      <c r="U651" s="12"/>
      <c r="V651" s="12"/>
      <c r="W651" s="12"/>
      <c r="X651" s="13"/>
      <c r="Y651" s="6" t="s">
        <v>3569</v>
      </c>
      <c r="Z651" s="12" t="str">
        <f t="shared" si="1"/>
        <v>{"id":"M6-G-12b-I-1-BR","stimulus":"&lt;p&gt;Qual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v>
      </c>
      <c r="AA651" s="15" t="s">
        <v>3823</v>
      </c>
      <c r="AB651" s="13" t="str">
        <f t="shared" si="2"/>
        <v>M6-G-12b-I-1</v>
      </c>
      <c r="AC651" s="13" t="str">
        <f t="shared" si="3"/>
        <v>M6-G-12b-I-1-BR</v>
      </c>
      <c r="AD651" s="8" t="s">
        <v>47</v>
      </c>
      <c r="AE651" s="13"/>
      <c r="AF651" s="8" t="s">
        <v>48</v>
      </c>
      <c r="AG651" s="8"/>
    </row>
    <row r="652" ht="112.5" customHeight="1">
      <c r="A652" s="6" t="s">
        <v>3815</v>
      </c>
      <c r="B652" s="6" t="s">
        <v>3816</v>
      </c>
      <c r="C652" s="8" t="s">
        <v>35</v>
      </c>
      <c r="D652" s="7" t="s">
        <v>36</v>
      </c>
      <c r="E652" s="6"/>
      <c r="F652" s="11" t="s">
        <v>3824</v>
      </c>
      <c r="G652" s="10"/>
      <c r="H652" s="10"/>
      <c r="I652" s="8" t="s">
        <v>2761</v>
      </c>
      <c r="J652" s="8" t="s">
        <v>162</v>
      </c>
      <c r="K652" s="10" t="s">
        <v>3825</v>
      </c>
      <c r="L652" s="26" t="s">
        <v>3826</v>
      </c>
      <c r="M652" s="34" t="s">
        <v>43</v>
      </c>
      <c r="N652" s="26" t="s">
        <v>3821</v>
      </c>
      <c r="O652" s="27" t="s">
        <v>3827</v>
      </c>
      <c r="P652" s="12"/>
      <c r="Q652" s="13"/>
      <c r="R652" s="12"/>
      <c r="S652" s="12"/>
      <c r="T652" s="12"/>
      <c r="U652" s="12"/>
      <c r="V652" s="12"/>
      <c r="W652" s="12"/>
      <c r="X652" s="13"/>
      <c r="Y652" s="6" t="s">
        <v>3569</v>
      </c>
      <c r="Z652" s="12" t="str">
        <f t="shared" si="1"/>
        <v>{"id":"M6-G-12b-I-2-BR","stimulus":"&lt;p&gt;Qual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v>
      </c>
      <c r="AA652" s="15" t="s">
        <v>3828</v>
      </c>
      <c r="AB652" s="13" t="str">
        <f t="shared" si="2"/>
        <v>M6-G-12b-I-2</v>
      </c>
      <c r="AC652" s="13" t="str">
        <f t="shared" si="3"/>
        <v>M6-G-12b-I-2-BR</v>
      </c>
      <c r="AD652" s="8" t="s">
        <v>47</v>
      </c>
      <c r="AE652" s="13"/>
      <c r="AF652" s="8" t="s">
        <v>48</v>
      </c>
      <c r="AG652" s="8"/>
    </row>
    <row r="653" ht="112.5" customHeight="1">
      <c r="A653" s="6" t="s">
        <v>3815</v>
      </c>
      <c r="B653" s="6" t="s">
        <v>3816</v>
      </c>
      <c r="C653" s="8" t="s">
        <v>35</v>
      </c>
      <c r="D653" s="7" t="s">
        <v>36</v>
      </c>
      <c r="E653" s="6"/>
      <c r="F653" s="11" t="s">
        <v>3829</v>
      </c>
      <c r="G653" s="10"/>
      <c r="H653" s="10"/>
      <c r="I653" s="8" t="s">
        <v>2761</v>
      </c>
      <c r="J653" s="8" t="s">
        <v>162</v>
      </c>
      <c r="K653" s="10" t="s">
        <v>3830</v>
      </c>
      <c r="L653" s="26" t="s">
        <v>3831</v>
      </c>
      <c r="M653" s="34" t="s">
        <v>43</v>
      </c>
      <c r="N653" s="26" t="s">
        <v>3821</v>
      </c>
      <c r="O653" s="27" t="s">
        <v>3832</v>
      </c>
      <c r="P653" s="12"/>
      <c r="Q653" s="13"/>
      <c r="R653" s="12"/>
      <c r="S653" s="12"/>
      <c r="T653" s="12"/>
      <c r="U653" s="12"/>
      <c r="V653" s="12"/>
      <c r="W653" s="12"/>
      <c r="X653" s="13"/>
      <c r="Y653" s="6" t="s">
        <v>3569</v>
      </c>
      <c r="Z653" s="12" t="str">
        <f t="shared" si="1"/>
        <v>{"id":"M6-G-12b-I-3-BR","stimulus":"&lt;p&gt;Qual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v>
      </c>
      <c r="AA653" s="15" t="s">
        <v>3833</v>
      </c>
      <c r="AB653" s="13" t="str">
        <f t="shared" si="2"/>
        <v>M6-G-12b-I-3</v>
      </c>
      <c r="AC653" s="13" t="str">
        <f t="shared" si="3"/>
        <v>M6-G-12b-I-3-BR</v>
      </c>
      <c r="AD653" s="8" t="s">
        <v>47</v>
      </c>
      <c r="AE653" s="13"/>
      <c r="AF653" s="8" t="s">
        <v>48</v>
      </c>
      <c r="AG653" s="8"/>
    </row>
    <row r="654" ht="112.5" customHeight="1">
      <c r="A654" s="6" t="s">
        <v>3815</v>
      </c>
      <c r="B654" s="6" t="s">
        <v>3816</v>
      </c>
      <c r="C654" s="8" t="s">
        <v>50</v>
      </c>
      <c r="D654" s="7" t="s">
        <v>36</v>
      </c>
      <c r="E654" s="6"/>
      <c r="F654" s="11" t="s">
        <v>3834</v>
      </c>
      <c r="G654" s="10" t="s">
        <v>2844</v>
      </c>
      <c r="H654" s="10" t="s">
        <v>3835</v>
      </c>
      <c r="I654" s="8" t="s">
        <v>2761</v>
      </c>
      <c r="J654" s="8" t="s">
        <v>168</v>
      </c>
      <c r="K654" s="10" t="s">
        <v>3836</v>
      </c>
      <c r="L654" s="27" t="s">
        <v>3837</v>
      </c>
      <c r="M654" s="34" t="s">
        <v>43</v>
      </c>
      <c r="N654" s="26" t="s">
        <v>3821</v>
      </c>
      <c r="O654" s="27" t="s">
        <v>3838</v>
      </c>
      <c r="P654" s="12"/>
      <c r="Q654" s="13"/>
      <c r="R654" s="12"/>
      <c r="S654" s="12"/>
      <c r="T654" s="12"/>
      <c r="U654" s="12"/>
      <c r="V654" s="12"/>
      <c r="W654" s="12"/>
      <c r="X654" s="13"/>
      <c r="Y654" s="6" t="s">
        <v>3569</v>
      </c>
      <c r="Z654" s="12" t="str">
        <f t="shared" si="1"/>
        <v>{"id":"M6-G-12b-E-1-BR","stimulus":"&lt;p&gt;Qual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{{T1}} : {{Q1}} = 3&lt;/p&gt;","seed":{"parameters":[{"name":"Q1","label":null,"min":1,"max":10,"step":1}],"calculated":[{"name":"T1","label":"{{function}}","function":"{{Q1}}*3","temp":true},{"name":"A1","label":"{{function}}","function":"3"}],"uniques":true},"algorithm":{"name":"calculateOperation","params":{"method":"equivLiteral","keyboard":"NUMERICAL"}}}</v>
      </c>
      <c r="AA654" s="15" t="s">
        <v>3839</v>
      </c>
      <c r="AB654" s="13" t="str">
        <f t="shared" si="2"/>
        <v>M6-G-12b-E-1</v>
      </c>
      <c r="AC654" s="13" t="str">
        <f t="shared" si="3"/>
        <v>M6-G-12b-E-1-BR</v>
      </c>
      <c r="AD654" s="8" t="s">
        <v>47</v>
      </c>
      <c r="AE654" s="13"/>
      <c r="AF654" s="8" t="s">
        <v>48</v>
      </c>
      <c r="AG654" s="8"/>
    </row>
    <row r="655" ht="112.5" customHeight="1">
      <c r="A655" s="6" t="s">
        <v>3815</v>
      </c>
      <c r="B655" s="6" t="s">
        <v>3816</v>
      </c>
      <c r="C655" s="8" t="s">
        <v>50</v>
      </c>
      <c r="D655" s="7" t="s">
        <v>36</v>
      </c>
      <c r="E655" s="6"/>
      <c r="F655" s="11" t="s">
        <v>3840</v>
      </c>
      <c r="G655" s="10" t="s">
        <v>2844</v>
      </c>
      <c r="H655" s="10" t="s">
        <v>3835</v>
      </c>
      <c r="I655" s="8" t="s">
        <v>2761</v>
      </c>
      <c r="J655" s="8" t="s">
        <v>168</v>
      </c>
      <c r="K655" s="10" t="s">
        <v>3841</v>
      </c>
      <c r="L655" s="27" t="s">
        <v>3842</v>
      </c>
      <c r="M655" s="34" t="s">
        <v>43</v>
      </c>
      <c r="N655" s="26" t="s">
        <v>3821</v>
      </c>
      <c r="O655" s="27" t="s">
        <v>3822</v>
      </c>
      <c r="P655" s="12"/>
      <c r="Q655" s="13"/>
      <c r="R655" s="12"/>
      <c r="S655" s="12"/>
      <c r="T655" s="12"/>
      <c r="U655" s="12"/>
      <c r="V655" s="12"/>
      <c r="W655" s="12"/>
      <c r="X655" s="13"/>
      <c r="Y655" s="6" t="s">
        <v>3569</v>
      </c>
      <c r="Z655" s="12" t="str">
        <f t="shared" si="1"/>
        <v>{"id":"M6-G-12b-E-2-BR","stimulus":"&lt;p&gt;Qual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10,"step":2}],"calculated":[{"name":"T1","label":"{{function}}","function":"{{Q1}}*2","temp":true},{"name":"A1","label":"{{function}}","function":"0.5"}],"uniques":true},"algorithm":{"name":"calculateOperation","params":{"method":"equivLiteral","keyboard":"NUMERICAL"}}}</v>
      </c>
      <c r="AA655" s="15" t="s">
        <v>3843</v>
      </c>
      <c r="AB655" s="13" t="str">
        <f t="shared" si="2"/>
        <v>M6-G-12b-E-2</v>
      </c>
      <c r="AC655" s="13" t="str">
        <f t="shared" si="3"/>
        <v>M6-G-12b-E-2-BR</v>
      </c>
      <c r="AD655" s="8" t="s">
        <v>47</v>
      </c>
      <c r="AE655" s="13"/>
      <c r="AF655" s="8" t="s">
        <v>48</v>
      </c>
      <c r="AG655" s="8"/>
    </row>
    <row r="656" ht="112.5" customHeight="1">
      <c r="A656" s="6" t="s">
        <v>3815</v>
      </c>
      <c r="B656" s="6" t="s">
        <v>3816</v>
      </c>
      <c r="C656" s="8" t="s">
        <v>50</v>
      </c>
      <c r="D656" s="7" t="s">
        <v>36</v>
      </c>
      <c r="E656" s="6"/>
      <c r="F656" s="11" t="s">
        <v>3844</v>
      </c>
      <c r="G656" s="10" t="s">
        <v>2844</v>
      </c>
      <c r="H656" s="10" t="s">
        <v>3835</v>
      </c>
      <c r="I656" s="8" t="s">
        <v>2761</v>
      </c>
      <c r="J656" s="8" t="s">
        <v>168</v>
      </c>
      <c r="K656" s="10" t="s">
        <v>3845</v>
      </c>
      <c r="L656" s="27" t="s">
        <v>3846</v>
      </c>
      <c r="M656" s="34" t="s">
        <v>43</v>
      </c>
      <c r="N656" s="26" t="s">
        <v>3821</v>
      </c>
      <c r="O656" s="27" t="s">
        <v>3847</v>
      </c>
      <c r="P656" s="12"/>
      <c r="Q656" s="13"/>
      <c r="R656" s="12"/>
      <c r="S656" s="12"/>
      <c r="T656" s="12"/>
      <c r="U656" s="12"/>
      <c r="V656" s="12"/>
      <c r="W656" s="12"/>
      <c r="X656" s="13"/>
      <c r="Y656" s="6" t="s">
        <v>3569</v>
      </c>
      <c r="Z656" s="12" t="str">
        <f t="shared" si="1"/>
        <v>{"id":"M6-G-12b-E-3-BR","stimulus":"&lt;p&gt;Qual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0.4&lt;/p&gt;","seed":{"parameters":[{"name":"Q1","label":null,"min":2,"max":10,"step":2}],"calculated":[{"name":"T1","label":"{{function}}","function":"{{Q1}}*5/2","temp":true},{"name":"A1","label":"{{function}}","function":"0.4"}],"uniques":true},"algorithm":{"name":"calculateOperation","params":{"method":"equivLiteral","keyboard":"NUMERICAL"}}}</v>
      </c>
      <c r="AA656" s="15" t="s">
        <v>3848</v>
      </c>
      <c r="AB656" s="13" t="str">
        <f t="shared" si="2"/>
        <v>M6-G-12b-E-3</v>
      </c>
      <c r="AC656" s="13" t="str">
        <f t="shared" si="3"/>
        <v>M6-G-12b-E-3-BR</v>
      </c>
      <c r="AD656" s="8" t="s">
        <v>47</v>
      </c>
      <c r="AE656" s="13"/>
      <c r="AF656" s="8" t="s">
        <v>48</v>
      </c>
      <c r="AG656" s="8"/>
    </row>
    <row r="657" ht="112.5" customHeight="1">
      <c r="A657" s="6" t="s">
        <v>3849</v>
      </c>
      <c r="B657" s="6" t="s">
        <v>3850</v>
      </c>
      <c r="C657" s="13" t="s">
        <v>35</v>
      </c>
      <c r="D657" s="7" t="s">
        <v>36</v>
      </c>
      <c r="E657" s="6"/>
      <c r="F657" s="9" t="s">
        <v>3851</v>
      </c>
      <c r="G657" s="10"/>
      <c r="H657" s="10"/>
      <c r="I657" s="6" t="s">
        <v>212</v>
      </c>
      <c r="J657" s="8" t="s">
        <v>3852</v>
      </c>
      <c r="K657" s="11" t="s">
        <v>3853</v>
      </c>
      <c r="L657" s="26" t="s">
        <v>3854</v>
      </c>
      <c r="M657" s="13" t="s">
        <v>43</v>
      </c>
      <c r="N657" s="11" t="s">
        <v>3855</v>
      </c>
      <c r="O657" s="11" t="s">
        <v>3855</v>
      </c>
      <c r="P657" s="12"/>
      <c r="Q657" s="13"/>
      <c r="R657" s="12"/>
      <c r="S657" s="12"/>
      <c r="T657" s="12"/>
      <c r="U657" s="12"/>
      <c r="V657" s="12"/>
      <c r="W657" s="12"/>
      <c r="X657" s="13"/>
      <c r="Y657" s="6" t="s">
        <v>3569</v>
      </c>
      <c r="Z657" s="12" t="str">
        <f t="shared" si="1"/>
        <v>{
    "id": "M6-G-15a-I-1-BR",
    "stimulus": "&lt;p&gt;Indique se as seguintes afirmações são verdadeiras ou falsas.&lt;/p&gt;",
    "hint": "&lt;p&gt;O nome dos polígonos depende do número de seus lados, ângulos e vértices: &lt;i&gt;tri-&lt;/i&gt; (3), &lt;i&gt;quadr-&lt;/i&gt; (4), &lt;i&gt;penta-&lt;/i&gt; (5) o &lt;i&gt;hexa-&lt;/i&gt; (6).&lt;/p&gt;",
    "feedback": "&lt;p&gt;O nome dos polígonos depende do número de seus lados, ângulos e vértices: &lt;i&gt;tri-&lt;/i&gt; (3), &lt;i&gt;quadr-&lt;/i&gt; (4), &lt;i&gt;penta-&lt;/i&gt; (5) o &lt;i&gt;hexa-&lt;/i&gt; (6).&lt;/p&gt;",
    "seed": {
        "parameters": [
            {
                "name": "Q1",
                "label": null,
                "list": [
                    "ângulos",
                    "lados",
                    "vértices"
                ]
            },
            {
                "name": "Q2",
                "label": null,
                "list": [
                    "ângulos",
                    "lados",
                    "vértices"
                ]
            },
            {
                "name": "Q3",
                "label": null,
                "list": [
                    "ângulos",
                    "lados",
                    "vértices"
                ]
            },
            {
                "name": "Q4",
                "label": null,
                "list": [
                    "ângulos",
                    "lados",
                    "vértices"
                ]
            },
            {
                "name": "Q5",
                "label": null,
                "list": [
                    "ângulos",
                    "lados",
                    "vértices"
                ]
            },
            {
                "name": "Q6",
                "label": null,
                "list": [
                    5,
                    6,
                    7,
                    8
                ]
            },
            {
                "name": "Q7",
                "label": null,
                "list": [
                    4,
                    6,
                    7,
                    8
                ]
            },
            {
                "name": "Q8",
                "label": null,
                "list": [
                    4,
                    5,
                    7,
                    8
                ]
            },
            {
                "name": "Q9",
                "label": null,
                "list": [
                    4,
                    5,
                    6,
                    8
                ]
            },
            {
                "name": "Q10",
                "label": null,
                "list": [
                    4,
                    5,
                    6,
                    7
                ]
            }
        ],
        "calculated": [
            {
                "name": "A1",
                "label": "{{function}}",
                "function": "Um quadrilátero é um polígono com 4 {{Q1}}."
            },
            {
                "name": "A2",
                "label": "{{function}}",
                "function": "Um pentágono é um polígono com 5 {{Q2}}."
            },
            {
                "name": "A3",
                "label": "{{function}}",
                "function": "Um hexágono é um polígono com 6 {{Q3}}."
            },
            {
                "name": "A4",
                "label": "{{function}}",
                "function": "Um heptágono é um polígono com 7 {{Q4}}."
            },
            {
                "name": "A5",
                "label": "{{function}}",
                "function": "Um octógono é um polígono com 8 {{Q5}}."
            },
            {
                "name": "A6",
                "label": "{{function}}",
                "function": "Um quadrilátero é um polígono com {{Q6}} {{Q1}}.",
                "incorrect": true,
                "feedback": " Um quadrilátero tem 4 {{Q1}}."
            },
            {
                "name": "A7",
                "label": "{{function}}",
                "function": "Um pentágono é um polígono com {{Q7}} {{Q2}}.",
                "incorrect": true,
                "feedback": " Um pentágono tem 5 {{Q2}}."
            },
            {
                "name": "A8",
                "label": "{{function}}",
                "function": "Um hexágono é um polígono com {{Q8}} {{Q3}}.",
                "incorrect": true,
                "feedback": " Um hexágono tem 6 {{Q3}}."
            },
            {
                "name": "A9",
                "label": "{{function}}",
                "function": "Um heptágono é um polígono com {{Q9}} {{Q4}}.",
                "incorrect": true,
                "feedback": " Um heptágono tem 7 {{Q4}}."
            },
            {
                "name": "A10",
                "label": "{{function}}",
                "function": "Um octógono é um polígono com {{Q10}} {{Q5}}.",
                "incorrect": true,
                "feedback": " Um octógono tem 8 {{Q5}}."
            }
        ],
        "uniques": false
    },
    "algorithm": {
        "name": "trueFalse",
        "template": "Choice matrix – inline",
        "params": {
            "countCorrect": 1,
            "countIncorrect": 2,
            "showCheckIcon": false,
            "options": [
                "Verdadeiro",
                "Falso"
            ]
        }
    }
}</v>
      </c>
      <c r="AA657" s="15" t="s">
        <v>3856</v>
      </c>
      <c r="AB657" s="13" t="str">
        <f t="shared" si="2"/>
        <v>M6-G-15a-I-1</v>
      </c>
      <c r="AC657" s="13" t="str">
        <f t="shared" si="3"/>
        <v>M6-G-15a-I-1-BR</v>
      </c>
      <c r="AD657" s="8" t="s">
        <v>47</v>
      </c>
      <c r="AE657" s="13"/>
      <c r="AF657" s="8" t="s">
        <v>48</v>
      </c>
      <c r="AG657" s="8" t="s">
        <v>49</v>
      </c>
    </row>
    <row r="658" ht="112.5" customHeight="1">
      <c r="A658" s="6" t="s">
        <v>3849</v>
      </c>
      <c r="B658" s="6" t="s">
        <v>3850</v>
      </c>
      <c r="C658" s="13" t="s">
        <v>50</v>
      </c>
      <c r="D658" s="7" t="s">
        <v>36</v>
      </c>
      <c r="E658" s="6"/>
      <c r="F658" s="9" t="s">
        <v>3857</v>
      </c>
      <c r="G658" s="10"/>
      <c r="H658" s="10" t="s">
        <v>3858</v>
      </c>
      <c r="I658" s="6" t="s">
        <v>2760</v>
      </c>
      <c r="J658" s="23" t="s">
        <v>3859</v>
      </c>
      <c r="K658" s="10"/>
      <c r="L658" s="11" t="s">
        <v>3860</v>
      </c>
      <c r="M658" s="13" t="s">
        <v>43</v>
      </c>
      <c r="N658" s="11" t="s">
        <v>3855</v>
      </c>
      <c r="O658" s="11" t="s">
        <v>3855</v>
      </c>
      <c r="P658" s="12"/>
      <c r="Q658" s="13"/>
      <c r="R658" s="12"/>
      <c r="S658" s="12"/>
      <c r="T658" s="12"/>
      <c r="U658" s="12"/>
      <c r="V658" s="12"/>
      <c r="W658" s="12"/>
      <c r="X658" s="13"/>
      <c r="Y658" s="6" t="s">
        <v>3569</v>
      </c>
      <c r="Z658" s="12" t="str">
        <f t="shared" si="1"/>
        <v>{"id":"M6-G-15a-E-1-BR","stimulus":"&lt;p&gt;Selecione o pentágono.&lt;/p&gt;","hint":"&lt;p&gt;O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58" s="15" t="s">
        <v>3861</v>
      </c>
      <c r="AB658" s="13" t="str">
        <f t="shared" si="2"/>
        <v>M6-G-15a-E-1</v>
      </c>
      <c r="AC658" s="13" t="str">
        <f t="shared" si="3"/>
        <v>M6-G-15a-E-1-BR</v>
      </c>
      <c r="AD658" s="8" t="s">
        <v>47</v>
      </c>
      <c r="AE658" s="13"/>
      <c r="AF658" s="8" t="s">
        <v>48</v>
      </c>
      <c r="AG658" s="8" t="s">
        <v>49</v>
      </c>
    </row>
    <row r="659" ht="112.5" customHeight="1">
      <c r="A659" s="6" t="s">
        <v>3849</v>
      </c>
      <c r="B659" s="6" t="s">
        <v>3850</v>
      </c>
      <c r="C659" s="13" t="s">
        <v>50</v>
      </c>
      <c r="D659" s="7" t="s">
        <v>36</v>
      </c>
      <c r="E659" s="6"/>
      <c r="F659" s="9" t="s">
        <v>3862</v>
      </c>
      <c r="G659" s="10"/>
      <c r="H659" s="38" t="s">
        <v>3863</v>
      </c>
      <c r="I659" s="6" t="s">
        <v>2760</v>
      </c>
      <c r="J659" s="23" t="s">
        <v>3859</v>
      </c>
      <c r="K659" s="10"/>
      <c r="L659" s="11" t="s">
        <v>3864</v>
      </c>
      <c r="M659" s="13" t="s">
        <v>43</v>
      </c>
      <c r="N659" s="11" t="s">
        <v>3855</v>
      </c>
      <c r="O659" s="11" t="s">
        <v>3855</v>
      </c>
      <c r="P659" s="12"/>
      <c r="Q659" s="13"/>
      <c r="R659" s="12"/>
      <c r="S659" s="12"/>
      <c r="T659" s="12"/>
      <c r="U659" s="12"/>
      <c r="V659" s="12"/>
      <c r="W659" s="12"/>
      <c r="X659" s="13"/>
      <c r="Y659" s="6" t="s">
        <v>3569</v>
      </c>
      <c r="Z659" s="12" t="str">
        <f t="shared" si="1"/>
        <v>{"id":"M6-G-15a-E-2-BR","stimulus":"&lt;p&gt;Selecione o hexágono.&lt;/p&gt;","hint":"&lt;p&gt;O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59" s="15" t="s">
        <v>3865</v>
      </c>
      <c r="AB659" s="13" t="str">
        <f t="shared" si="2"/>
        <v>M6-G-15a-E-2</v>
      </c>
      <c r="AC659" s="13" t="str">
        <f t="shared" si="3"/>
        <v>M6-G-15a-E-2-BR</v>
      </c>
      <c r="AD659" s="8" t="s">
        <v>47</v>
      </c>
      <c r="AE659" s="13"/>
      <c r="AF659" s="8" t="s">
        <v>48</v>
      </c>
      <c r="AG659" s="8" t="s">
        <v>49</v>
      </c>
    </row>
    <row r="660" ht="112.5" customHeight="1">
      <c r="A660" s="6" t="s">
        <v>3849</v>
      </c>
      <c r="B660" s="6" t="s">
        <v>3850</v>
      </c>
      <c r="C660" s="13" t="s">
        <v>50</v>
      </c>
      <c r="D660" s="7" t="s">
        <v>36</v>
      </c>
      <c r="E660" s="6"/>
      <c r="F660" s="9" t="s">
        <v>3866</v>
      </c>
      <c r="G660" s="10"/>
      <c r="H660" s="38" t="s">
        <v>3867</v>
      </c>
      <c r="I660" s="6" t="s">
        <v>2760</v>
      </c>
      <c r="J660" s="23" t="s">
        <v>3859</v>
      </c>
      <c r="K660" s="10"/>
      <c r="L660" s="11" t="s">
        <v>3868</v>
      </c>
      <c r="M660" s="13" t="s">
        <v>43</v>
      </c>
      <c r="N660" s="11" t="s">
        <v>3855</v>
      </c>
      <c r="O660" s="11" t="s">
        <v>3855</v>
      </c>
      <c r="P660" s="12"/>
      <c r="Q660" s="13"/>
      <c r="R660" s="12"/>
      <c r="S660" s="12"/>
      <c r="T660" s="12"/>
      <c r="U660" s="12"/>
      <c r="V660" s="12"/>
      <c r="W660" s="12"/>
      <c r="X660" s="13"/>
      <c r="Y660" s="6" t="s">
        <v>3569</v>
      </c>
      <c r="Z660" s="12" t="str">
        <f t="shared" si="1"/>
        <v>{"id":"M6-G-15a-E-3-BR","stimulus":"&lt;p&gt;Selecione o heptágono.&lt;/p&gt;","hint":"&lt;p&gt;O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60" s="15" t="s">
        <v>3869</v>
      </c>
      <c r="AB660" s="13" t="str">
        <f t="shared" si="2"/>
        <v>M6-G-15a-E-3</v>
      </c>
      <c r="AC660" s="13" t="str">
        <f t="shared" si="3"/>
        <v>M6-G-15a-E-3-BR</v>
      </c>
      <c r="AD660" s="8" t="s">
        <v>47</v>
      </c>
      <c r="AE660" s="13"/>
      <c r="AF660" s="8" t="s">
        <v>48</v>
      </c>
      <c r="AG660" s="8" t="s">
        <v>49</v>
      </c>
    </row>
    <row r="661" ht="112.5" customHeight="1">
      <c r="A661" s="6" t="s">
        <v>3849</v>
      </c>
      <c r="B661" s="6" t="s">
        <v>3850</v>
      </c>
      <c r="C661" s="13" t="s">
        <v>50</v>
      </c>
      <c r="D661" s="7" t="s">
        <v>36</v>
      </c>
      <c r="E661" s="6"/>
      <c r="F661" s="9" t="s">
        <v>3870</v>
      </c>
      <c r="G661" s="10"/>
      <c r="H661" s="38" t="s">
        <v>3871</v>
      </c>
      <c r="I661" s="6" t="s">
        <v>2760</v>
      </c>
      <c r="J661" s="23" t="s">
        <v>3859</v>
      </c>
      <c r="K661" s="10"/>
      <c r="L661" s="11" t="s">
        <v>3872</v>
      </c>
      <c r="M661" s="13" t="s">
        <v>43</v>
      </c>
      <c r="N661" s="11" t="s">
        <v>3855</v>
      </c>
      <c r="O661" s="11" t="s">
        <v>3855</v>
      </c>
      <c r="P661" s="12"/>
      <c r="Q661" s="13"/>
      <c r="R661" s="12"/>
      <c r="S661" s="12"/>
      <c r="T661" s="12"/>
      <c r="U661" s="12"/>
      <c r="V661" s="12"/>
      <c r="W661" s="12"/>
      <c r="X661" s="13"/>
      <c r="Y661" s="6" t="s">
        <v>3569</v>
      </c>
      <c r="Z661" s="12" t="str">
        <f t="shared" si="1"/>
        <v>{"id":"M6-G-15a-E-4-BR","stimulus":"&lt;p&gt;Selecione o octógono.&lt;/p&gt;","hint":"&lt;p&gt;O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AA661" s="15" t="s">
        <v>3873</v>
      </c>
      <c r="AB661" s="13" t="str">
        <f t="shared" si="2"/>
        <v>M6-G-15a-E-4</v>
      </c>
      <c r="AC661" s="13" t="str">
        <f t="shared" si="3"/>
        <v>M6-G-15a-E-4-BR</v>
      </c>
      <c r="AD661" s="8" t="s">
        <v>47</v>
      </c>
      <c r="AE661" s="13"/>
      <c r="AF661" s="8" t="s">
        <v>48</v>
      </c>
      <c r="AG661" s="8" t="s">
        <v>49</v>
      </c>
    </row>
    <row r="662" ht="112.5" customHeight="1">
      <c r="A662" s="6" t="s">
        <v>3874</v>
      </c>
      <c r="B662" s="6" t="s">
        <v>3875</v>
      </c>
      <c r="C662" s="13" t="s">
        <v>35</v>
      </c>
      <c r="D662" s="7" t="s">
        <v>36</v>
      </c>
      <c r="E662" s="6"/>
      <c r="F662" s="40" t="s">
        <v>3876</v>
      </c>
      <c r="G662" s="10"/>
      <c r="H662" s="10"/>
      <c r="I662" s="6" t="s">
        <v>2761</v>
      </c>
      <c r="J662" s="23" t="s">
        <v>3877</v>
      </c>
      <c r="K662" s="10"/>
      <c r="L662" s="11" t="s">
        <v>3878</v>
      </c>
      <c r="M662" s="13" t="s">
        <v>43</v>
      </c>
      <c r="N662" s="11" t="s">
        <v>3879</v>
      </c>
      <c r="O662" s="11" t="s">
        <v>3879</v>
      </c>
      <c r="P662" s="12"/>
      <c r="Q662" s="13"/>
      <c r="R662" s="12"/>
      <c r="S662" s="12"/>
      <c r="T662" s="12"/>
      <c r="U662" s="12"/>
      <c r="V662" s="12"/>
      <c r="W662" s="12"/>
      <c r="X662" s="13"/>
      <c r="Y662" s="6" t="s">
        <v>3569</v>
      </c>
      <c r="Z662" s="12" t="str">
        <f t="shared" si="1"/>
        <v>{"id":"M6-G-15b-I-1-BR","stimulus":"&lt;p&gt;Selecione os polígonos regulares.&lt;/p&gt;","hint":"&lt;p&gt;Polígonos regulares têm todos os seus lados e ângulos iguais.&lt;/p&gt;","feedback":"&lt;p&gt;Polígonos regulares têm todos os seus lados e ângulos iguais.&lt;/p&gt;","seed":{"parameters":[],"calculated":[{"name":"A1","label":"&lt;div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AA662" s="15" t="s">
        <v>3880</v>
      </c>
      <c r="AB662" s="13" t="str">
        <f t="shared" si="2"/>
        <v>M6-G-15b-I-1</v>
      </c>
      <c r="AC662" s="13" t="str">
        <f t="shared" si="3"/>
        <v>M6-G-15b-I-1-BR</v>
      </c>
      <c r="AD662" s="8" t="s">
        <v>47</v>
      </c>
      <c r="AE662" s="13"/>
      <c r="AF662" s="8" t="s">
        <v>48</v>
      </c>
      <c r="AG662" s="8" t="s">
        <v>49</v>
      </c>
    </row>
    <row r="663" ht="112.5" customHeight="1">
      <c r="A663" s="6" t="s">
        <v>3874</v>
      </c>
      <c r="B663" s="6" t="s">
        <v>3875</v>
      </c>
      <c r="C663" s="13" t="s">
        <v>35</v>
      </c>
      <c r="D663" s="7" t="s">
        <v>36</v>
      </c>
      <c r="E663" s="6"/>
      <c r="F663" s="9" t="s">
        <v>3881</v>
      </c>
      <c r="G663" s="10"/>
      <c r="H663" s="10"/>
      <c r="I663" s="6" t="s">
        <v>2761</v>
      </c>
      <c r="J663" s="23" t="s">
        <v>3877</v>
      </c>
      <c r="K663" s="10"/>
      <c r="L663" s="11" t="s">
        <v>3882</v>
      </c>
      <c r="M663" s="13" t="s">
        <v>43</v>
      </c>
      <c r="N663" s="11" t="s">
        <v>3883</v>
      </c>
      <c r="O663" s="11" t="s">
        <v>3883</v>
      </c>
      <c r="P663" s="12"/>
      <c r="Q663" s="13"/>
      <c r="R663" s="12"/>
      <c r="S663" s="12"/>
      <c r="T663" s="12"/>
      <c r="U663" s="12"/>
      <c r="V663" s="12"/>
      <c r="W663" s="12"/>
      <c r="X663" s="13"/>
      <c r="Y663" s="6" t="s">
        <v>3569</v>
      </c>
      <c r="Z663" s="12" t="str">
        <f t="shared" si="1"/>
        <v>{"id":"M6-G-15b-I-2-BR","stimulus":"&lt;p&gt;Selecione os polígonos irregulares.&lt;/p&gt;","hint":"&lt;p&gt;Um polígono irregular tem lados e ângulos diferentes entre si.&lt;/p&gt;","feedback":"&lt;p&gt;Um polígono irregular tem lados e ângulos diferentes entre si.&lt;/p&gt;","seed":{"parameters":[],"calculated":[{"name":"A1","label":"&lt;div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AA663" s="15" t="s">
        <v>3884</v>
      </c>
      <c r="AB663" s="13" t="str">
        <f t="shared" si="2"/>
        <v>M6-G-15b-I-2</v>
      </c>
      <c r="AC663" s="13" t="str">
        <f t="shared" si="3"/>
        <v>M6-G-15b-I-2-BR</v>
      </c>
      <c r="AD663" s="8" t="s">
        <v>47</v>
      </c>
      <c r="AE663" s="13"/>
      <c r="AF663" s="8" t="s">
        <v>48</v>
      </c>
      <c r="AG663" s="8" t="s">
        <v>49</v>
      </c>
    </row>
    <row r="664" ht="112.5" customHeight="1">
      <c r="A664" s="6" t="s">
        <v>3874</v>
      </c>
      <c r="B664" s="6" t="s">
        <v>3875</v>
      </c>
      <c r="C664" s="13" t="s">
        <v>50</v>
      </c>
      <c r="D664" s="7" t="s">
        <v>36</v>
      </c>
      <c r="E664" s="6"/>
      <c r="F664" s="9" t="s">
        <v>3885</v>
      </c>
      <c r="G664" s="11" t="s">
        <v>3886</v>
      </c>
      <c r="H664" s="10"/>
      <c r="I664" s="6" t="s">
        <v>2761</v>
      </c>
      <c r="J664" s="6" t="s">
        <v>54</v>
      </c>
      <c r="K664" s="11" t="s">
        <v>3887</v>
      </c>
      <c r="L664" s="10" t="s">
        <v>3888</v>
      </c>
      <c r="M664" s="13" t="s">
        <v>43</v>
      </c>
      <c r="N664" s="11" t="s">
        <v>3889</v>
      </c>
      <c r="O664" s="11" t="s">
        <v>3890</v>
      </c>
      <c r="P664" s="12"/>
      <c r="Q664" s="13"/>
      <c r="R664" s="12"/>
      <c r="S664" s="12"/>
      <c r="T664" s="12"/>
      <c r="U664" s="12"/>
      <c r="V664" s="12"/>
      <c r="W664" s="12"/>
      <c r="X664" s="13"/>
      <c r="Y664" s="6" t="s">
        <v>3569</v>
      </c>
      <c r="Z664" s="12" t="str">
        <f t="shared" si="1"/>
        <v>{
    "id": "M6-G-15b-E-1-BR",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AA664" s="42" t="s">
        <v>3891</v>
      </c>
      <c r="AB664" s="13" t="str">
        <f t="shared" si="2"/>
        <v>M6-G-15b-E-1</v>
      </c>
      <c r="AC664" s="13" t="str">
        <f t="shared" si="3"/>
        <v>M6-G-15b-E-1-BR</v>
      </c>
      <c r="AD664" s="8" t="s">
        <v>47</v>
      </c>
      <c r="AE664" s="13"/>
      <c r="AF664" s="8" t="s">
        <v>48</v>
      </c>
      <c r="AG664" s="8" t="s">
        <v>49</v>
      </c>
    </row>
    <row r="665" ht="112.5" customHeight="1">
      <c r="A665" s="6" t="s">
        <v>3874</v>
      </c>
      <c r="B665" s="6" t="s">
        <v>3875</v>
      </c>
      <c r="C665" s="13" t="s">
        <v>50</v>
      </c>
      <c r="D665" s="7" t="s">
        <v>36</v>
      </c>
      <c r="E665" s="6"/>
      <c r="F665" s="9" t="s">
        <v>3885</v>
      </c>
      <c r="G665" s="11" t="s">
        <v>3886</v>
      </c>
      <c r="H665" s="10"/>
      <c r="I665" s="6" t="s">
        <v>2761</v>
      </c>
      <c r="J665" s="6" t="s">
        <v>54</v>
      </c>
      <c r="K665" s="11" t="s">
        <v>3892</v>
      </c>
      <c r="L665" s="10" t="s">
        <v>3893</v>
      </c>
      <c r="M665" s="13" t="s">
        <v>43</v>
      </c>
      <c r="N665" s="11" t="s">
        <v>3889</v>
      </c>
      <c r="O665" s="11" t="s">
        <v>3890</v>
      </c>
      <c r="P665" s="12"/>
      <c r="Q665" s="13"/>
      <c r="R665" s="12"/>
      <c r="S665" s="12"/>
      <c r="T665" s="12"/>
      <c r="U665" s="12"/>
      <c r="V665" s="12"/>
      <c r="W665" s="12"/>
      <c r="X665" s="13"/>
      <c r="Y665" s="6" t="s">
        <v>3569</v>
      </c>
      <c r="Z665" s="12" t="str">
        <f t="shared" si="1"/>
        <v>{
    "id": "M6-G-15b-E-2-BR",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AA665" s="42" t="s">
        <v>3894</v>
      </c>
      <c r="AB665" s="13" t="str">
        <f t="shared" si="2"/>
        <v>M6-G-15b-E-2</v>
      </c>
      <c r="AC665" s="13" t="str">
        <f t="shared" si="3"/>
        <v>M6-G-15b-E-2-BR</v>
      </c>
      <c r="AD665" s="8" t="s">
        <v>47</v>
      </c>
      <c r="AE665" s="13"/>
      <c r="AF665" s="8" t="s">
        <v>48</v>
      </c>
      <c r="AG665" s="8" t="s">
        <v>49</v>
      </c>
    </row>
    <row r="666" ht="112.5" customHeight="1">
      <c r="A666" s="6" t="s">
        <v>3895</v>
      </c>
      <c r="B666" s="6" t="s">
        <v>3896</v>
      </c>
      <c r="C666" s="13" t="s">
        <v>35</v>
      </c>
      <c r="D666" s="7" t="s">
        <v>36</v>
      </c>
      <c r="E666" s="6"/>
      <c r="F666" s="9" t="s">
        <v>3062</v>
      </c>
      <c r="G666" s="27"/>
      <c r="H666" s="27" t="s">
        <v>3897</v>
      </c>
      <c r="I666" s="19" t="s">
        <v>212</v>
      </c>
      <c r="J666" s="23" t="s">
        <v>3585</v>
      </c>
      <c r="K666" s="27"/>
      <c r="L666" s="26" t="s">
        <v>3898</v>
      </c>
      <c r="M666" s="13" t="s">
        <v>43</v>
      </c>
      <c r="N666" s="11" t="s">
        <v>3899</v>
      </c>
      <c r="O666" s="11" t="s">
        <v>3900</v>
      </c>
      <c r="P666" s="12"/>
      <c r="Q666" s="13"/>
      <c r="R666" s="12"/>
      <c r="S666" s="12"/>
      <c r="T666" s="12"/>
      <c r="U666" s="12"/>
      <c r="V666" s="12"/>
      <c r="W666" s="12"/>
      <c r="X666" s="13"/>
      <c r="Y666" s="6" t="s">
        <v>3569</v>
      </c>
      <c r="Z666" s="12" t="str">
        <f t="shared" si="1"/>
        <v>{"id":"M6-G-16a-I-1-BR","stimulus":"&lt;p&gt;Selecione a afirmação correta.&lt;/p&gt;","hint":"&lt;p&gt;Os triângulos são classificados de acordo com as medidas de seus lados como equiláteros, isósceles e escalenos.&lt;/p&gt;","feedback":"&lt;p&gt;Os triângulos são classificados como:&lt;ol&gt;&lt;li&gt;&lt;b&gt;Equilátero:&lt;/b&gt; todos os seus lados são iguais.&lt;/li&gt;&lt;li&gt;&lt;b&gt;Isósceles:&lt;/b&gt; dois de seus lados são iguais. &lt;/li&gt;&lt;li&gt;&lt;b&gt;Escaleno:&lt;/b&gt; todos os lados são diferentes.&lt;/li&gt;&lt;/ol&gt;&lt;/p&gt;","seed":{"parameters":[],"calculated":[{"name":"A1","label":"Os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comprimento.","incorrect":true},{"name":"A5","label":"Nos triângulos equiláteros, todos os três lados têm comprimentos diferentes.","incorrect":true},{"name":"A6","label":"Todos os lados de um triângulo isósceles têm a mesma medida.","incorrect":true}],"uniques":true},"algorithm":{"name":"trueFalse","template":"Multiple choice – standard","params":{"countCorrect":1,"countIncorrect":2,"showCheckIcon":true}}}</v>
      </c>
      <c r="AA666" s="17" t="s">
        <v>3901</v>
      </c>
      <c r="AB666" s="13" t="str">
        <f t="shared" si="2"/>
        <v>M6-G-16a-I-1</v>
      </c>
      <c r="AC666" s="13" t="str">
        <f t="shared" si="3"/>
        <v>M6-G-16a-I-1-BR</v>
      </c>
      <c r="AD666" s="8" t="s">
        <v>47</v>
      </c>
      <c r="AE666" s="13"/>
      <c r="AF666" s="8" t="s">
        <v>48</v>
      </c>
      <c r="AG666" s="8" t="s">
        <v>49</v>
      </c>
    </row>
    <row r="667" ht="112.5" customHeight="1">
      <c r="A667" s="6" t="s">
        <v>3895</v>
      </c>
      <c r="B667" s="6" t="s">
        <v>3896</v>
      </c>
      <c r="C667" s="13" t="s">
        <v>50</v>
      </c>
      <c r="D667" s="7" t="s">
        <v>36</v>
      </c>
      <c r="E667" s="6"/>
      <c r="F667" s="9" t="s">
        <v>3902</v>
      </c>
      <c r="G667" s="26" t="s">
        <v>3903</v>
      </c>
      <c r="H667" s="27" t="s">
        <v>3904</v>
      </c>
      <c r="I667" s="19" t="s">
        <v>2761</v>
      </c>
      <c r="J667" s="19" t="s">
        <v>54</v>
      </c>
      <c r="K667" s="27"/>
      <c r="L667" s="27" t="s">
        <v>3905</v>
      </c>
      <c r="M667" s="13" t="s">
        <v>43</v>
      </c>
      <c r="N667" s="11" t="s">
        <v>3906</v>
      </c>
      <c r="O667" s="11" t="s">
        <v>3907</v>
      </c>
      <c r="P667" s="12"/>
      <c r="Q667" s="13"/>
      <c r="R667" s="12"/>
      <c r="S667" s="12"/>
      <c r="T667" s="12"/>
      <c r="U667" s="12"/>
      <c r="V667" s="12"/>
      <c r="W667" s="12"/>
      <c r="X667" s="13"/>
      <c r="Y667" s="6" t="s">
        <v>3569</v>
      </c>
      <c r="Z667" s="12" t="str">
        <f t="shared" si="1"/>
        <v>{"id":"M6-G-16a-E-1-BR","stimulus":"&lt;p&gt;Como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diferentes.&lt;/li&gt;&lt;/ul&gt;&lt;/p&gt;","seed":{"parameters":[],"calculated":[{"name":"A1","label":"isósceles","function":""},{"name":"A2","label":"escaleno","function":""}],"uniques":true},"algorithm":{"name":"calculateOperation","template":"Cloze with text"}}</v>
      </c>
      <c r="AA667" s="17" t="s">
        <v>3908</v>
      </c>
      <c r="AB667" s="13" t="str">
        <f t="shared" si="2"/>
        <v>M6-G-16a-E-1</v>
      </c>
      <c r="AC667" s="13" t="str">
        <f t="shared" si="3"/>
        <v>M6-G-16a-E-1-BR</v>
      </c>
      <c r="AD667" s="8" t="s">
        <v>47</v>
      </c>
      <c r="AE667" s="13"/>
      <c r="AF667" s="8" t="s">
        <v>48</v>
      </c>
      <c r="AG667" s="8" t="s">
        <v>49</v>
      </c>
    </row>
    <row r="668" ht="112.5" customHeight="1">
      <c r="A668" s="6" t="s">
        <v>3895</v>
      </c>
      <c r="B668" s="6" t="s">
        <v>3896</v>
      </c>
      <c r="C668" s="13" t="s">
        <v>50</v>
      </c>
      <c r="D668" s="7" t="s">
        <v>36</v>
      </c>
      <c r="E668" s="6"/>
      <c r="F668" s="9" t="s">
        <v>3902</v>
      </c>
      <c r="G668" s="26" t="s">
        <v>3909</v>
      </c>
      <c r="H668" s="27" t="s">
        <v>3910</v>
      </c>
      <c r="I668" s="19" t="s">
        <v>2761</v>
      </c>
      <c r="J668" s="19" t="s">
        <v>54</v>
      </c>
      <c r="K668" s="27"/>
      <c r="L668" s="27" t="s">
        <v>3911</v>
      </c>
      <c r="M668" s="13" t="s">
        <v>43</v>
      </c>
      <c r="N668" s="11" t="s">
        <v>3906</v>
      </c>
      <c r="O668" s="11" t="s">
        <v>3900</v>
      </c>
      <c r="P668" s="12"/>
      <c r="Q668" s="13"/>
      <c r="R668" s="12"/>
      <c r="S668" s="12"/>
      <c r="T668" s="12"/>
      <c r="U668" s="12"/>
      <c r="V668" s="12"/>
      <c r="W668" s="12"/>
      <c r="X668" s="13"/>
      <c r="Y668" s="6" t="s">
        <v>3569</v>
      </c>
      <c r="Z668" s="12" t="str">
        <f t="shared" si="1"/>
        <v>{"id":"M6-G-16a-E-2-BR","stimulus":"&lt;p&gt;Como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diferentes.&lt;/li&gt;&lt;/ul&gt;&lt;/p&gt;","seed":{"parameters":[],"calculated":[{"name":"A1","label":"isósceles","function":""},{"name":"A2","label":"equilátero","function":""}],"uniques":true},"algorithm":{"name":"calculateOperation","template":"Cloze with text"}}</v>
      </c>
      <c r="AA668" s="17" t="s">
        <v>3912</v>
      </c>
      <c r="AB668" s="13" t="str">
        <f t="shared" si="2"/>
        <v>M6-G-16a-E-2</v>
      </c>
      <c r="AC668" s="13" t="str">
        <f t="shared" si="3"/>
        <v>M6-G-16a-E-2-BR</v>
      </c>
      <c r="AD668" s="8" t="s">
        <v>47</v>
      </c>
      <c r="AE668" s="13"/>
      <c r="AF668" s="8" t="s">
        <v>48</v>
      </c>
      <c r="AG668" s="8" t="s">
        <v>49</v>
      </c>
    </row>
    <row r="669" ht="112.5" customHeight="1">
      <c r="A669" s="6" t="s">
        <v>3895</v>
      </c>
      <c r="B669" s="6" t="s">
        <v>3896</v>
      </c>
      <c r="C669" s="13" t="s">
        <v>50</v>
      </c>
      <c r="D669" s="7" t="s">
        <v>36</v>
      </c>
      <c r="E669" s="6"/>
      <c r="F669" s="9" t="s">
        <v>3902</v>
      </c>
      <c r="G669" s="26" t="s">
        <v>3913</v>
      </c>
      <c r="H669" s="27" t="s">
        <v>3914</v>
      </c>
      <c r="I669" s="19" t="s">
        <v>2761</v>
      </c>
      <c r="J669" s="19" t="s">
        <v>54</v>
      </c>
      <c r="K669" s="27"/>
      <c r="L669" s="27" t="s">
        <v>3915</v>
      </c>
      <c r="M669" s="13" t="s">
        <v>43</v>
      </c>
      <c r="N669" s="11" t="s">
        <v>3906</v>
      </c>
      <c r="O669" s="11" t="s">
        <v>3900</v>
      </c>
      <c r="P669" s="12"/>
      <c r="Q669" s="13"/>
      <c r="R669" s="12"/>
      <c r="S669" s="12"/>
      <c r="T669" s="12"/>
      <c r="U669" s="12"/>
      <c r="V669" s="12"/>
      <c r="W669" s="12"/>
      <c r="X669" s="13"/>
      <c r="Y669" s="6" t="s">
        <v>3569</v>
      </c>
      <c r="Z669" s="12" t="str">
        <f t="shared" si="1"/>
        <v>{"id":"M6-G-16a-E-3-BR","stimulus":"&lt;p&gt;Como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diferentes.&lt;/li&gt;&lt;/ul&gt;&lt;/p&gt;","seed":{"parameters":[],"calculated":[{"name":"A1","label":"equilátero","function":""},{"name":"A2","label":"escaleno","function":""}],"uniques":true},"algorithm":{"name":"calculateOperation","template":"Cloze with text"}}</v>
      </c>
      <c r="AA669" s="17" t="s">
        <v>3916</v>
      </c>
      <c r="AB669" s="13" t="str">
        <f t="shared" si="2"/>
        <v>M6-G-16a-E-3</v>
      </c>
      <c r="AC669" s="13" t="str">
        <f t="shared" si="3"/>
        <v>M6-G-16a-E-3-BR</v>
      </c>
      <c r="AD669" s="8" t="s">
        <v>47</v>
      </c>
      <c r="AE669" s="13"/>
      <c r="AF669" s="8" t="s">
        <v>48</v>
      </c>
      <c r="AG669" s="8" t="s">
        <v>49</v>
      </c>
    </row>
    <row r="670" ht="112.5" customHeight="1">
      <c r="A670" s="6" t="s">
        <v>3917</v>
      </c>
      <c r="B670" s="6" t="s">
        <v>3918</v>
      </c>
      <c r="C670" s="13" t="s">
        <v>35</v>
      </c>
      <c r="D670" s="7" t="s">
        <v>36</v>
      </c>
      <c r="E670" s="6"/>
      <c r="F670" s="9" t="s">
        <v>3062</v>
      </c>
      <c r="G670" s="27"/>
      <c r="H670" s="27"/>
      <c r="I670" s="19" t="s">
        <v>212</v>
      </c>
      <c r="J670" s="23" t="s">
        <v>3585</v>
      </c>
      <c r="K670" s="27"/>
      <c r="L670" s="26" t="s">
        <v>3919</v>
      </c>
      <c r="M670" s="13" t="s">
        <v>43</v>
      </c>
      <c r="N670" s="11" t="s">
        <v>3920</v>
      </c>
      <c r="O670" s="11" t="s">
        <v>3921</v>
      </c>
      <c r="P670" s="12"/>
      <c r="Q670" s="13"/>
      <c r="R670" s="12"/>
      <c r="S670" s="12"/>
      <c r="T670" s="12"/>
      <c r="U670" s="12"/>
      <c r="V670" s="12"/>
      <c r="W670" s="12"/>
      <c r="X670" s="13"/>
      <c r="Y670" s="6" t="s">
        <v>3569</v>
      </c>
      <c r="Z670" s="12" t="str">
        <f t="shared" si="1"/>
        <v>{"id":"M6-G-16b-I-1-BR","stimulus":"&lt;p&gt;Selecione a afirmação correta.&lt;/p&gt;","hint":"&lt;p&gt;Os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obtuso.&lt;/li&gt;&lt;/ol&gt;","seed":{"parameters":[],"calculated":[{"name":"A1","label":"Todos os ângulos de um triângulo agudo são agudos."},{"name":"A2","label":"Um dos ângulos de um triângulo obtuso é obtuso."},{"name":"A3","label":"Um dos ângulos de um triângulo retângulo é reto."},{"name":"A4","label":"Um dos ângulos de um triângulo agudo é obtuso.","incorrect":true},{"name":"A5","label":"Todos os ângulos de um triângulo obtuso são obtusos.","incorrect":true},{"name":"A6","label":"Todos os ângulos de um triângulo retângulo são ângulos retos.","incorrect":true}],"uniques":true},"algorithm":{"name":"trueFalse","template":"Multiple choice – standard","params":{"countCorrect":1,"countIncorrect":2,"showCheckIcon":true}}}</v>
      </c>
      <c r="AA670" s="17" t="s">
        <v>3922</v>
      </c>
      <c r="AB670" s="13" t="str">
        <f t="shared" si="2"/>
        <v>M6-G-16b-I-1</v>
      </c>
      <c r="AC670" s="13" t="str">
        <f t="shared" si="3"/>
        <v>M6-G-16b-I-1-BR</v>
      </c>
      <c r="AD670" s="8" t="s">
        <v>47</v>
      </c>
      <c r="AE670" s="13"/>
      <c r="AF670" s="8" t="s">
        <v>48</v>
      </c>
      <c r="AG670" s="8" t="s">
        <v>49</v>
      </c>
    </row>
    <row r="671" ht="112.5" customHeight="1">
      <c r="A671" s="6" t="s">
        <v>3917</v>
      </c>
      <c r="B671" s="6" t="s">
        <v>3918</v>
      </c>
      <c r="C671" s="13" t="s">
        <v>50</v>
      </c>
      <c r="D671" s="7" t="s">
        <v>36</v>
      </c>
      <c r="E671" s="6"/>
      <c r="F671" s="9" t="s">
        <v>3923</v>
      </c>
      <c r="G671" s="45" t="s">
        <v>3924</v>
      </c>
      <c r="H671" s="27"/>
      <c r="I671" s="19" t="s">
        <v>2761</v>
      </c>
      <c r="J671" s="19" t="s">
        <v>54</v>
      </c>
      <c r="K671" s="27" t="s">
        <v>128</v>
      </c>
      <c r="L671" s="27" t="s">
        <v>3925</v>
      </c>
      <c r="M671" s="13" t="s">
        <v>43</v>
      </c>
      <c r="N671" s="11" t="s">
        <v>3920</v>
      </c>
      <c r="O671" s="11" t="s">
        <v>3926</v>
      </c>
      <c r="P671" s="12"/>
      <c r="Q671" s="13"/>
      <c r="R671" s="12"/>
      <c r="S671" s="12"/>
      <c r="T671" s="12"/>
      <c r="U671" s="12"/>
      <c r="V671" s="12"/>
      <c r="W671" s="12"/>
      <c r="X671" s="13"/>
      <c r="Y671" s="6" t="s">
        <v>3569</v>
      </c>
      <c r="Z671" s="12" t="str">
        <f t="shared" si="1"/>
        <v>{"id":"M6-G-16b-E-1-BR","stimulus":"&lt;p&gt;Escreva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obtuso.&lt;/li&gt;&lt;/ul&gt;","seed":{"parameters":[],"calculated":[{"name":"A1","label":"retângulo","function":""},{"name":"A2","label":"obtusângulo","function":""}],"uniques":true},"algorithm":{"name":"calculateOperation","template":"Cloze with text"}}</v>
      </c>
      <c r="AA671" s="17" t="s">
        <v>3927</v>
      </c>
      <c r="AB671" s="13" t="str">
        <f t="shared" si="2"/>
        <v>M6-G-16b-E-1</v>
      </c>
      <c r="AC671" s="13" t="str">
        <f t="shared" si="3"/>
        <v>M6-G-16b-E-1-BR</v>
      </c>
      <c r="AD671" s="8" t="s">
        <v>47</v>
      </c>
      <c r="AE671" s="13"/>
      <c r="AF671" s="8" t="s">
        <v>48</v>
      </c>
      <c r="AG671" s="8" t="s">
        <v>49</v>
      </c>
    </row>
    <row r="672" ht="112.5" customHeight="1">
      <c r="A672" s="6" t="s">
        <v>3917</v>
      </c>
      <c r="B672" s="6" t="s">
        <v>3918</v>
      </c>
      <c r="C672" s="13" t="s">
        <v>50</v>
      </c>
      <c r="D672" s="7" t="s">
        <v>36</v>
      </c>
      <c r="E672" s="6"/>
      <c r="F672" s="9" t="s">
        <v>3923</v>
      </c>
      <c r="G672" s="46" t="s">
        <v>3928</v>
      </c>
      <c r="H672" s="27"/>
      <c r="I672" s="19" t="s">
        <v>2761</v>
      </c>
      <c r="J672" s="19" t="s">
        <v>54</v>
      </c>
      <c r="K672" s="27" t="s">
        <v>128</v>
      </c>
      <c r="L672" s="27" t="s">
        <v>3929</v>
      </c>
      <c r="M672" s="13" t="s">
        <v>43</v>
      </c>
      <c r="N672" s="11" t="s">
        <v>3920</v>
      </c>
      <c r="O672" s="11" t="s">
        <v>3921</v>
      </c>
      <c r="P672" s="12"/>
      <c r="Q672" s="13"/>
      <c r="R672" s="12"/>
      <c r="S672" s="12"/>
      <c r="T672" s="12"/>
      <c r="U672" s="12"/>
      <c r="V672" s="12"/>
      <c r="W672" s="12"/>
      <c r="X672" s="13"/>
      <c r="Y672" s="6" t="s">
        <v>3569</v>
      </c>
      <c r="Z672" s="12" t="str">
        <f t="shared" si="1"/>
        <v>{"id":"M6-G-16b-E-2-BR","stimulus":"&lt;p&gt;Escreva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obtuso.&lt;/li&gt;&lt;/ul&gt;","seed":{"parameters":[],"calculated":[{"name":"A1","label":"retângulo","function":""},{"name":"A2","label":"acutângulo","function":""}],"uniques":true},"algorithm":{"name":"calculateOperation","template":"Cloze with text"}}</v>
      </c>
      <c r="AA672" s="17" t="s">
        <v>3930</v>
      </c>
      <c r="AB672" s="13" t="str">
        <f t="shared" si="2"/>
        <v>M6-G-16b-E-2</v>
      </c>
      <c r="AC672" s="13" t="str">
        <f t="shared" si="3"/>
        <v>M6-G-16b-E-2-BR</v>
      </c>
      <c r="AD672" s="8" t="s">
        <v>47</v>
      </c>
      <c r="AE672" s="13"/>
      <c r="AF672" s="8" t="s">
        <v>48</v>
      </c>
      <c r="AG672" s="8" t="s">
        <v>49</v>
      </c>
    </row>
    <row r="673" ht="112.5" customHeight="1">
      <c r="A673" s="6" t="s">
        <v>3917</v>
      </c>
      <c r="B673" s="6" t="s">
        <v>3918</v>
      </c>
      <c r="C673" s="13" t="s">
        <v>50</v>
      </c>
      <c r="D673" s="7" t="s">
        <v>36</v>
      </c>
      <c r="E673" s="6"/>
      <c r="F673" s="9" t="s">
        <v>3923</v>
      </c>
      <c r="G673" s="46" t="s">
        <v>3931</v>
      </c>
      <c r="H673" s="27"/>
      <c r="I673" s="19" t="s">
        <v>2761</v>
      </c>
      <c r="J673" s="19" t="s">
        <v>54</v>
      </c>
      <c r="K673" s="27" t="s">
        <v>128</v>
      </c>
      <c r="L673" s="27" t="s">
        <v>3932</v>
      </c>
      <c r="M673" s="13" t="s">
        <v>43</v>
      </c>
      <c r="N673" s="11" t="s">
        <v>3920</v>
      </c>
      <c r="O673" s="11" t="s">
        <v>3921</v>
      </c>
      <c r="P673" s="12"/>
      <c r="Q673" s="13"/>
      <c r="R673" s="12"/>
      <c r="S673" s="12"/>
      <c r="T673" s="12"/>
      <c r="U673" s="12"/>
      <c r="V673" s="12"/>
      <c r="W673" s="12"/>
      <c r="X673" s="13"/>
      <c r="Y673" s="6" t="s">
        <v>3569</v>
      </c>
      <c r="Z673" s="12" t="str">
        <f t="shared" si="1"/>
        <v>{"id":"M6-G-16b-E-3-BR","stimulus":"&lt;p&gt;Escreva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obtuso.&lt;/li&gt;&lt;/ul&gt;","seed":{"parameters":[],"calculated":[{"name":"A1","label":"acutângulo","function":""},{"name":"A2","label":"obtusângulo","function":""}],"uniques":true},"algorithm":{"name":"calculateOperation","template":"Cloze with text"}}</v>
      </c>
      <c r="AA673" s="17" t="s">
        <v>3933</v>
      </c>
      <c r="AB673" s="13" t="str">
        <f t="shared" si="2"/>
        <v>M6-G-16b-E-3</v>
      </c>
      <c r="AC673" s="13" t="str">
        <f t="shared" si="3"/>
        <v>M6-G-16b-E-3-BR</v>
      </c>
      <c r="AD673" s="8" t="s">
        <v>47</v>
      </c>
      <c r="AE673" s="13"/>
      <c r="AF673" s="8" t="s">
        <v>48</v>
      </c>
      <c r="AG673" s="8" t="s">
        <v>49</v>
      </c>
    </row>
    <row r="674" ht="112.5" customHeight="1">
      <c r="A674" s="6" t="s">
        <v>3934</v>
      </c>
      <c r="B674" s="6" t="s">
        <v>3935</v>
      </c>
      <c r="C674" s="13" t="s">
        <v>35</v>
      </c>
      <c r="D674" s="7" t="s">
        <v>36</v>
      </c>
      <c r="E674" s="6"/>
      <c r="F674" s="10" t="s">
        <v>3936</v>
      </c>
      <c r="G674" s="27" t="s">
        <v>3937</v>
      </c>
      <c r="H674" s="27"/>
      <c r="I674" s="19" t="s">
        <v>212</v>
      </c>
      <c r="J674" s="19" t="s">
        <v>1662</v>
      </c>
      <c r="K674" s="26" t="s">
        <v>3938</v>
      </c>
      <c r="L674" s="11" t="s">
        <v>3939</v>
      </c>
      <c r="M674" s="13" t="s">
        <v>43</v>
      </c>
      <c r="N674" s="10" t="s">
        <v>3940</v>
      </c>
      <c r="O674" s="11" t="s">
        <v>3941</v>
      </c>
      <c r="P674" s="12"/>
      <c r="Q674" s="13"/>
      <c r="R674" s="12"/>
      <c r="S674" s="12"/>
      <c r="T674" s="12"/>
      <c r="U674" s="12"/>
      <c r="V674" s="12"/>
      <c r="W674" s="12"/>
      <c r="X674" s="13"/>
      <c r="Y674" s="6" t="s">
        <v>3569</v>
      </c>
      <c r="Z674" s="12" t="str">
        <f t="shared" si="1"/>
        <v>{"id":"M6-G-17a-I-1-BR","stimulus":"&lt;p&gt;Selecione os quadriláteros correspondentes a cada definição.&lt;/p&gt;","template":"&lt;p&gt;Todos os seus lados são iguais e seus ângulos são iguais 2 a 2: {{response}}&lt;/p&gt;&lt;p&gt;Seus lados são iguais 2 a 2 e seus ângulos são iguais: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retângulo","paralelogramo","trapézio","trapezóide"]},{"name":"Q2","label":null,"list":["quadrado","retângulo","paralelogramo","trapézio","trapezóide"]},{"name":"Q3","label":null,"list":["quadrado","losango","paralelogramo","trapézio","trapezóide"]},{"name":"Q4","label":null,"list":["quadrado","losango","paralelogramo","trapézio","trapezóide"]}],"calculated":[{"name":"A1","label":"{{function}}","function":"losango","group":1},{"name":"A2","label":"{{function}}","function":"{{Q1}}","incorrect":true,"group":1},{"name":"A3","label":"{{function}}","function":"{{Q2}}","incorrect":true,"group":1},{"name":"A4","label":"{{function}}","function":"retângulo","group":2},{"name":"A5","label":"{{function}}","function":"{{Q3}}","incorrect":true,"group":2},{"name":"A6","label":"{{function}}","function":"{{Q4}}","incorrect":true,"group":2}],"uniques":true},"algorithm":{"name":"groupResponses","template":"Cloze with drop down"}}</v>
      </c>
      <c r="AA674" s="17" t="s">
        <v>3942</v>
      </c>
      <c r="AB674" s="13" t="str">
        <f t="shared" si="2"/>
        <v>M6-G-17a-I-1</v>
      </c>
      <c r="AC674" s="13" t="str">
        <f t="shared" si="3"/>
        <v>M6-G-17a-I-1-BR</v>
      </c>
      <c r="AD674" s="8" t="s">
        <v>47</v>
      </c>
      <c r="AE674" s="13"/>
      <c r="AF674" s="8" t="s">
        <v>48</v>
      </c>
      <c r="AG674" s="8" t="s">
        <v>49</v>
      </c>
    </row>
    <row r="675" ht="112.5" customHeight="1">
      <c r="A675" s="6" t="s">
        <v>3934</v>
      </c>
      <c r="B675" s="6" t="s">
        <v>3935</v>
      </c>
      <c r="C675" s="13" t="s">
        <v>35</v>
      </c>
      <c r="D675" s="7" t="s">
        <v>36</v>
      </c>
      <c r="E675" s="6"/>
      <c r="F675" s="10" t="s">
        <v>3936</v>
      </c>
      <c r="G675" s="27" t="s">
        <v>3943</v>
      </c>
      <c r="H675" s="27"/>
      <c r="I675" s="19" t="s">
        <v>212</v>
      </c>
      <c r="J675" s="19" t="s">
        <v>1662</v>
      </c>
      <c r="K675" s="26" t="s">
        <v>3944</v>
      </c>
      <c r="L675" s="11" t="s">
        <v>3945</v>
      </c>
      <c r="M675" s="13" t="s">
        <v>43</v>
      </c>
      <c r="N675" s="10" t="s">
        <v>3940</v>
      </c>
      <c r="O675" s="11" t="s">
        <v>3941</v>
      </c>
      <c r="P675" s="12"/>
      <c r="Q675" s="13"/>
      <c r="R675" s="12"/>
      <c r="S675" s="12"/>
      <c r="T675" s="12"/>
      <c r="U675" s="12"/>
      <c r="V675" s="12"/>
      <c r="W675" s="12"/>
      <c r="X675" s="13"/>
      <c r="Y675" s="6" t="s">
        <v>3569</v>
      </c>
      <c r="Z675" s="12" t="str">
        <f t="shared" si="1"/>
        <v>{"id":"M6-G-17a-I-2-BR","stimulus":"&lt;p&gt;Selecione os quadriláteros correspondentes a cada definição.&lt;/p&gt;","template":"&lt;p&gt;Todos os seus lados e ângulos são iguais: {{response}}&lt;/p&gt;&lt;p&gt;Tem apenas dois lados paralelos: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retângulo","losango","paralelogramo","trapézio","trapezóide"]},{"name":"Q2","label":null,"list":["retângulo","losango","paralelogramo","trapézio","trapezóide"]},{"name":"Q3","label":null,"list":["retângulo","losango","paralelogramo","quadrado","trapezóide"]},{"name":"Q4","label":null,"list":["retângulo","losango","paralelogramo","quadrado","trapezóide"]}],"calculated":[{"name":"A1","label":"{{function}}","function":"quadrado","group":1},{"name":"A2","label":"{{function}}","function":"{{Q1}}","incorrect":true,"group":1},{"name":"A3","label":"{{function}}","function":"{{Q2}}","incorrect":true,"group":1},{"name":"A4","label":"{{function}}","function":"trapézio","group":2},{"name":"A5","label":"{{function}}","function":"{{Q3}}","incorrect":true,"group":2},{"name":"A6","label":"{{function}}","function":"{{Q4}}","incorrect":true,"group":2}],"uniques":true},"algorithm":{"name":"groupResponses","template":"Cloze with drop down"}}</v>
      </c>
      <c r="AA675" s="17" t="s">
        <v>3946</v>
      </c>
      <c r="AB675" s="13" t="str">
        <f t="shared" si="2"/>
        <v>M6-G-17a-I-2</v>
      </c>
      <c r="AC675" s="13" t="str">
        <f t="shared" si="3"/>
        <v>M6-G-17a-I-2-BR</v>
      </c>
      <c r="AD675" s="8" t="s">
        <v>47</v>
      </c>
      <c r="AE675" s="13"/>
      <c r="AF675" s="8" t="s">
        <v>48</v>
      </c>
      <c r="AG675" s="8" t="s">
        <v>49</v>
      </c>
    </row>
    <row r="676" ht="112.5" customHeight="1">
      <c r="A676" s="6" t="s">
        <v>3934</v>
      </c>
      <c r="B676" s="6" t="s">
        <v>3935</v>
      </c>
      <c r="C676" s="13" t="s">
        <v>35</v>
      </c>
      <c r="D676" s="7" t="s">
        <v>36</v>
      </c>
      <c r="E676" s="6"/>
      <c r="F676" s="10" t="s">
        <v>3936</v>
      </c>
      <c r="G676" s="27" t="s">
        <v>3947</v>
      </c>
      <c r="H676" s="27"/>
      <c r="I676" s="19" t="s">
        <v>212</v>
      </c>
      <c r="J676" s="19" t="s">
        <v>1662</v>
      </c>
      <c r="K676" s="26" t="s">
        <v>3948</v>
      </c>
      <c r="L676" s="11" t="s">
        <v>3949</v>
      </c>
      <c r="M676" s="13" t="s">
        <v>43</v>
      </c>
      <c r="N676" s="10" t="s">
        <v>3940</v>
      </c>
      <c r="O676" s="11" t="s">
        <v>3941</v>
      </c>
      <c r="P676" s="12"/>
      <c r="Q676" s="13"/>
      <c r="R676" s="12"/>
      <c r="S676" s="12"/>
      <c r="T676" s="12"/>
      <c r="U676" s="12"/>
      <c r="V676" s="12"/>
      <c r="W676" s="12"/>
      <c r="X676" s="13"/>
      <c r="Y676" s="6" t="s">
        <v>3569</v>
      </c>
      <c r="Z676" s="12" t="str">
        <f t="shared" si="1"/>
        <v>{"id":"M6-G-17a-I-3-BR","stimulus":"&lt;p&gt;Selecione os quadriláteros correspondentes a cada definição.&lt;/p&gt;","template":"&lt;p&gt;Seus lados são iguais 2 a 2 e seus ângulos são iguais: {{response}}&lt;/p&gt;&lt;p&gt;Seus lados e seus ângulos são iguais 2 a 2: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losango","paralelogramo","trapézio","trapezóide"]},{"name":"Q2","label":null,"list":["quadrado","losango","paralelogramo","trapézio","trapezóide"]},{"name":"Q3","label":null,"list":["quadrado","retângulo","losango","trapézio","trapezóide"]},{"name":"Q4","label":null,"list":["quadrado","retângulo","losango","trapézio","trapezóide"]}],"calculated":[{"name":"A1","label":"{{function}}","function":"retângulo","group":1},{"name":"A2","label":"{{function}}","function":"{{Q1}}","incorrect":true,"group":1},{"name":"A3","label":"{{function}}","function":"{{Q2}}","incorrect":true,"group":1},{"name":"A4","label":"{{function}}","function":"paralelogramo","group":2},{"name":"A5","label":"{{function}}","function":"{{Q3}}","incorrect":true,"group":2},{"name":"A6","label":"{{function}}","function":"{{Q4}}","incorrect":true,"group":2}],"uniques":true},"algorithm":{"name":"groupResponses","template":"Cloze with drop down"}}</v>
      </c>
      <c r="AA676" s="17" t="s">
        <v>3950</v>
      </c>
      <c r="AB676" s="13" t="str">
        <f t="shared" si="2"/>
        <v>M6-G-17a-I-3</v>
      </c>
      <c r="AC676" s="13" t="str">
        <f t="shared" si="3"/>
        <v>M6-G-17a-I-3-BR</v>
      </c>
      <c r="AD676" s="8" t="s">
        <v>47</v>
      </c>
      <c r="AE676" s="13"/>
      <c r="AF676" s="8" t="s">
        <v>48</v>
      </c>
      <c r="AG676" s="8" t="s">
        <v>49</v>
      </c>
    </row>
    <row r="677" ht="112.5" customHeight="1">
      <c r="A677" s="6" t="s">
        <v>3934</v>
      </c>
      <c r="B677" s="6" t="s">
        <v>3935</v>
      </c>
      <c r="C677" s="13" t="s">
        <v>50</v>
      </c>
      <c r="D677" s="7" t="s">
        <v>36</v>
      </c>
      <c r="E677" s="6"/>
      <c r="F677" s="10" t="s">
        <v>3951</v>
      </c>
      <c r="G677" s="26" t="s">
        <v>3952</v>
      </c>
      <c r="H677" s="27"/>
      <c r="I677" s="19" t="s">
        <v>2761</v>
      </c>
      <c r="J677" s="19" t="s">
        <v>54</v>
      </c>
      <c r="K677" s="27"/>
      <c r="L677" s="11" t="s">
        <v>3953</v>
      </c>
      <c r="M677" s="13" t="s">
        <v>43</v>
      </c>
      <c r="N677" s="10" t="s">
        <v>3940</v>
      </c>
      <c r="O677" s="11" t="s">
        <v>3941</v>
      </c>
      <c r="P677" s="12"/>
      <c r="Q677" s="13"/>
      <c r="R677" s="12"/>
      <c r="S677" s="12"/>
      <c r="T677" s="12"/>
      <c r="U677" s="12"/>
      <c r="V677" s="12"/>
      <c r="W677" s="12"/>
      <c r="X677" s="13"/>
      <c r="Y677" s="6" t="s">
        <v>3569</v>
      </c>
      <c r="Z677" s="12" t="str">
        <f t="shared" si="1"/>
        <v>{"id":"M6-G-17a-E-1-BR","stimulus":"&lt;p&gt;Escreva o nome desses quadriláteros.&lt;/p&gt;","template":"&lt;table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paralelos.&lt;/li&gt;&lt;/ul&gt;","seed":{"parameters":[],"calculated":[{"name":"A1","label":"{{function}}","function":"Retângulo"},{"name":"A2","label":"{{function}}","function":"Losango"}],"uniques":true},"algorithm":{"name":"calculateOperation","template":"Cloze with text"}}</v>
      </c>
      <c r="AA677" s="17" t="s">
        <v>3954</v>
      </c>
      <c r="AB677" s="13" t="str">
        <f t="shared" si="2"/>
        <v>M6-G-17a-E-1</v>
      </c>
      <c r="AC677" s="13" t="str">
        <f t="shared" si="3"/>
        <v>M6-G-17a-E-1-BR</v>
      </c>
      <c r="AD677" s="8" t="s">
        <v>47</v>
      </c>
      <c r="AE677" s="13"/>
      <c r="AF677" s="8" t="s">
        <v>48</v>
      </c>
      <c r="AG677" s="8" t="s">
        <v>49</v>
      </c>
    </row>
    <row r="678" ht="112.5" customHeight="1">
      <c r="A678" s="6" t="s">
        <v>3934</v>
      </c>
      <c r="B678" s="6" t="s">
        <v>3935</v>
      </c>
      <c r="C678" s="8" t="s">
        <v>50</v>
      </c>
      <c r="D678" s="7" t="s">
        <v>36</v>
      </c>
      <c r="E678" s="6"/>
      <c r="F678" s="10" t="s">
        <v>3951</v>
      </c>
      <c r="G678" s="26" t="s">
        <v>3955</v>
      </c>
      <c r="H678" s="10"/>
      <c r="I678" s="6" t="s">
        <v>2761</v>
      </c>
      <c r="J678" s="19" t="s">
        <v>54</v>
      </c>
      <c r="K678" s="10"/>
      <c r="L678" s="11" t="s">
        <v>3956</v>
      </c>
      <c r="M678" s="13" t="s">
        <v>43</v>
      </c>
      <c r="N678" s="10" t="s">
        <v>3940</v>
      </c>
      <c r="O678" s="11" t="s">
        <v>3941</v>
      </c>
      <c r="P678" s="12"/>
      <c r="Q678" s="13"/>
      <c r="R678" s="12"/>
      <c r="S678" s="12"/>
      <c r="T678" s="12"/>
      <c r="U678" s="12"/>
      <c r="V678" s="12"/>
      <c r="W678" s="12"/>
      <c r="X678" s="13"/>
      <c r="Y678" s="6" t="s">
        <v>3569</v>
      </c>
      <c r="Z678" s="12" t="str">
        <f t="shared" si="1"/>
        <v>{"id":"M6-G-17a-E-2-BR","stimulus":"&lt;p&gt;Escreva o nome desses quadriláteros.&lt;/p&gt;","template":"&lt;table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paralelos.&lt;/li&gt;&lt;/ul&gt;","seed":{"parameters":[],"calculated":[{"name":"A1","label":"{{function}}","function":"Quadrado"},{"name":"A2","label":"{{function}}","function":"Paralelogramo"}],"uniques":true},"algorithm":{"name":"calculateOperation","template":"Cloze with text"}}</v>
      </c>
      <c r="AA678" s="17" t="s">
        <v>3957</v>
      </c>
      <c r="AB678" s="13" t="str">
        <f t="shared" si="2"/>
        <v>M6-G-17a-E-2</v>
      </c>
      <c r="AC678" s="13" t="str">
        <f t="shared" si="3"/>
        <v>M6-G-17a-E-2-BR</v>
      </c>
      <c r="AD678" s="8" t="s">
        <v>47</v>
      </c>
      <c r="AE678" s="13"/>
      <c r="AF678" s="8" t="s">
        <v>48</v>
      </c>
      <c r="AG678" s="8" t="s">
        <v>49</v>
      </c>
    </row>
    <row r="679" ht="112.5" customHeight="1">
      <c r="A679" s="6" t="s">
        <v>3934</v>
      </c>
      <c r="B679" s="6" t="s">
        <v>3935</v>
      </c>
      <c r="C679" s="8" t="s">
        <v>50</v>
      </c>
      <c r="D679" s="7" t="s">
        <v>36</v>
      </c>
      <c r="E679" s="6"/>
      <c r="F679" s="10" t="s">
        <v>3951</v>
      </c>
      <c r="G679" s="26" t="s">
        <v>3958</v>
      </c>
      <c r="H679" s="10"/>
      <c r="I679" s="6" t="s">
        <v>2761</v>
      </c>
      <c r="J679" s="19" t="s">
        <v>54</v>
      </c>
      <c r="K679" s="10"/>
      <c r="L679" s="11" t="s">
        <v>3959</v>
      </c>
      <c r="M679" s="13" t="s">
        <v>43</v>
      </c>
      <c r="N679" s="10" t="s">
        <v>3940</v>
      </c>
      <c r="O679" s="11" t="s">
        <v>3941</v>
      </c>
      <c r="P679" s="12"/>
      <c r="Q679" s="13"/>
      <c r="R679" s="12"/>
      <c r="S679" s="12"/>
      <c r="T679" s="12"/>
      <c r="U679" s="12"/>
      <c r="V679" s="12"/>
      <c r="W679" s="12"/>
      <c r="X679" s="13"/>
      <c r="Y679" s="6" t="s">
        <v>3569</v>
      </c>
      <c r="Z679" s="12" t="str">
        <f t="shared" si="1"/>
        <v>{"id":"M6-G-17a-E-3-BR","stimulus":"&lt;p&gt;Escreva o nome desses quadriláteros.&lt;/p&gt;","template":"&lt;table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paralelos.&lt;/li&gt;&lt;/ul&gt;","seed":{"parameters":[],"calculated":[{"name":"A1","label":"{{function}}","function":"Losango"},{"name":"A2","label":"{{function}}","function":"Trapézio"}],"uniques":true},"algorithm":{"name":"calculateOperation","template":"Cloze with text"}}</v>
      </c>
      <c r="AA679" s="17" t="s">
        <v>3960</v>
      </c>
      <c r="AB679" s="13" t="str">
        <f t="shared" si="2"/>
        <v>M6-G-17a-E-3</v>
      </c>
      <c r="AC679" s="13" t="str">
        <f t="shared" si="3"/>
        <v>M6-G-17a-E-3-BR</v>
      </c>
      <c r="AD679" s="8" t="s">
        <v>47</v>
      </c>
      <c r="AE679" s="13"/>
      <c r="AF679" s="8" t="s">
        <v>48</v>
      </c>
      <c r="AG679" s="8" t="s">
        <v>49</v>
      </c>
    </row>
    <row r="680" ht="112.5" customHeight="1">
      <c r="A680" s="6" t="s">
        <v>3961</v>
      </c>
      <c r="B680" s="6" t="s">
        <v>3962</v>
      </c>
      <c r="C680" s="13" t="s">
        <v>35</v>
      </c>
      <c r="D680" s="7" t="s">
        <v>36</v>
      </c>
      <c r="E680" s="6"/>
      <c r="F680" s="10" t="s">
        <v>3963</v>
      </c>
      <c r="G680" s="10"/>
      <c r="H680" s="10"/>
      <c r="I680" s="6"/>
      <c r="J680" s="6" t="s">
        <v>3964</v>
      </c>
      <c r="K680" s="10"/>
      <c r="L680" s="10"/>
      <c r="M680" s="13" t="s">
        <v>43</v>
      </c>
      <c r="N680" s="10" t="s">
        <v>3965</v>
      </c>
      <c r="O680" s="10" t="s">
        <v>3966</v>
      </c>
      <c r="P680" s="12"/>
      <c r="Q680" s="13"/>
      <c r="R680" s="12"/>
      <c r="S680" s="12"/>
      <c r="T680" s="12"/>
      <c r="U680" s="12"/>
      <c r="V680" s="12"/>
      <c r="W680" s="12"/>
      <c r="X680" s="13"/>
      <c r="Y680" s="6" t="s">
        <v>3569</v>
      </c>
      <c r="Z680" s="12" t="str">
        <f t="shared" si="1"/>
        <v>{"id":"M6-G-18a-I-1-BR","stimulus":"&lt;p&gt;Uma agricultora está preparando seu jardim para plantar tomates, mas tem que deixar parte dele em repouso este ano. Para fazer isso, ela está traçando uma cerca. Ajude-a a traçar a cerca.&lt;/p&gt;","feedback":"&lt;p&gt;Contorne a grade seguindo as instruções.&lt;/p&gt;","hint":"&lt;p&gt;Contorne a grade seguindo as instruções.&lt;/p&gt;","algorithm":{"name":"pathway","params":{"directions":8,"icon":"https://lemonade-assets.oneclick.es/pathway/farmer.png","background":"https://lemonade-assets.oneclick.es/pathway/bck2.png"}}}</v>
      </c>
      <c r="AA680" s="17" t="s">
        <v>3967</v>
      </c>
      <c r="AB680" s="13" t="str">
        <f t="shared" si="2"/>
        <v>M6-G-18a-I-1</v>
      </c>
      <c r="AC680" s="13" t="str">
        <f t="shared" si="3"/>
        <v>M6-G-18a-I-1-BR</v>
      </c>
      <c r="AD680" s="8" t="s">
        <v>47</v>
      </c>
      <c r="AE680" s="8" t="s">
        <v>572</v>
      </c>
      <c r="AF680" s="8" t="s">
        <v>48</v>
      </c>
      <c r="AG680" s="8"/>
    </row>
    <row r="681" ht="112.5" customHeight="1">
      <c r="A681" s="6" t="s">
        <v>3961</v>
      </c>
      <c r="B681" s="6" t="s">
        <v>3962</v>
      </c>
      <c r="C681" s="8" t="s">
        <v>35</v>
      </c>
      <c r="D681" s="7" t="s">
        <v>36</v>
      </c>
      <c r="E681" s="6"/>
      <c r="F681" s="10" t="s">
        <v>3968</v>
      </c>
      <c r="G681" s="10"/>
      <c r="H681" s="10"/>
      <c r="I681" s="6"/>
      <c r="J681" s="6" t="s">
        <v>3964</v>
      </c>
      <c r="K681" s="10"/>
      <c r="L681" s="10"/>
      <c r="M681" s="13" t="s">
        <v>43</v>
      </c>
      <c r="N681" s="10" t="s">
        <v>3965</v>
      </c>
      <c r="O681" s="10" t="s">
        <v>3966</v>
      </c>
      <c r="P681" s="12"/>
      <c r="Q681" s="13"/>
      <c r="R681" s="12"/>
      <c r="S681" s="12"/>
      <c r="T681" s="12"/>
      <c r="U681" s="12"/>
      <c r="V681" s="12"/>
      <c r="W681" s="12"/>
      <c r="X681" s="13"/>
      <c r="Y681" s="6" t="s">
        <v>3569</v>
      </c>
      <c r="Z681" s="12" t="str">
        <f t="shared" si="1"/>
        <v>{"id":"M6-G-18a-I-2-BR","stimulus":"&lt;p&gt;Um pirata achou um mapa com instruções para encontrar um tesouro que foi enterrado em uma praia há muitos anos. Ajude-o a encontrá-lo.&lt;/p&gt;","feedback":"&lt;p&gt;Contorne a grade seguindo as instruções.&lt;/p&gt;","hint":"&lt;p&gt;Contorne a grade seguindo as instruções.&lt;/p&gt;","algorithm":{"name":"pathway","params":{"directions":5,"icon":"https://lemonade-assets.oneclick.es/pathway/pirate.png","background":"https://lemonade-assets.oneclick.es/pathway/bck1.png"}}}</v>
      </c>
      <c r="AA681" s="17" t="s">
        <v>3969</v>
      </c>
      <c r="AB681" s="13" t="str">
        <f t="shared" si="2"/>
        <v>M6-G-18a-I-2</v>
      </c>
      <c r="AC681" s="13" t="str">
        <f t="shared" si="3"/>
        <v>M6-G-18a-I-2-BR</v>
      </c>
      <c r="AD681" s="8" t="s">
        <v>47</v>
      </c>
      <c r="AE681" s="8" t="s">
        <v>572</v>
      </c>
      <c r="AF681" s="8" t="s">
        <v>48</v>
      </c>
      <c r="AG681" s="8"/>
    </row>
    <row r="682" ht="112.5" customHeight="1">
      <c r="A682" s="6" t="s">
        <v>3961</v>
      </c>
      <c r="B682" s="6" t="s">
        <v>3962</v>
      </c>
      <c r="C682" s="8" t="s">
        <v>35</v>
      </c>
      <c r="D682" s="7" t="s">
        <v>36</v>
      </c>
      <c r="E682" s="6"/>
      <c r="F682" s="10" t="s">
        <v>3970</v>
      </c>
      <c r="G682" s="10"/>
      <c r="H682" s="10"/>
      <c r="I682" s="6"/>
      <c r="J682" s="6" t="s">
        <v>3964</v>
      </c>
      <c r="K682" s="10"/>
      <c r="L682" s="10"/>
      <c r="M682" s="13" t="s">
        <v>43</v>
      </c>
      <c r="N682" s="10" t="s">
        <v>3965</v>
      </c>
      <c r="O682" s="10" t="s">
        <v>3966</v>
      </c>
      <c r="P682" s="12"/>
      <c r="Q682" s="13"/>
      <c r="R682" s="12"/>
      <c r="S682" s="12"/>
      <c r="T682" s="12"/>
      <c r="U682" s="12"/>
      <c r="V682" s="12"/>
      <c r="W682" s="12"/>
      <c r="X682" s="13"/>
      <c r="Y682" s="6" t="s">
        <v>3569</v>
      </c>
      <c r="Z682" s="12" t="str">
        <f t="shared" si="1"/>
        <v>{"id":"M6-G-18a-I-3-BR","stimulus":"&lt;p&gt;O proprietário de um centro comercial quer abrir o piso do estacionamento para melhorar as instalações, e deu as seguintes instruções a este trabalhador para evitar as tubulações de água. Ajude-o a encontrar o caminho certo.&lt;/p&gt;","feedback":"&lt;p&gt;Contorne a grade seguindo as instruções.&lt;/p&gt;","hint":"&lt;p&gt;Contorne a grade seguindo as instruções.&lt;/p&gt;","algorithm":{"name":"pathway","params":{"directions":5,"icon":"https://lemonade-assets.oneclick.es/pathway/worker.png","background":"https://lemonade-assets.oneclick.es/pathway/bck3.png"}}}</v>
      </c>
      <c r="AA682" s="17" t="s">
        <v>3971</v>
      </c>
      <c r="AB682" s="13" t="str">
        <f t="shared" si="2"/>
        <v>M6-G-18a-I-3</v>
      </c>
      <c r="AC682" s="13" t="str">
        <f t="shared" si="3"/>
        <v>M6-G-18a-I-3-BR</v>
      </c>
      <c r="AD682" s="8" t="s">
        <v>47</v>
      </c>
      <c r="AE682" s="8" t="s">
        <v>572</v>
      </c>
      <c r="AF682" s="8" t="s">
        <v>48</v>
      </c>
      <c r="AG682" s="8"/>
    </row>
    <row r="683" ht="112.5" customHeight="1">
      <c r="A683" s="6" t="s">
        <v>3961</v>
      </c>
      <c r="B683" s="6" t="s">
        <v>3962</v>
      </c>
      <c r="C683" s="8" t="s">
        <v>50</v>
      </c>
      <c r="D683" s="7" t="s">
        <v>36</v>
      </c>
      <c r="E683" s="6"/>
      <c r="F683" s="11" t="s">
        <v>3972</v>
      </c>
      <c r="G683" s="10"/>
      <c r="H683" s="10"/>
      <c r="I683" s="6" t="s">
        <v>2761</v>
      </c>
      <c r="J683" s="8" t="s">
        <v>162</v>
      </c>
      <c r="K683" s="10"/>
      <c r="L683" s="11" t="s">
        <v>3973</v>
      </c>
      <c r="M683" s="13" t="s">
        <v>43</v>
      </c>
      <c r="N683" s="10" t="s">
        <v>3974</v>
      </c>
      <c r="O683" s="11" t="s">
        <v>3975</v>
      </c>
      <c r="P683" s="12"/>
      <c r="Q683" s="13"/>
      <c r="R683" s="12"/>
      <c r="S683" s="12"/>
      <c r="T683" s="12"/>
      <c r="U683" s="12"/>
      <c r="V683" s="12"/>
      <c r="W683" s="12"/>
      <c r="X683" s="13"/>
      <c r="Y683" s="6" t="s">
        <v>3569</v>
      </c>
      <c r="Z683" s="12" t="str">
        <f t="shared" si="1"/>
        <v>{"id":"M6-G-18a-E-1-BR","stimulus":"&lt;p&gt;Qual destas opções representa a ordem em que se pode desenhar um triângulo retângulo?&lt;/p&gt;","hint":"&lt;p&gt;O primeiro passo para desenhar um triângulo retângulo é fazer a base.&lt;/p&gt;","feedback":"&lt;p&gt;Para desenhar um triângulo retângulo, siga estes passos:&lt;/p&gt;&lt;ol&gt;&lt;li&gt;Desenhe a base com uma régua.&lt;/li&gt;&lt;li&gt;Com a ajuda de um esquadro, desenhe a altura.&lt;/li&gt;&lt;li&gt;Una a extremidade da altura com a da base usando uma régua.&lt;/li&gt;&lt;/ol&gt;","seed":{"parameters":[],"calculated":[{"name":"A1","label":"{{function}}","function":"&lt;div style=\"display:flex; justify-content:center;\"&gt;&lt;img src=\"https://blueberry-assets.oneclick.es/M6_G_18a_1.svg\" width=\"500\"&gt;&lt;/img&gt;&lt;/div&gt;"},{"name":"A2","label":"{{function}}","function":"&lt;div style=\"display:flex; justify-content:center;\"&gt;&lt;img src=\"https://blueberry-assets.oneclick.es/M6_G_18a_2.svg\" width=\"500\"&gt;&lt;/img&gt;&lt;/div&gt;","incorrect":true},{"name":"A3","label":"{{function}}","function":"&lt;div style=\"display:flex; justify-content:center;\"&gt;&lt;img src=\"https://blueberry-assets.oneclick.es/M6_G_18a_3.svg\" width=\"500\"&gt;&lt;/img&gt;&lt;/div&gt;","incorrect":true}],"uniques":true},"algorithm":{"name":"trueFalse","template":"Multiple choice – standard","params":{"countCorrect":1,"countIncorrect":2,"showCheckIcon":false,
            "columns": 1}}}</v>
      </c>
      <c r="AA683" s="15" t="s">
        <v>3976</v>
      </c>
      <c r="AB683" s="13" t="str">
        <f t="shared" si="2"/>
        <v>M6-G-18a-E-1</v>
      </c>
      <c r="AC683" s="13" t="str">
        <f t="shared" si="3"/>
        <v>M6-G-18a-E-1-BR</v>
      </c>
      <c r="AD683" s="8" t="s">
        <v>47</v>
      </c>
      <c r="AE683" s="8" t="s">
        <v>572</v>
      </c>
      <c r="AF683" s="8" t="s">
        <v>48</v>
      </c>
      <c r="AG683" s="8"/>
    </row>
    <row r="684" ht="112.5" customHeight="1">
      <c r="A684" s="6" t="s">
        <v>3961</v>
      </c>
      <c r="B684" s="6" t="s">
        <v>3962</v>
      </c>
      <c r="C684" s="8" t="s">
        <v>50</v>
      </c>
      <c r="D684" s="7" t="s">
        <v>36</v>
      </c>
      <c r="E684" s="6"/>
      <c r="F684" s="11" t="s">
        <v>3977</v>
      </c>
      <c r="G684" s="10"/>
      <c r="H684" s="10"/>
      <c r="I684" s="6" t="s">
        <v>2761</v>
      </c>
      <c r="J684" s="8" t="s">
        <v>162</v>
      </c>
      <c r="K684" s="10"/>
      <c r="L684" s="11" t="s">
        <v>3978</v>
      </c>
      <c r="M684" s="13" t="s">
        <v>43</v>
      </c>
      <c r="N684" s="10" t="s">
        <v>3979</v>
      </c>
      <c r="O684" s="11" t="s">
        <v>3980</v>
      </c>
      <c r="P684" s="12"/>
      <c r="Q684" s="13"/>
      <c r="R684" s="12"/>
      <c r="S684" s="12"/>
      <c r="T684" s="12"/>
      <c r="U684" s="12"/>
      <c r="V684" s="12"/>
      <c r="W684" s="12"/>
      <c r="X684" s="13"/>
      <c r="Y684" s="6" t="s">
        <v>3569</v>
      </c>
      <c r="Z684" s="12" t="str">
        <f t="shared" si="1"/>
        <v>{"id":"M6-G-18a-E-2-BR","stimulus":"&lt;p&gt;Qual destas opções representa a ordem em que se deve desenhar um quadrado?&lt;/p&gt;","hint":"&lt;p&gt;O primeiro passo para desenhar um quadrado é fazer a base.&lt;/p&gt;","feedback":"&lt;p&gt;Para desenhar um quadrado,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src=\"https://blueberry-assets.oneclick.es/M6_G_18a_4.svg\" width=\"500\"&gt;&lt;/img&gt;&lt;/div&gt;"},{"name":"A2","label":"{{function}}","function":"&lt;div style=\"display:flex; justify-content:center;\"&gt;&lt;img src=\"https://blueberry-assets.oneclick.es/M6_G_18a_5.svg\" width=\"500\"&gt;&lt;/img&gt;&lt;/div&gt;","incorrect":true},{"name":"A3","label":"{{function}}","function":"&lt;div style=\"display:flex; justify-content:center;\"&gt;&lt;img src=\"https://blueberry-assets.oneclick.es/M6_G_18a_6.svg\" width=\"500\"&gt;&lt;/img&gt;&lt;/div&gt;","incorrect":true}],"uniques":true},"algorithm":{"name":"trueFalse","template":"Multiple choice – standard","params":{"countCorrect":1,"countIncorrect":2,"showCheckIcon":false}}}</v>
      </c>
      <c r="AA684" s="15" t="s">
        <v>3981</v>
      </c>
      <c r="AB684" s="13" t="str">
        <f t="shared" si="2"/>
        <v>M6-G-18a-E-2</v>
      </c>
      <c r="AC684" s="13" t="str">
        <f t="shared" si="3"/>
        <v>M6-G-18a-E-2-BR</v>
      </c>
      <c r="AD684" s="8" t="s">
        <v>47</v>
      </c>
      <c r="AE684" s="8" t="s">
        <v>572</v>
      </c>
      <c r="AF684" s="8" t="s">
        <v>48</v>
      </c>
      <c r="AG684" s="8"/>
    </row>
    <row r="685" ht="112.5" customHeight="1">
      <c r="A685" s="6" t="s">
        <v>3961</v>
      </c>
      <c r="B685" s="6" t="s">
        <v>3962</v>
      </c>
      <c r="C685" s="8" t="s">
        <v>50</v>
      </c>
      <c r="D685" s="7" t="s">
        <v>36</v>
      </c>
      <c r="E685" s="6"/>
      <c r="F685" s="11" t="s">
        <v>3982</v>
      </c>
      <c r="G685" s="10"/>
      <c r="H685" s="10"/>
      <c r="I685" s="6" t="s">
        <v>2761</v>
      </c>
      <c r="J685" s="8" t="s">
        <v>162</v>
      </c>
      <c r="K685" s="10"/>
      <c r="L685" s="11" t="s">
        <v>3983</v>
      </c>
      <c r="M685" s="13" t="s">
        <v>43</v>
      </c>
      <c r="N685" s="10" t="s">
        <v>3984</v>
      </c>
      <c r="O685" s="11" t="s">
        <v>3985</v>
      </c>
      <c r="P685" s="12"/>
      <c r="Q685" s="13"/>
      <c r="R685" s="12"/>
      <c r="S685" s="12"/>
      <c r="T685" s="12"/>
      <c r="U685" s="12"/>
      <c r="V685" s="12"/>
      <c r="W685" s="12"/>
      <c r="X685" s="13"/>
      <c r="Y685" s="6" t="s">
        <v>3569</v>
      </c>
      <c r="Z685" s="12" t="str">
        <f t="shared" si="1"/>
        <v>{"id":"M6-G-18a-E-3-BR","stimulus":"&lt;p&gt;Qual destas opções representa a ordem em que se desenha um retângulo?&lt;/p&gt;","hint":"&lt;p&gt;O primeiro passo para desenhar um retângulo é fazer a base.&lt;/p&gt;","feedback":"&lt;p&gt;Para desenhar um retângulo,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v>
      </c>
      <c r="AA685" s="15" t="s">
        <v>3986</v>
      </c>
      <c r="AB685" s="13" t="str">
        <f t="shared" si="2"/>
        <v>M6-G-18a-E-3</v>
      </c>
      <c r="AC685" s="13" t="str">
        <f t="shared" si="3"/>
        <v>M6-G-18a-E-3-BR</v>
      </c>
      <c r="AD685" s="8" t="s">
        <v>47</v>
      </c>
      <c r="AE685" s="8" t="s">
        <v>572</v>
      </c>
      <c r="AF685" s="8" t="s">
        <v>48</v>
      </c>
      <c r="AG685" s="8"/>
    </row>
    <row r="686" ht="112.5" customHeight="1">
      <c r="A686" s="6" t="s">
        <v>3987</v>
      </c>
      <c r="B686" s="8" t="s">
        <v>3988</v>
      </c>
      <c r="C686" s="13" t="s">
        <v>35</v>
      </c>
      <c r="D686" s="7" t="s">
        <v>36</v>
      </c>
      <c r="E686" s="6"/>
      <c r="F686" s="9" t="s">
        <v>3989</v>
      </c>
      <c r="G686" s="8"/>
      <c r="H686" s="8"/>
      <c r="I686" s="8" t="s">
        <v>2761</v>
      </c>
      <c r="J686" s="23" t="s">
        <v>3595</v>
      </c>
      <c r="K686" s="10"/>
      <c r="L686" s="11" t="s">
        <v>3990</v>
      </c>
      <c r="M686" s="34" t="s">
        <v>43</v>
      </c>
      <c r="N686" s="26" t="s">
        <v>3991</v>
      </c>
      <c r="O686" s="26" t="s">
        <v>3991</v>
      </c>
      <c r="P686" s="13"/>
      <c r="Q686" s="13"/>
      <c r="R686" s="13"/>
      <c r="S686" s="13"/>
      <c r="T686" s="13"/>
      <c r="U686" s="13"/>
      <c r="V686" s="13"/>
      <c r="W686" s="13"/>
      <c r="X686" s="13"/>
      <c r="Y686" s="6" t="s">
        <v>3569</v>
      </c>
      <c r="Z686" s="12" t="str">
        <f t="shared" si="1"/>
        <v>{"id":"M6-G-34a-I-1-BR","stimulus":"&lt;p&gt;Clique sobre 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A686" s="17" t="s">
        <v>3992</v>
      </c>
      <c r="AB686" s="13" t="str">
        <f t="shared" si="2"/>
        <v>M6-G-34a-I-1</v>
      </c>
      <c r="AC686" s="13" t="str">
        <f t="shared" si="3"/>
        <v>M6-G-34a-I-1-BR</v>
      </c>
      <c r="AD686" s="8" t="s">
        <v>47</v>
      </c>
      <c r="AE686" s="13"/>
      <c r="AF686" s="8" t="s">
        <v>48</v>
      </c>
      <c r="AG686" s="8" t="s">
        <v>49</v>
      </c>
    </row>
    <row r="687" ht="112.5" customHeight="1">
      <c r="A687" s="6" t="s">
        <v>3987</v>
      </c>
      <c r="B687" s="8" t="s">
        <v>3988</v>
      </c>
      <c r="C687" s="8" t="s">
        <v>35</v>
      </c>
      <c r="D687" s="7" t="s">
        <v>36</v>
      </c>
      <c r="E687" s="6"/>
      <c r="F687" s="9" t="s">
        <v>3993</v>
      </c>
      <c r="G687" s="8"/>
      <c r="H687" s="8"/>
      <c r="I687" s="8" t="s">
        <v>2761</v>
      </c>
      <c r="J687" s="23" t="s">
        <v>3595</v>
      </c>
      <c r="K687" s="27"/>
      <c r="L687" s="11" t="s">
        <v>3994</v>
      </c>
      <c r="M687" s="34" t="s">
        <v>43</v>
      </c>
      <c r="N687" s="26" t="s">
        <v>3995</v>
      </c>
      <c r="O687" s="26" t="s">
        <v>3995</v>
      </c>
      <c r="P687" s="13"/>
      <c r="Q687" s="13"/>
      <c r="R687" s="13"/>
      <c r="S687" s="13"/>
      <c r="T687" s="13"/>
      <c r="U687" s="13"/>
      <c r="V687" s="13"/>
      <c r="W687" s="13"/>
      <c r="X687" s="13"/>
      <c r="Y687" s="6" t="s">
        <v>3569</v>
      </c>
      <c r="Z687" s="12" t="str">
        <f t="shared" si="1"/>
        <v>{"id":"M6-G-34a-I-2-BR","stimulus":"&lt;p&gt;Clique sobre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A687" s="17" t="s">
        <v>3996</v>
      </c>
      <c r="AB687" s="13" t="str">
        <f t="shared" si="2"/>
        <v>M6-G-34a-I-2</v>
      </c>
      <c r="AC687" s="13" t="str">
        <f t="shared" si="3"/>
        <v>M6-G-34a-I-2-BR</v>
      </c>
      <c r="AD687" s="8" t="s">
        <v>47</v>
      </c>
      <c r="AE687" s="13"/>
      <c r="AF687" s="8" t="s">
        <v>48</v>
      </c>
      <c r="AG687" s="8" t="s">
        <v>49</v>
      </c>
    </row>
    <row r="688" ht="112.5" customHeight="1">
      <c r="A688" s="6" t="s">
        <v>3987</v>
      </c>
      <c r="B688" s="8" t="s">
        <v>3988</v>
      </c>
      <c r="C688" s="8" t="s">
        <v>50</v>
      </c>
      <c r="D688" s="7" t="s">
        <v>36</v>
      </c>
      <c r="E688" s="6"/>
      <c r="F688" s="9" t="s">
        <v>3997</v>
      </c>
      <c r="G688" s="27"/>
      <c r="H688" s="10"/>
      <c r="I688" s="6" t="s">
        <v>2761</v>
      </c>
      <c r="J688" s="23" t="s">
        <v>3998</v>
      </c>
      <c r="K688" s="10"/>
      <c r="L688" s="11" t="s">
        <v>3999</v>
      </c>
      <c r="M688" s="34" t="s">
        <v>43</v>
      </c>
      <c r="N688" s="26" t="s">
        <v>3991</v>
      </c>
      <c r="O688" s="26" t="s">
        <v>3991</v>
      </c>
      <c r="P688" s="13"/>
      <c r="Q688" s="13"/>
      <c r="R688" s="13"/>
      <c r="S688" s="13"/>
      <c r="T688" s="13"/>
      <c r="U688" s="13"/>
      <c r="V688" s="13"/>
      <c r="W688" s="13"/>
      <c r="X688" s="13"/>
      <c r="Y688" s="6" t="s">
        <v>3569</v>
      </c>
      <c r="Z688" s="12" t="str">
        <f t="shared" si="1"/>
        <v>{"id":"M6-G-34a-E-1-BR","stimulus":"&lt;p&gt;Escolha as figuras cuja forma lembra uma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AA688" s="17" t="s">
        <v>4000</v>
      </c>
      <c r="AB688" s="13" t="str">
        <f t="shared" si="2"/>
        <v>M6-G-34a-E-1</v>
      </c>
      <c r="AC688" s="13" t="str">
        <f t="shared" si="3"/>
        <v>M6-G-34a-E-1-BR</v>
      </c>
      <c r="AD688" s="8" t="s">
        <v>47</v>
      </c>
      <c r="AE688" s="13"/>
      <c r="AF688" s="8" t="s">
        <v>48</v>
      </c>
      <c r="AG688" s="8" t="s">
        <v>49</v>
      </c>
    </row>
    <row r="689" ht="112.5" customHeight="1">
      <c r="A689" s="6" t="s">
        <v>3987</v>
      </c>
      <c r="B689" s="8" t="s">
        <v>3988</v>
      </c>
      <c r="C689" s="8" t="s">
        <v>50</v>
      </c>
      <c r="D689" s="7" t="s">
        <v>36</v>
      </c>
      <c r="E689" s="6"/>
      <c r="F689" s="9" t="s">
        <v>4001</v>
      </c>
      <c r="G689" s="27"/>
      <c r="H689" s="10"/>
      <c r="I689" s="19" t="s">
        <v>2761</v>
      </c>
      <c r="J689" s="23" t="s">
        <v>3998</v>
      </c>
      <c r="K689" s="27"/>
      <c r="L689" s="11" t="s">
        <v>4002</v>
      </c>
      <c r="M689" s="34" t="s">
        <v>43</v>
      </c>
      <c r="N689" s="26" t="s">
        <v>3995</v>
      </c>
      <c r="O689" s="26" t="s">
        <v>3995</v>
      </c>
      <c r="P689" s="13"/>
      <c r="Q689" s="13"/>
      <c r="R689" s="13"/>
      <c r="S689" s="13"/>
      <c r="T689" s="13"/>
      <c r="U689" s="13"/>
      <c r="V689" s="13"/>
      <c r="W689" s="13"/>
      <c r="X689" s="13"/>
      <c r="Y689" s="6" t="s">
        <v>3569</v>
      </c>
      <c r="Z689" s="12" t="str">
        <f t="shared" si="1"/>
        <v>{"id":"M6-G-34a-E-2-BR","stimulus":"&lt;p&gt;Escolha as figuras cuja forma lembra um circunferência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AA689" s="17" t="s">
        <v>4003</v>
      </c>
      <c r="AB689" s="13" t="str">
        <f t="shared" si="2"/>
        <v>M6-G-34a-E-2</v>
      </c>
      <c r="AC689" s="13" t="str">
        <f t="shared" si="3"/>
        <v>M6-G-34a-E-2-BR</v>
      </c>
      <c r="AD689" s="8" t="s">
        <v>47</v>
      </c>
      <c r="AE689" s="13"/>
      <c r="AF689" s="8" t="s">
        <v>48</v>
      </c>
      <c r="AG689" s="8" t="s">
        <v>49</v>
      </c>
    </row>
    <row r="690" ht="112.5" customHeight="1">
      <c r="A690" s="6" t="s">
        <v>4004</v>
      </c>
      <c r="B690" s="6" t="s">
        <v>4005</v>
      </c>
      <c r="C690" s="13" t="s">
        <v>35</v>
      </c>
      <c r="D690" s="7" t="s">
        <v>36</v>
      </c>
      <c r="E690" s="6"/>
      <c r="F690" s="20" t="s">
        <v>4006</v>
      </c>
      <c r="G690" s="27"/>
      <c r="H690" s="47" t="s">
        <v>4007</v>
      </c>
      <c r="I690" s="19" t="s">
        <v>212</v>
      </c>
      <c r="J690" s="23" t="s">
        <v>3585</v>
      </c>
      <c r="K690" s="27"/>
      <c r="L690" s="26" t="s">
        <v>4008</v>
      </c>
      <c r="M690" s="13" t="s">
        <v>43</v>
      </c>
      <c r="N690" s="26" t="s">
        <v>4009</v>
      </c>
      <c r="O690" s="26" t="s">
        <v>4010</v>
      </c>
      <c r="P690" s="12"/>
      <c r="Q690" s="13"/>
      <c r="R690" s="12"/>
      <c r="S690" s="12"/>
      <c r="T690" s="12"/>
      <c r="U690" s="12"/>
      <c r="V690" s="12"/>
      <c r="W690" s="12"/>
      <c r="X690" s="13"/>
      <c r="Y690" s="6" t="s">
        <v>3569</v>
      </c>
      <c r="Z690" s="12" t="str">
        <f t="shared" si="1"/>
        <v>{"id":"M6-G-19a-I-1-BR","stimulus":"&lt;p&gt;Selecione a fórmula para a área do triângulo.&lt;/p&gt;","hint":"&lt;p&gt;Um triângulo contém base e altura.&lt;/p&gt;","feedback":"&lt;p&gt;A fórmula para a área de um triângulo é:&lt;/p&gt;&lt;p&gt;Área = &lt;span class=\"fr-math-v2 fr-draggable\" contenteditable=\"false\" data-original-math=\"\\(\\frac{\\text{base} \\ \\times \\ \\text{altura}}{2}\\)\" draggable=\"true\"&gt;\\(\\frac{\\text{base} \\ \\times \\ \\text{altura}}{2}\\)&lt;/span&gt;&lt;/p&gt;","seed":{"parameters":[],"calculated":[{"name":"A1","label":"Área = &lt;span class=\"fr-math-v2 fr-draggable\" contenteditable=\"false\" data-original-math=\"\\(\\frac{\\text{base} \\ \\times \\ \\text{altura}}{2}\\)\" draggable=\"true\"&gt;\\(\\frac{\\text{base} \\ \\times \\ \\text{altura}}{2}\\)&lt;/span&gt;"},{"name":"A2","label":"Área = base × altura","incorrect":true,"feedback":"&lt;p&gt;Esta é a fórmula para a área do retângulo e do paralelogramo.&lt;/p&gt;"},{"name":"A3","label":"Área = &lt;span class=\"fr-math-v2 fr-draggable\" contenteditable=\"false\" data-original-math=\"\\(\\frac{\\text{diagonal maior} \\ \\times \\ \\text{diagonal menor}}{2}\\)\" draggable=\"true\"&gt;\\(\\frac{\\text{diagonal maior} \\ \\times \\ \\text{diagonal menor}}{2}\\)&lt;/span&gt;","incorrect":true,"feedback":"&lt;p&gt;Esta é a fórmula para a área do losango.&lt;/p&gt;"},{"name":"A4","label":"Área = lado × lado","incorrect":true,"feedback":"&lt;p&gt;Esta é a fórmula para a área do quadrado.&lt;/p&gt;"},{"name":"A5","label":"Área = &lt;span class=\"fr-math-v2 fr-draggable\" contenteditable=\"false\" data-original-math=\"\\(\\frac{\\text{(base maior + base menor)} \\ \\times \\ \\text{altura}}{2}\\)\" draggable=\"true\"&gt;\\(\\frac{\\text{(base maior + base menor)} \\ \\times \\ \\text{altura}}{2}\\)&lt;/span&gt;","incorrect":true,"feedback":"Esta é a fórmula para a área do trapézio.&lt;/p&gt;"},{"name":"A6","label":"Área = π × r&lt;sup&gt;2&lt;/sup&gt;","incorrect":true,"feedback":"&lt;p&gt;Esta é a fórmula para a área do círculo.&lt;/p&gt;"}],"uniques":true},"algorithm":{"name":"trueFalse","template":"Multiple choice – standard","params":{"countCorrect":1,"countIncorrect":2,"showCheckIcon":true}}}</v>
      </c>
      <c r="AA690" s="17" t="s">
        <v>4011</v>
      </c>
      <c r="AB690" s="13" t="str">
        <f t="shared" si="2"/>
        <v>M6-G-19a-I-1</v>
      </c>
      <c r="AC690" s="13" t="str">
        <f t="shared" si="3"/>
        <v>M6-G-19a-I-1-BR</v>
      </c>
      <c r="AD690" s="8" t="s">
        <v>47</v>
      </c>
      <c r="AE690" s="13"/>
      <c r="AF690" s="8" t="s">
        <v>48</v>
      </c>
      <c r="AG690" s="8" t="s">
        <v>49</v>
      </c>
    </row>
    <row r="691" ht="112.5" customHeight="1">
      <c r="A691" s="6" t="s">
        <v>4004</v>
      </c>
      <c r="B691" s="6" t="s">
        <v>4005</v>
      </c>
      <c r="C691" s="13" t="s">
        <v>50</v>
      </c>
      <c r="D691" s="7" t="s">
        <v>36</v>
      </c>
      <c r="E691" s="6"/>
      <c r="F691" s="48" t="s">
        <v>4012</v>
      </c>
      <c r="G691" s="26" t="s">
        <v>4013</v>
      </c>
      <c r="H691" s="27" t="s">
        <v>4014</v>
      </c>
      <c r="I691" s="19" t="s">
        <v>2761</v>
      </c>
      <c r="J691" s="6" t="s">
        <v>103</v>
      </c>
      <c r="K691" s="27" t="s">
        <v>4015</v>
      </c>
      <c r="L691" s="27" t="s">
        <v>4016</v>
      </c>
      <c r="M691" s="13" t="s">
        <v>577</v>
      </c>
      <c r="N691" s="10"/>
      <c r="O691" s="10"/>
      <c r="P691" s="14"/>
      <c r="Q691" s="13"/>
      <c r="R691" s="13"/>
      <c r="S691" s="14" t="s">
        <v>4017</v>
      </c>
      <c r="T691" s="11" t="s">
        <v>4018</v>
      </c>
      <c r="U691" s="11" t="s">
        <v>4019</v>
      </c>
      <c r="V691" s="11" t="s">
        <v>4020</v>
      </c>
      <c r="W691" s="12"/>
      <c r="X691" s="13"/>
      <c r="Y691" s="6" t="s">
        <v>3569</v>
      </c>
      <c r="Z691" s="12" t="str">
        <f t="shared" si="1"/>
        <v>{"id":"M6-G-19a-E-1-BR","seed":{"parameters":[{"name":"Q1","label":null,"min":3,"max":10,"step":1}],"uniques":true},"scaffolding":[{"id":"step-0","stimulus":"&lt;p&gt;Calcule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
                    "showCheckIcon": false,
                    "columns": 3}}},{"id":"step-4","stimulus":"&lt;p&gt;Portanto,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AA691" s="15" t="s">
        <v>4021</v>
      </c>
      <c r="AB691" s="13" t="str">
        <f t="shared" si="2"/>
        <v>M6-G-19a-E-1</v>
      </c>
      <c r="AC691" s="13" t="str">
        <f t="shared" si="3"/>
        <v>M6-G-19a-E-1-BR</v>
      </c>
      <c r="AD691" s="8" t="s">
        <v>47</v>
      </c>
      <c r="AE691" s="13"/>
      <c r="AF691" s="8" t="s">
        <v>48</v>
      </c>
      <c r="AG691" s="8" t="s">
        <v>49</v>
      </c>
    </row>
    <row r="692" ht="112.5" customHeight="1">
      <c r="A692" s="6" t="s">
        <v>4004</v>
      </c>
      <c r="B692" s="6" t="s">
        <v>4005</v>
      </c>
      <c r="C692" s="13" t="s">
        <v>50</v>
      </c>
      <c r="D692" s="7" t="s">
        <v>36</v>
      </c>
      <c r="E692" s="6"/>
      <c r="F692" s="48" t="s">
        <v>4022</v>
      </c>
      <c r="G692" s="26" t="s">
        <v>4013</v>
      </c>
      <c r="H692" s="27" t="s">
        <v>4014</v>
      </c>
      <c r="I692" s="19" t="s">
        <v>2761</v>
      </c>
      <c r="J692" s="6" t="s">
        <v>103</v>
      </c>
      <c r="K692" s="27" t="s">
        <v>4015</v>
      </c>
      <c r="L692" s="27" t="s">
        <v>4016</v>
      </c>
      <c r="M692" s="13" t="s">
        <v>577</v>
      </c>
      <c r="N692" s="10"/>
      <c r="O692" s="10"/>
      <c r="P692" s="14"/>
      <c r="Q692" s="13"/>
      <c r="R692" s="13"/>
      <c r="S692" s="14" t="s">
        <v>4017</v>
      </c>
      <c r="T692" s="11" t="s">
        <v>4018</v>
      </c>
      <c r="U692" s="11" t="s">
        <v>4019</v>
      </c>
      <c r="V692" s="11" t="s">
        <v>4023</v>
      </c>
      <c r="W692" s="12"/>
      <c r="X692" s="13"/>
      <c r="Y692" s="6" t="s">
        <v>3569</v>
      </c>
      <c r="Z692" s="12" t="str">
        <f t="shared" si="1"/>
        <v>{"id":"M6-G-19a-E-2-BR","seed":{"parameters":[{"name":"Q1","label":null,"min":3,"max":10,"step":1}],"uniques":true},"scaffolding":[{"id":"step-0","stimulus":"&lt;p&gt;Calcule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
                    "showCheckIcon": false,
                    "columns": 3}}},{"id":"step-3","stimulus":"&lt;p&gt;Qual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v>
      </c>
      <c r="AA692" s="15" t="s">
        <v>4024</v>
      </c>
      <c r="AB692" s="13" t="str">
        <f t="shared" si="2"/>
        <v>M6-G-19a-E-2</v>
      </c>
      <c r="AC692" s="13" t="str">
        <f t="shared" si="3"/>
        <v>M6-G-19a-E-2-BR</v>
      </c>
      <c r="AD692" s="8" t="s">
        <v>47</v>
      </c>
      <c r="AE692" s="13"/>
      <c r="AF692" s="8" t="s">
        <v>48</v>
      </c>
      <c r="AG692" s="8" t="s">
        <v>49</v>
      </c>
    </row>
    <row r="693" ht="112.5" customHeight="1">
      <c r="A693" s="6" t="s">
        <v>4004</v>
      </c>
      <c r="B693" s="6" t="s">
        <v>4005</v>
      </c>
      <c r="C693" s="13" t="s">
        <v>69</v>
      </c>
      <c r="D693" s="7" t="s">
        <v>36</v>
      </c>
      <c r="E693" s="6"/>
      <c r="F693" s="49" t="s">
        <v>4025</v>
      </c>
      <c r="G693" s="11" t="s">
        <v>4026</v>
      </c>
      <c r="H693" s="10" t="s">
        <v>4027</v>
      </c>
      <c r="I693" s="6" t="s">
        <v>2761</v>
      </c>
      <c r="J693" s="6" t="s">
        <v>103</v>
      </c>
      <c r="K693" s="11" t="s">
        <v>4028</v>
      </c>
      <c r="L693" s="11" t="s">
        <v>4029</v>
      </c>
      <c r="M693" s="8" t="s">
        <v>577</v>
      </c>
      <c r="N693" s="10" t="s">
        <v>4030</v>
      </c>
      <c r="O693" s="11" t="s">
        <v>4031</v>
      </c>
      <c r="P693" s="12"/>
      <c r="Q693" s="13"/>
      <c r="R693" s="12"/>
      <c r="S693" s="11" t="s">
        <v>4032</v>
      </c>
      <c r="T693" s="11" t="s">
        <v>4018</v>
      </c>
      <c r="U693" s="11" t="s">
        <v>4033</v>
      </c>
      <c r="V693" s="11" t="s">
        <v>4034</v>
      </c>
      <c r="W693" s="12"/>
      <c r="X693" s="13"/>
      <c r="Y693" s="6" t="s">
        <v>3569</v>
      </c>
      <c r="Z693" s="12" t="str">
        <f t="shared" si="1"/>
        <v>{"id":"M6-G-19a-A-1-BR","seed":{"parameters":[{"name":"Q1","label":null,"list":[4,5,6]},{"name":"Q2","label":null,"list":[0,0.5,1]}],"uniques":true},"scaffolding":[{"id":"step-0","stimulus":"&lt;p&gt;A vela de um barco tem as medidas indicadas nesta figura. Calcule sua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m&lt;/span&gt;\n\t\t&lt;/div&gt;\n\t&lt;/div&gt;\n&lt;/div&gt;&lt;/div&gt;","template":"&lt;p&gt;A área mede {{response}} m&lt;sup&gt;2&lt;/sup&gt;.&lt;/p&gt;","seed":{"calculated":[{"name":"T1","label":"{{function}}","function":"Lemonlib.round({{Q1}}/2,2)-0.5+{{Q2}}","temp":true},{"name":"0-A1","label":"{{function}}","function":"Lemonlib.round({{Q1}}*{{T1}}/2,2)"}]},"algorithm":{"name":"calculateOperation","params":{"method":"equivLiteral","keyboard":"INTERMEDIATE"}}},{"id":"step-1","stimulus":"&lt;p&gt;Quais são as medidas do triângulo?&lt;/p&gt;","template":"&lt;p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v>
      </c>
      <c r="AA693" s="15" t="s">
        <v>4035</v>
      </c>
      <c r="AB693" s="13" t="str">
        <f t="shared" si="2"/>
        <v>M6-G-19a-A-1</v>
      </c>
      <c r="AC693" s="13" t="str">
        <f t="shared" si="3"/>
        <v>M6-G-19a-A-1-BR</v>
      </c>
      <c r="AD693" s="8" t="s">
        <v>47</v>
      </c>
      <c r="AE693" s="13"/>
      <c r="AF693" s="8" t="s">
        <v>48</v>
      </c>
      <c r="AG693" s="8" t="s">
        <v>49</v>
      </c>
    </row>
    <row r="694" ht="112.5" customHeight="1">
      <c r="A694" s="6" t="s">
        <v>4004</v>
      </c>
      <c r="B694" s="6" t="s">
        <v>4005</v>
      </c>
      <c r="C694" s="13" t="s">
        <v>69</v>
      </c>
      <c r="D694" s="7" t="s">
        <v>36</v>
      </c>
      <c r="E694" s="6"/>
      <c r="F694" s="11" t="s">
        <v>4036</v>
      </c>
      <c r="G694" s="11" t="s">
        <v>4037</v>
      </c>
      <c r="H694" s="10" t="s">
        <v>4038</v>
      </c>
      <c r="I694" s="6" t="s">
        <v>2761</v>
      </c>
      <c r="J694" s="6" t="s">
        <v>103</v>
      </c>
      <c r="K694" s="11" t="s">
        <v>4039</v>
      </c>
      <c r="L694" s="11" t="s">
        <v>4040</v>
      </c>
      <c r="M694" s="8" t="s">
        <v>577</v>
      </c>
      <c r="N694" s="10" t="s">
        <v>4030</v>
      </c>
      <c r="O694" s="10" t="s">
        <v>4041</v>
      </c>
      <c r="P694" s="12"/>
      <c r="Q694" s="13"/>
      <c r="R694" s="12"/>
      <c r="S694" s="11" t="s">
        <v>4042</v>
      </c>
      <c r="T694" s="11" t="s">
        <v>4018</v>
      </c>
      <c r="U694" s="11" t="s">
        <v>4033</v>
      </c>
      <c r="V694" s="11" t="s">
        <v>4043</v>
      </c>
      <c r="W694" s="12"/>
      <c r="X694" s="13"/>
      <c r="Y694" s="6" t="s">
        <v>3569</v>
      </c>
      <c r="Z694" s="12" t="str">
        <f t="shared" si="1"/>
        <v>{"id":"M6-G-19a-A-2-BR","seed":{"parameters":[{"name":"Q1","label":null,"list":[8,9,10,11,12]},{"name":"Q2","label":null,"list":[0,1,2]}],"uniques":true},"scaffolding":[{"id":"step-0","stimulus":"&lt;p&gt;Os triângulos de uma estrutura metálica têm as medidas indicadas nesta figura. Calcule a área do triângulo.&lt;/p&gt;&lt;div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cm&lt;/span&gt;\n\t\t&lt;/div&gt;\n\t&lt;/div&gt;\n&lt;/div&gt;&lt;/div&gt;","template":"&lt;p&gt;A área mede {{response}} cm&lt;sup&gt;2&lt;/sup&gt;.&lt;/p&gt;","seed":{"calculated":[{"name":"T1","label":"{{function}}","function":"2*{{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encontre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AA694" s="15" t="s">
        <v>4044</v>
      </c>
      <c r="AB694" s="13" t="str">
        <f t="shared" si="2"/>
        <v>M6-G-19a-A-2</v>
      </c>
      <c r="AC694" s="13" t="str">
        <f t="shared" si="3"/>
        <v>M6-G-19a-A-2-BR</v>
      </c>
      <c r="AD694" s="8" t="s">
        <v>47</v>
      </c>
      <c r="AE694" s="13"/>
      <c r="AF694" s="8" t="s">
        <v>48</v>
      </c>
      <c r="AG694" s="8" t="s">
        <v>49</v>
      </c>
    </row>
    <row r="695" ht="112.5" customHeight="1">
      <c r="A695" s="6" t="s">
        <v>4004</v>
      </c>
      <c r="B695" s="6" t="s">
        <v>4005</v>
      </c>
      <c r="C695" s="13" t="s">
        <v>69</v>
      </c>
      <c r="D695" s="7" t="s">
        <v>36</v>
      </c>
      <c r="E695" s="6"/>
      <c r="F695" s="11" t="s">
        <v>4045</v>
      </c>
      <c r="G695" s="11" t="s">
        <v>4046</v>
      </c>
      <c r="H695" s="10" t="s">
        <v>4047</v>
      </c>
      <c r="I695" s="19" t="s">
        <v>2761</v>
      </c>
      <c r="J695" s="6" t="s">
        <v>103</v>
      </c>
      <c r="K695" s="11" t="s">
        <v>4048</v>
      </c>
      <c r="L695" s="11" t="s">
        <v>4049</v>
      </c>
      <c r="M695" s="8" t="s">
        <v>577</v>
      </c>
      <c r="N695" s="10" t="s">
        <v>4030</v>
      </c>
      <c r="O695" s="11" t="s">
        <v>4050</v>
      </c>
      <c r="P695" s="12"/>
      <c r="Q695" s="13"/>
      <c r="R695" s="12"/>
      <c r="S695" s="11" t="s">
        <v>4042</v>
      </c>
      <c r="T695" s="11" t="s">
        <v>4018</v>
      </c>
      <c r="U695" s="11" t="s">
        <v>4033</v>
      </c>
      <c r="V695" s="11" t="s">
        <v>4051</v>
      </c>
      <c r="W695" s="12"/>
      <c r="X695" s="13"/>
      <c r="Y695" s="6" t="s">
        <v>3569</v>
      </c>
      <c r="Z695" s="12" t="str">
        <f t="shared" si="1"/>
        <v>{"id":"M6-G-19a-A-3-BR","seed":{"parameters":[{"name":"Q1","label":null,"list":[4,5,6,7]},{"name":"Q2","label":null,"list":[0,1,2]}],"uniques":true},"scaffolding":[{"id":"step-0","stimulus":"&lt;p&gt;Camila construiu um castelo de cartas que atingiu as medidas indicadas nesta figura. Calcule sua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cm&lt;/span&gt;\n\t\t&lt;/div&gt;\n\t&lt;/div&gt;\n&lt;/div&gt;&lt;/div&gt;","template":"&lt;p&gt;A área mede {{response}} cm&lt;sup&gt;2&lt;/sup&gt;.&lt;/p&gt;","seed":{"calculated":[{"name":"T1","label":"{{function}}","function":"{{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AA695" s="15" t="s">
        <v>4052</v>
      </c>
      <c r="AB695" s="13" t="str">
        <f t="shared" si="2"/>
        <v>M6-G-19a-A-3</v>
      </c>
      <c r="AC695" s="13" t="str">
        <f t="shared" si="3"/>
        <v>M6-G-19a-A-3-BR</v>
      </c>
      <c r="AD695" s="8" t="s">
        <v>47</v>
      </c>
      <c r="AE695" s="8" t="s">
        <v>572</v>
      </c>
      <c r="AF695" s="8" t="s">
        <v>48</v>
      </c>
      <c r="AG695" s="8" t="s">
        <v>49</v>
      </c>
    </row>
    <row r="696" ht="112.5" customHeight="1">
      <c r="A696" s="6" t="s">
        <v>4053</v>
      </c>
      <c r="B696" s="6" t="s">
        <v>4054</v>
      </c>
      <c r="C696" s="13" t="s">
        <v>35</v>
      </c>
      <c r="D696" s="7" t="s">
        <v>36</v>
      </c>
      <c r="E696" s="6"/>
      <c r="F696" s="11" t="s">
        <v>4055</v>
      </c>
      <c r="G696" s="26" t="s">
        <v>4056</v>
      </c>
      <c r="H696" s="27" t="s">
        <v>4057</v>
      </c>
      <c r="I696" s="19" t="s">
        <v>2761</v>
      </c>
      <c r="J696" s="19" t="s">
        <v>196</v>
      </c>
      <c r="K696" s="26" t="s">
        <v>4058</v>
      </c>
      <c r="L696" s="27" t="s">
        <v>4059</v>
      </c>
      <c r="M696" s="13" t="s">
        <v>43</v>
      </c>
      <c r="N696" s="10" t="s">
        <v>4060</v>
      </c>
      <c r="O696" s="10" t="s">
        <v>4061</v>
      </c>
      <c r="P696" s="12"/>
      <c r="Q696" s="13"/>
      <c r="R696" s="12"/>
      <c r="S696" s="12"/>
      <c r="T696" s="12"/>
      <c r="U696" s="12"/>
      <c r="V696" s="12"/>
      <c r="W696" s="12"/>
      <c r="X696" s="13"/>
      <c r="Y696" s="6" t="s">
        <v>3569</v>
      </c>
      <c r="Z696" s="12" t="str">
        <f t="shared" si="1"/>
        <v>{"id":"M6-G-20a-I-1-BR","stimulus":"&lt;p&gt;Arraste o resultado da área deste quadrado.&lt;/p&gt;&lt;div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AA696" s="15" t="s">
        <v>4062</v>
      </c>
      <c r="AB696" s="13" t="str">
        <f t="shared" si="2"/>
        <v>M6-G-20a-I-1</v>
      </c>
      <c r="AC696" s="13" t="str">
        <f t="shared" si="3"/>
        <v>M6-G-20a-I-1-BR</v>
      </c>
      <c r="AD696" s="8" t="s">
        <v>47</v>
      </c>
      <c r="AE696" s="13"/>
      <c r="AF696" s="8" t="s">
        <v>48</v>
      </c>
      <c r="AG696" s="8" t="s">
        <v>49</v>
      </c>
    </row>
    <row r="697" ht="112.5" customHeight="1">
      <c r="A697" s="6" t="s">
        <v>4053</v>
      </c>
      <c r="B697" s="6" t="s">
        <v>4054</v>
      </c>
      <c r="C697" s="13" t="s">
        <v>50</v>
      </c>
      <c r="D697" s="7" t="s">
        <v>36</v>
      </c>
      <c r="E697" s="6"/>
      <c r="F697" s="10" t="s">
        <v>4063</v>
      </c>
      <c r="G697" s="27" t="s">
        <v>4064</v>
      </c>
      <c r="H697" s="27" t="s">
        <v>4065</v>
      </c>
      <c r="I697" s="19" t="s">
        <v>2761</v>
      </c>
      <c r="J697" s="6" t="s">
        <v>103</v>
      </c>
      <c r="K697" s="26" t="s">
        <v>4066</v>
      </c>
      <c r="L697" s="27" t="s">
        <v>4067</v>
      </c>
      <c r="M697" s="13" t="s">
        <v>43</v>
      </c>
      <c r="N697" s="10" t="s">
        <v>4060</v>
      </c>
      <c r="O697" s="11" t="s">
        <v>4068</v>
      </c>
      <c r="P697" s="12"/>
      <c r="Q697" s="13"/>
      <c r="R697" s="12"/>
      <c r="S697" s="12"/>
      <c r="T697" s="12"/>
      <c r="U697" s="12"/>
      <c r="V697" s="12"/>
      <c r="W697" s="12"/>
      <c r="X697" s="13"/>
      <c r="Y697" s="6" t="s">
        <v>3569</v>
      </c>
      <c r="Z697" s="12" t="str">
        <f t="shared" si="1"/>
        <v>{"id":"M6-G-20a-E-1-BR","stimulus":"&lt;p&gt;Escreva a área deste quadrado.&lt;/p&gt;&lt;div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cm&lt;/span&gt;\n\t\t&lt;/div&gt;\n\t&lt;/div&gt;\n&lt;/div&gt;&lt;/div&gt;","template":"&lt;p&gt;A área é 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cm&lt;sup&gt;2&lt;/sup&gt;&lt;/p&gt;","seed":{"parameters":[{"name":"Q1","min":5,"max":10,"step":1}],"calculated":[{"name":"A1","function":"{{Q1}}*{{Q1}}"}],"uniques":true},"algorithm":{"name":"calculateOperation","params":{"method":"equivLiteral","keyboard":"NUMERICAL"}}}</v>
      </c>
      <c r="AA697" s="15" t="s">
        <v>4069</v>
      </c>
      <c r="AB697" s="13" t="str">
        <f t="shared" si="2"/>
        <v>M6-G-20a-E-1</v>
      </c>
      <c r="AC697" s="13" t="str">
        <f t="shared" si="3"/>
        <v>M6-G-20a-E-1-BR</v>
      </c>
      <c r="AD697" s="8" t="s">
        <v>47</v>
      </c>
      <c r="AE697" s="13"/>
      <c r="AF697" s="8" t="s">
        <v>48</v>
      </c>
      <c r="AG697" s="8" t="s">
        <v>49</v>
      </c>
    </row>
    <row r="698" ht="112.5" customHeight="1">
      <c r="A698" s="6" t="s">
        <v>4053</v>
      </c>
      <c r="B698" s="6" t="s">
        <v>4054</v>
      </c>
      <c r="C698" s="13" t="s">
        <v>69</v>
      </c>
      <c r="D698" s="8" t="s">
        <v>36</v>
      </c>
      <c r="E698" s="6"/>
      <c r="F698" s="11" t="s">
        <v>4070</v>
      </c>
      <c r="G698" s="26" t="s">
        <v>4071</v>
      </c>
      <c r="H698" s="27" t="s">
        <v>4072</v>
      </c>
      <c r="I698" s="19" t="s">
        <v>212</v>
      </c>
      <c r="J698" s="6" t="s">
        <v>103</v>
      </c>
      <c r="K698" s="26" t="s">
        <v>4066</v>
      </c>
      <c r="L698" s="26" t="s">
        <v>4067</v>
      </c>
      <c r="M698" s="13" t="s">
        <v>43</v>
      </c>
      <c r="N698" s="10" t="s">
        <v>4060</v>
      </c>
      <c r="O698" s="11" t="s">
        <v>4073</v>
      </c>
      <c r="P698" s="12"/>
      <c r="Q698" s="13"/>
      <c r="R698" s="12"/>
      <c r="S698" s="12"/>
      <c r="T698" s="12"/>
      <c r="U698" s="12"/>
      <c r="V698" s="12"/>
      <c r="W698" s="12"/>
      <c r="X698" s="13"/>
      <c r="Y698" s="6" t="s">
        <v>3569</v>
      </c>
      <c r="Z698" s="12" t="str">
        <f t="shared" si="1"/>
        <v>{"id":"M6-G-20a-A-1-BR","stimulus":"&lt;p&gt;Daniel quer cobrir uma sala quadrada com {{Q1}} m de lado com um tapete. Qual será a área do tapete?&lt;/p&gt;","template":"&lt;p&gt;A área do tapete será {{response}} m&lt;sup&gt;2&lt;/sup&gt;.&lt;/p&gt;","hint":"&lt;p&gt;A fórmula para a área de um quadrado é:&lt;/p&gt;&lt;p style=\"text-align:center;\"&gt;Área = lado × lado&lt;/p&gt;","feedback":"&lt;p&gt;A fórmula para a área de um quadrado é:&lt;/p&gt;&lt;p style=\"text-align:center;\"&gt;Área = lado × lado = {{Q1}} × {{Q1}} = {{A1}} m&lt;sup&gt;2&lt;/sup&gt;&lt;/p&gt;","seed":{"parameters":[{"name":"Q1","min":5,"max":10,"step":1}],"calculated":[{"name":"A1","function":"{{Q1}}*{{Q1}}"}],"uniques":true},"algorithm":{"name":"calculateOperation","params":{"method":"equivLiteral","keyboard":"NUMERICAL"}}}</v>
      </c>
      <c r="AA698" s="15" t="s">
        <v>4074</v>
      </c>
      <c r="AB698" s="13" t="str">
        <f t="shared" si="2"/>
        <v>M6-G-20a-A-1</v>
      </c>
      <c r="AC698" s="13" t="str">
        <f t="shared" si="3"/>
        <v>M6-G-20a-A-1-BR</v>
      </c>
      <c r="AD698" s="8" t="s">
        <v>47</v>
      </c>
      <c r="AE698" s="13"/>
      <c r="AF698" s="8" t="s">
        <v>48</v>
      </c>
      <c r="AG698" s="8" t="s">
        <v>49</v>
      </c>
    </row>
    <row r="699" ht="112.5" customHeight="1">
      <c r="A699" s="6" t="s">
        <v>4053</v>
      </c>
      <c r="B699" s="6" t="s">
        <v>4054</v>
      </c>
      <c r="C699" s="13" t="s">
        <v>69</v>
      </c>
      <c r="D699" s="8" t="s">
        <v>36</v>
      </c>
      <c r="E699" s="6"/>
      <c r="F699" s="11" t="s">
        <v>4075</v>
      </c>
      <c r="G699" s="27" t="s">
        <v>4076</v>
      </c>
      <c r="H699" s="27"/>
      <c r="I699" s="19" t="s">
        <v>212</v>
      </c>
      <c r="J699" s="6" t="s">
        <v>103</v>
      </c>
      <c r="K699" s="26" t="s">
        <v>4077</v>
      </c>
      <c r="L699" s="27" t="s">
        <v>4067</v>
      </c>
      <c r="M699" s="13" t="s">
        <v>43</v>
      </c>
      <c r="N699" s="10" t="s">
        <v>4060</v>
      </c>
      <c r="O699" s="11" t="s">
        <v>4068</v>
      </c>
      <c r="P699" s="12"/>
      <c r="Q699" s="13"/>
      <c r="R699" s="12"/>
      <c r="S699" s="12"/>
      <c r="T699" s="12"/>
      <c r="U699" s="12"/>
      <c r="V699" s="12"/>
      <c r="W699" s="12"/>
      <c r="X699" s="13"/>
      <c r="Y699" s="6" t="s">
        <v>3569</v>
      </c>
      <c r="Z699" s="12" t="str">
        <f t="shared" si="1"/>
        <v>{"id":"M6-G-20a-A-2-BR","stimulus":"&lt;p&gt;Mariele tem uma fotografia quadrada cujo lado mede {{Q1}} cm. Calcule a área dessa fotografia.&lt;/p&gt;","template":"&lt;p&gt;A área mede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cm&lt;sup&gt;2&lt;/sup&gt;&lt;/p&gt;","seed":{"parameters":[{"name":"Q1","min":6,"max":12,"step":1}],"calculated":[{"name":"A1","function":"{{Q1}}*{{Q1}}"}],"uniques":true},"algorithm":{"name":"calculateOperation","params":{"method":"equivLiteral","keyboard":"NUMERICAL"}}}</v>
      </c>
      <c r="AA699" s="15" t="s">
        <v>4078</v>
      </c>
      <c r="AB699" s="13" t="str">
        <f t="shared" si="2"/>
        <v>M6-G-20a-A-2</v>
      </c>
      <c r="AC699" s="13" t="str">
        <f t="shared" si="3"/>
        <v>M6-G-20a-A-2-BR</v>
      </c>
      <c r="AD699" s="8" t="s">
        <v>47</v>
      </c>
      <c r="AE699" s="13"/>
      <c r="AF699" s="8" t="s">
        <v>48</v>
      </c>
      <c r="AG699" s="8" t="s">
        <v>49</v>
      </c>
    </row>
    <row r="700" ht="112.5" customHeight="1">
      <c r="A700" s="6" t="s">
        <v>4053</v>
      </c>
      <c r="B700" s="6" t="s">
        <v>4054</v>
      </c>
      <c r="C700" s="13" t="s">
        <v>69</v>
      </c>
      <c r="D700" s="8" t="s">
        <v>36</v>
      </c>
      <c r="E700" s="6"/>
      <c r="F700" s="11" t="s">
        <v>4079</v>
      </c>
      <c r="G700" s="27" t="s">
        <v>4080</v>
      </c>
      <c r="H700" s="27"/>
      <c r="I700" s="19" t="s">
        <v>212</v>
      </c>
      <c r="J700" s="6" t="s">
        <v>103</v>
      </c>
      <c r="K700" s="26" t="s">
        <v>4081</v>
      </c>
      <c r="L700" s="27" t="s">
        <v>4082</v>
      </c>
      <c r="M700" s="13" t="s">
        <v>43</v>
      </c>
      <c r="N700" s="10" t="s">
        <v>4060</v>
      </c>
      <c r="O700" s="11" t="s">
        <v>4083</v>
      </c>
      <c r="P700" s="12"/>
      <c r="Q700" s="13"/>
      <c r="R700" s="12"/>
      <c r="S700" s="12"/>
      <c r="T700" s="12"/>
      <c r="U700" s="12"/>
      <c r="V700" s="12"/>
      <c r="W700" s="12"/>
      <c r="X700" s="13"/>
      <c r="Y700" s="6" t="s">
        <v>3569</v>
      </c>
      <c r="Z700" s="12" t="str">
        <f t="shared" si="1"/>
        <v>{"id":"M6-G-20a-A-3-BR","stimulus":"&lt;p&gt;Bianca tem um jardim quadrado com lado que mede {{T1}} m. Quantos metros quadrados tem o jardim?&lt;/p&gt;","template":"&lt;p&gt;O jardim tem {{response}} m&lt;sup&gt;2&lt;/sup&gt;.&lt;/p&gt;","hint":"&lt;p&gt;A fórmula para a área de um quadrado é:&lt;/p&gt;&lt;p style=\"text-align:center;\"&gt;Área = lado × lado&lt;/p&gt;","feedback":"&lt;p&gt;A fórmula para a área de um quadrado é:&lt;/p&gt;&lt;p style=\"text-align:center;\"&gt;Área = lado × lado = {{T1}} × {{T1}} = {{A1}} m&lt;sup&gt;2&lt;/sup&gt;&lt;/p&gt;","seed":{"parameters":[{"name":"Q1","min":10,"max":20,"step":1}],"calculated":[{"name":"T1","function":"{{Q1}}/2","temp":"true"},{"name":"A1","function":"{{Q1}}*{{Q1}}/4"}],"uniques":true},"algorithm":{"name":"calculateOperation","params":{"method":"equivLiteral","keyboard":"NUMERICAL"}}}</v>
      </c>
      <c r="AA700" s="15" t="s">
        <v>4084</v>
      </c>
      <c r="AB700" s="13" t="str">
        <f t="shared" si="2"/>
        <v>M6-G-20a-A-3</v>
      </c>
      <c r="AC700" s="13" t="str">
        <f t="shared" si="3"/>
        <v>M6-G-20a-A-3-BR</v>
      </c>
      <c r="AD700" s="8" t="s">
        <v>47</v>
      </c>
      <c r="AE700" s="13"/>
      <c r="AF700" s="8" t="s">
        <v>48</v>
      </c>
      <c r="AG700" s="8" t="s">
        <v>49</v>
      </c>
    </row>
    <row r="701" ht="112.5" customHeight="1">
      <c r="A701" s="6" t="s">
        <v>4085</v>
      </c>
      <c r="B701" s="6" t="s">
        <v>4086</v>
      </c>
      <c r="C701" s="13" t="s">
        <v>35</v>
      </c>
      <c r="D701" s="7" t="s">
        <v>36</v>
      </c>
      <c r="E701" s="6"/>
      <c r="F701" s="11" t="s">
        <v>4087</v>
      </c>
      <c r="G701" s="27"/>
      <c r="H701" s="27" t="s">
        <v>4088</v>
      </c>
      <c r="I701" s="23" t="s">
        <v>2761</v>
      </c>
      <c r="J701" s="19" t="s">
        <v>1242</v>
      </c>
      <c r="K701" s="27" t="s">
        <v>4089</v>
      </c>
      <c r="L701" s="27" t="s">
        <v>4090</v>
      </c>
      <c r="M701" s="13" t="s">
        <v>43</v>
      </c>
      <c r="N701" s="10" t="s">
        <v>3768</v>
      </c>
      <c r="O701" s="10" t="s">
        <v>4091</v>
      </c>
      <c r="P701" s="12"/>
      <c r="Q701" s="13"/>
      <c r="R701" s="12"/>
      <c r="S701" s="12"/>
      <c r="T701" s="12"/>
      <c r="U701" s="12"/>
      <c r="V701" s="12"/>
      <c r="W701" s="12"/>
      <c r="X701" s="13"/>
      <c r="Y701" s="6" t="s">
        <v>3569</v>
      </c>
      <c r="Z701" s="12" t="str">
        <f t="shared" si="1"/>
        <v>{"id":"M6-G-20b-I-1-BR","stimulus":"&lt;p&gt;Qual é a área do retângulo a seguir?&lt;/p&gt;&lt;div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01" s="15" t="s">
        <v>4092</v>
      </c>
      <c r="AB701" s="13" t="str">
        <f t="shared" si="2"/>
        <v>M6-G-20b-I-1</v>
      </c>
      <c r="AC701" s="13" t="str">
        <f t="shared" si="3"/>
        <v>M6-G-20b-I-1-BR</v>
      </c>
      <c r="AD701" s="8" t="s">
        <v>47</v>
      </c>
      <c r="AE701" s="13"/>
      <c r="AF701" s="8" t="s">
        <v>48</v>
      </c>
      <c r="AG701" s="8" t="s">
        <v>49</v>
      </c>
    </row>
    <row r="702" ht="112.5" customHeight="1">
      <c r="A702" s="6" t="s">
        <v>4085</v>
      </c>
      <c r="B702" s="6" t="s">
        <v>4086</v>
      </c>
      <c r="C702" s="13" t="s">
        <v>35</v>
      </c>
      <c r="D702" s="7" t="s">
        <v>36</v>
      </c>
      <c r="E702" s="6"/>
      <c r="F702" s="11" t="s">
        <v>4093</v>
      </c>
      <c r="G702" s="27"/>
      <c r="H702" s="27"/>
      <c r="I702" s="23" t="s">
        <v>2761</v>
      </c>
      <c r="J702" s="19" t="s">
        <v>1242</v>
      </c>
      <c r="K702" s="27" t="s">
        <v>4094</v>
      </c>
      <c r="L702" s="27" t="s">
        <v>4095</v>
      </c>
      <c r="M702" s="13" t="s">
        <v>43</v>
      </c>
      <c r="N702" s="10" t="s">
        <v>3768</v>
      </c>
      <c r="O702" s="10" t="s">
        <v>4091</v>
      </c>
      <c r="P702" s="12"/>
      <c r="Q702" s="13"/>
      <c r="R702" s="12"/>
      <c r="S702" s="12"/>
      <c r="T702" s="12"/>
      <c r="U702" s="12"/>
      <c r="V702" s="12"/>
      <c r="W702" s="12"/>
      <c r="X702" s="13"/>
      <c r="Y702" s="6" t="s">
        <v>3569</v>
      </c>
      <c r="Z702" s="12" t="str">
        <f t="shared" si="1"/>
        <v>{"id":"M6-G-20b-I-2-BR","stimulus":"&lt;p&gt;Qual é a área do retângulo a seguir?&lt;/p&gt;&lt;div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02" s="15" t="s">
        <v>4096</v>
      </c>
      <c r="AB702" s="13" t="str">
        <f t="shared" si="2"/>
        <v>M6-G-20b-I-2</v>
      </c>
      <c r="AC702" s="13" t="str">
        <f t="shared" si="3"/>
        <v>M6-G-20b-I-2-BR</v>
      </c>
      <c r="AD702" s="8" t="s">
        <v>47</v>
      </c>
      <c r="AE702" s="13"/>
      <c r="AF702" s="8" t="s">
        <v>48</v>
      </c>
      <c r="AG702" s="8" t="s">
        <v>49</v>
      </c>
    </row>
    <row r="703" ht="112.5" customHeight="1">
      <c r="A703" s="6" t="s">
        <v>4085</v>
      </c>
      <c r="B703" s="6" t="s">
        <v>4086</v>
      </c>
      <c r="C703" s="13" t="s">
        <v>35</v>
      </c>
      <c r="D703" s="7" t="s">
        <v>36</v>
      </c>
      <c r="E703" s="6"/>
      <c r="F703" s="11" t="s">
        <v>4097</v>
      </c>
      <c r="G703" s="27"/>
      <c r="H703" s="27"/>
      <c r="I703" s="23" t="s">
        <v>2761</v>
      </c>
      <c r="J703" s="19" t="s">
        <v>1242</v>
      </c>
      <c r="K703" s="27" t="s">
        <v>4098</v>
      </c>
      <c r="L703" s="27" t="s">
        <v>4099</v>
      </c>
      <c r="M703" s="13" t="s">
        <v>43</v>
      </c>
      <c r="N703" s="10" t="s">
        <v>3768</v>
      </c>
      <c r="O703" s="10" t="s">
        <v>4100</v>
      </c>
      <c r="P703" s="12"/>
      <c r="Q703" s="13"/>
      <c r="R703" s="12"/>
      <c r="S703" s="12"/>
      <c r="T703" s="12"/>
      <c r="U703" s="12"/>
      <c r="V703" s="12"/>
      <c r="W703" s="12"/>
      <c r="X703" s="13"/>
      <c r="Y703" s="6" t="s">
        <v>3569</v>
      </c>
      <c r="Z703" s="12" t="str">
        <f t="shared" si="1"/>
        <v>{"id":"M6-G-20b-I-3-BR","stimulus":"&lt;p&gt;Qual é a área do retângulo a seguir?&lt;/p&gt;&lt;div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cm&lt;/span&gt;\n\t\t&lt;/div&gt;\n\t&lt;/div&gt;\n&lt;/div&gt;&lt;/img&gt;&lt;/div&gt;","hint":"&lt;p&gt;A fórmula da área de um retângulo é:&lt;/p&gt;&lt;p style=\"text-align:center;\"&gt;Área = base × altura&lt;/p&gt;","feedback":"&lt;p&gt;A fórmula da área de um retângulo é:&lt;/p&gt;&lt;p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v>
      </c>
      <c r="AA703" s="15" t="s">
        <v>4101</v>
      </c>
      <c r="AB703" s="13" t="str">
        <f t="shared" si="2"/>
        <v>M6-G-20b-I-3</v>
      </c>
      <c r="AC703" s="13" t="str">
        <f t="shared" si="3"/>
        <v>M6-G-20b-I-3-BR</v>
      </c>
      <c r="AD703" s="8" t="s">
        <v>47</v>
      </c>
      <c r="AE703" s="13"/>
      <c r="AF703" s="8" t="s">
        <v>48</v>
      </c>
      <c r="AG703" s="8" t="s">
        <v>49</v>
      </c>
    </row>
    <row r="704" ht="112.5" customHeight="1">
      <c r="A704" s="6" t="s">
        <v>4085</v>
      </c>
      <c r="B704" s="6" t="s">
        <v>4086</v>
      </c>
      <c r="C704" s="13" t="s">
        <v>50</v>
      </c>
      <c r="D704" s="7" t="s">
        <v>36</v>
      </c>
      <c r="E704" s="6"/>
      <c r="F704" s="11" t="s">
        <v>4102</v>
      </c>
      <c r="G704" s="27" t="s">
        <v>4076</v>
      </c>
      <c r="H704" s="27" t="s">
        <v>4103</v>
      </c>
      <c r="I704" s="23" t="s">
        <v>2761</v>
      </c>
      <c r="J704" s="6" t="s">
        <v>103</v>
      </c>
      <c r="K704" s="27" t="s">
        <v>4089</v>
      </c>
      <c r="L704" s="27" t="s">
        <v>4104</v>
      </c>
      <c r="M704" s="13" t="s">
        <v>43</v>
      </c>
      <c r="N704" s="10" t="s">
        <v>3768</v>
      </c>
      <c r="O704" s="10" t="s">
        <v>4105</v>
      </c>
      <c r="P704" s="12"/>
      <c r="Q704" s="13"/>
      <c r="R704" s="12"/>
      <c r="S704" s="12"/>
      <c r="T704" s="12"/>
      <c r="U704" s="12"/>
      <c r="V704" s="12"/>
      <c r="W704" s="12"/>
      <c r="X704" s="13"/>
      <c r="Y704" s="6" t="s">
        <v>3569</v>
      </c>
      <c r="Z704" s="12" t="str">
        <f t="shared" si="1"/>
        <v>{"id":"M6-G-20b-E-1-BR","stimulus":"&lt;p&gt;Calcule a área desse retângulo.&lt;/p&gt;&lt;div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v>
      </c>
      <c r="AA704" s="15" t="s">
        <v>4106</v>
      </c>
      <c r="AB704" s="13" t="str">
        <f t="shared" si="2"/>
        <v>M6-G-20b-E-1</v>
      </c>
      <c r="AC704" s="13" t="str">
        <f t="shared" si="3"/>
        <v>M6-G-20b-E-1-BR</v>
      </c>
      <c r="AD704" s="8" t="s">
        <v>47</v>
      </c>
      <c r="AE704" s="13"/>
      <c r="AF704" s="8" t="s">
        <v>48</v>
      </c>
      <c r="AG704" s="8" t="s">
        <v>49</v>
      </c>
    </row>
    <row r="705" ht="112.5" customHeight="1">
      <c r="A705" s="6" t="s">
        <v>4085</v>
      </c>
      <c r="B705" s="6" t="s">
        <v>4086</v>
      </c>
      <c r="C705" s="13" t="s">
        <v>50</v>
      </c>
      <c r="D705" s="7" t="s">
        <v>36</v>
      </c>
      <c r="E705" s="6"/>
      <c r="F705" s="11" t="s">
        <v>4107</v>
      </c>
      <c r="G705" s="27" t="s">
        <v>4076</v>
      </c>
      <c r="H705" s="27"/>
      <c r="I705" s="23" t="s">
        <v>2761</v>
      </c>
      <c r="J705" s="6" t="s">
        <v>103</v>
      </c>
      <c r="K705" s="27" t="s">
        <v>4094</v>
      </c>
      <c r="L705" s="27" t="s">
        <v>4108</v>
      </c>
      <c r="M705" s="13" t="s">
        <v>43</v>
      </c>
      <c r="N705" s="10" t="s">
        <v>3768</v>
      </c>
      <c r="O705" s="10" t="s">
        <v>4105</v>
      </c>
      <c r="P705" s="12"/>
      <c r="Q705" s="13"/>
      <c r="R705" s="12"/>
      <c r="S705" s="12"/>
      <c r="T705" s="12"/>
      <c r="U705" s="12"/>
      <c r="V705" s="12"/>
      <c r="W705" s="12"/>
      <c r="X705" s="13"/>
      <c r="Y705" s="6" t="s">
        <v>3569</v>
      </c>
      <c r="Z705" s="12" t="str">
        <f t="shared" si="1"/>
        <v>{"id":"M6-G-20b-E-2-BR","stimulus":"&lt;p&gt;Calcule a área desse retângulo.&lt;/p&gt;&lt;div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v>
      </c>
      <c r="AA705" s="15" t="s">
        <v>4109</v>
      </c>
      <c r="AB705" s="13" t="str">
        <f t="shared" si="2"/>
        <v>M6-G-20b-E-2</v>
      </c>
      <c r="AC705" s="13" t="str">
        <f t="shared" si="3"/>
        <v>M6-G-20b-E-2-BR</v>
      </c>
      <c r="AD705" s="8" t="s">
        <v>47</v>
      </c>
      <c r="AE705" s="13"/>
      <c r="AF705" s="8" t="s">
        <v>48</v>
      </c>
      <c r="AG705" s="8" t="s">
        <v>49</v>
      </c>
    </row>
    <row r="706" ht="112.5" customHeight="1">
      <c r="A706" s="6" t="s">
        <v>4085</v>
      </c>
      <c r="B706" s="6" t="s">
        <v>4086</v>
      </c>
      <c r="C706" s="13" t="s">
        <v>50</v>
      </c>
      <c r="D706" s="7" t="s">
        <v>36</v>
      </c>
      <c r="E706" s="6"/>
      <c r="F706" s="11" t="s">
        <v>4110</v>
      </c>
      <c r="G706" s="27" t="s">
        <v>4076</v>
      </c>
      <c r="H706" s="27"/>
      <c r="I706" s="23" t="s">
        <v>2761</v>
      </c>
      <c r="J706" s="6" t="s">
        <v>103</v>
      </c>
      <c r="K706" s="27" t="s">
        <v>4098</v>
      </c>
      <c r="L706" s="27" t="s">
        <v>4111</v>
      </c>
      <c r="M706" s="13" t="s">
        <v>43</v>
      </c>
      <c r="N706" s="10" t="s">
        <v>3768</v>
      </c>
      <c r="O706" s="10" t="s">
        <v>4112</v>
      </c>
      <c r="P706" s="12"/>
      <c r="Q706" s="13"/>
      <c r="R706" s="12"/>
      <c r="S706" s="12"/>
      <c r="T706" s="12"/>
      <c r="U706" s="12"/>
      <c r="V706" s="12"/>
      <c r="W706" s="12"/>
      <c r="X706" s="13"/>
      <c r="Y706" s="6" t="s">
        <v>3569</v>
      </c>
      <c r="Z706" s="12" t="str">
        <f t="shared" si="1"/>
        <v>{"id":"M6-G-20b-E-3-BR","stimulus":"&lt;p&gt;Calcule a área desse retângulo.&lt;/p&gt;&lt;div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AA706" s="15" t="s">
        <v>4113</v>
      </c>
      <c r="AB706" s="13" t="str">
        <f t="shared" si="2"/>
        <v>M6-G-20b-E-3</v>
      </c>
      <c r="AC706" s="13" t="str">
        <f t="shared" si="3"/>
        <v>M6-G-20b-E-3-BR</v>
      </c>
      <c r="AD706" s="8" t="s">
        <v>47</v>
      </c>
      <c r="AE706" s="13"/>
      <c r="AF706" s="8" t="s">
        <v>48</v>
      </c>
      <c r="AG706" s="8" t="s">
        <v>49</v>
      </c>
    </row>
    <row r="707" ht="112.5" customHeight="1">
      <c r="A707" s="6" t="s">
        <v>4085</v>
      </c>
      <c r="B707" s="6" t="s">
        <v>4086</v>
      </c>
      <c r="C707" s="13" t="s">
        <v>69</v>
      </c>
      <c r="D707" s="7" t="s">
        <v>36</v>
      </c>
      <c r="E707" s="6"/>
      <c r="F707" s="10" t="s">
        <v>4114</v>
      </c>
      <c r="G707" s="10" t="s">
        <v>4115</v>
      </c>
      <c r="H707" s="27" t="s">
        <v>4116</v>
      </c>
      <c r="I707" s="19" t="s">
        <v>212</v>
      </c>
      <c r="J707" s="6" t="s">
        <v>103</v>
      </c>
      <c r="K707" s="10" t="s">
        <v>4117</v>
      </c>
      <c r="L707" s="27" t="s">
        <v>478</v>
      </c>
      <c r="M707" s="13" t="s">
        <v>43</v>
      </c>
      <c r="N707" s="10" t="s">
        <v>3768</v>
      </c>
      <c r="O707" s="10" t="s">
        <v>4118</v>
      </c>
      <c r="P707" s="12"/>
      <c r="Q707" s="13"/>
      <c r="R707" s="12"/>
      <c r="S707" s="12"/>
      <c r="T707" s="12"/>
      <c r="U707" s="12"/>
      <c r="V707" s="12"/>
      <c r="W707" s="12"/>
      <c r="X707" s="13"/>
      <c r="Y707" s="6" t="s">
        <v>3569</v>
      </c>
      <c r="Z707" s="12" t="str">
        <f t="shared" si="1"/>
        <v>{"id":"M6-G-20b-A-1-BR","stimulus":"&lt;p&gt;Um organizador de medicamentos retangular tem {{Q1}} cm de comprimento por {{Q2}} cm de largura. Qual é a sua área?&lt;/p&gt;","template":"&lt;p&gt;A área do organizador é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AA707" s="15" t="s">
        <v>4119</v>
      </c>
      <c r="AB707" s="13" t="str">
        <f t="shared" si="2"/>
        <v>M6-G-20b-A-1</v>
      </c>
      <c r="AC707" s="13" t="str">
        <f t="shared" si="3"/>
        <v>M6-G-20b-A-1-BR</v>
      </c>
      <c r="AD707" s="8" t="s">
        <v>47</v>
      </c>
      <c r="AE707" s="8" t="s">
        <v>572</v>
      </c>
      <c r="AF707" s="8" t="s">
        <v>48</v>
      </c>
      <c r="AG707" s="8" t="s">
        <v>49</v>
      </c>
    </row>
    <row r="708" ht="112.5" customHeight="1">
      <c r="A708" s="6" t="s">
        <v>4085</v>
      </c>
      <c r="B708" s="6" t="s">
        <v>4086</v>
      </c>
      <c r="C708" s="13" t="s">
        <v>69</v>
      </c>
      <c r="D708" s="7" t="s">
        <v>36</v>
      </c>
      <c r="E708" s="6"/>
      <c r="F708" s="10" t="s">
        <v>4120</v>
      </c>
      <c r="G708" s="10" t="s">
        <v>4121</v>
      </c>
      <c r="H708" s="27" t="s">
        <v>4122</v>
      </c>
      <c r="I708" s="19" t="s">
        <v>212</v>
      </c>
      <c r="J708" s="6" t="s">
        <v>103</v>
      </c>
      <c r="K708" s="10" t="s">
        <v>4117</v>
      </c>
      <c r="L708" s="27" t="s">
        <v>478</v>
      </c>
      <c r="M708" s="13" t="s">
        <v>43</v>
      </c>
      <c r="N708" s="10" t="s">
        <v>3768</v>
      </c>
      <c r="O708" s="10" t="s">
        <v>4118</v>
      </c>
      <c r="P708" s="12"/>
      <c r="Q708" s="13"/>
      <c r="R708" s="12"/>
      <c r="S708" s="12"/>
      <c r="T708" s="12"/>
      <c r="U708" s="12"/>
      <c r="V708" s="12"/>
      <c r="W708" s="12"/>
      <c r="X708" s="13"/>
      <c r="Y708" s="6" t="s">
        <v>3569</v>
      </c>
      <c r="Z708" s="12" t="str">
        <f t="shared" si="1"/>
        <v>{"id":"M6-G-20b-A-2-BR","stimulus":"&lt;p&gt;Virgínia está tricotando uma echarpe retangular colorida. No momento, a echarpe tem {{Q1}} cm de comprimento e {{Q2}} cm de largura. Qual é a sua área?&lt;/p&gt;","template":"&lt;p&gt;A área da echarpe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AA708" s="15" t="s">
        <v>4123</v>
      </c>
      <c r="AB708" s="13" t="str">
        <f t="shared" si="2"/>
        <v>M6-G-20b-A-2</v>
      </c>
      <c r="AC708" s="13" t="str">
        <f t="shared" si="3"/>
        <v>M6-G-20b-A-2-BR</v>
      </c>
      <c r="AD708" s="8" t="s">
        <v>47</v>
      </c>
      <c r="AE708" s="8" t="s">
        <v>572</v>
      </c>
      <c r="AF708" s="8" t="s">
        <v>48</v>
      </c>
      <c r="AG708" s="8" t="s">
        <v>49</v>
      </c>
    </row>
    <row r="709" ht="112.5" customHeight="1">
      <c r="A709" s="6" t="s">
        <v>4085</v>
      </c>
      <c r="B709" s="6" t="s">
        <v>4086</v>
      </c>
      <c r="C709" s="13" t="s">
        <v>69</v>
      </c>
      <c r="D709" s="7" t="s">
        <v>36</v>
      </c>
      <c r="E709" s="6"/>
      <c r="F709" s="10" t="s">
        <v>4124</v>
      </c>
      <c r="G709" s="10" t="s">
        <v>4125</v>
      </c>
      <c r="H709" s="27" t="s">
        <v>4126</v>
      </c>
      <c r="I709" s="19" t="s">
        <v>212</v>
      </c>
      <c r="J709" s="6" t="s">
        <v>103</v>
      </c>
      <c r="K709" s="10" t="s">
        <v>4117</v>
      </c>
      <c r="L709" s="27" t="s">
        <v>478</v>
      </c>
      <c r="M709" s="13" t="s">
        <v>43</v>
      </c>
      <c r="N709" s="10" t="s">
        <v>3768</v>
      </c>
      <c r="O709" s="10" t="s">
        <v>4118</v>
      </c>
      <c r="P709" s="12"/>
      <c r="Q709" s="13"/>
      <c r="R709" s="12"/>
      <c r="S709" s="12"/>
      <c r="T709" s="12"/>
      <c r="U709" s="12"/>
      <c r="V709" s="12"/>
      <c r="W709" s="12"/>
      <c r="X709" s="13"/>
      <c r="Y709" s="6" t="s">
        <v>3569</v>
      </c>
      <c r="Z709" s="12" t="str">
        <f t="shared" si="1"/>
        <v>{"id":"M6-G-20b-A-3-BR","stimulus":"&lt;p&gt;O bolo de aniversário de Juliana é retangular e tem {{Q1}} cm de comprimento e {{Q2}} cm de largura. Qual é a sua área?&lt;/p&gt;","template":"&lt;p&gt;A área do bolo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AA709" s="15" t="s">
        <v>4127</v>
      </c>
      <c r="AB709" s="13" t="str">
        <f t="shared" si="2"/>
        <v>M6-G-20b-A-3</v>
      </c>
      <c r="AC709" s="13" t="str">
        <f t="shared" si="3"/>
        <v>M6-G-20b-A-3-BR</v>
      </c>
      <c r="AD709" s="8" t="s">
        <v>47</v>
      </c>
      <c r="AE709" s="8" t="s">
        <v>572</v>
      </c>
      <c r="AF709" s="8" t="s">
        <v>48</v>
      </c>
      <c r="AG709" s="8" t="s">
        <v>49</v>
      </c>
    </row>
    <row r="710" ht="112.5" customHeight="1">
      <c r="A710" s="6" t="s">
        <v>4128</v>
      </c>
      <c r="B710" s="6" t="s">
        <v>4129</v>
      </c>
      <c r="C710" s="13" t="s">
        <v>35</v>
      </c>
      <c r="D710" s="7" t="s">
        <v>36</v>
      </c>
      <c r="E710" s="6"/>
      <c r="F710" s="43" t="s">
        <v>4130</v>
      </c>
      <c r="G710" s="27"/>
      <c r="H710" s="27" t="s">
        <v>4131</v>
      </c>
      <c r="I710" s="19" t="s">
        <v>2761</v>
      </c>
      <c r="J710" s="19" t="s">
        <v>1242</v>
      </c>
      <c r="K710" s="27" t="s">
        <v>4132</v>
      </c>
      <c r="L710" s="27" t="s">
        <v>4133</v>
      </c>
      <c r="M710" s="13" t="s">
        <v>43</v>
      </c>
      <c r="N710" s="10" t="s">
        <v>4134</v>
      </c>
      <c r="O710" s="10" t="s">
        <v>4135</v>
      </c>
      <c r="P710" s="12"/>
      <c r="Q710" s="13"/>
      <c r="R710" s="12"/>
      <c r="S710" s="12"/>
      <c r="T710" s="12"/>
      <c r="U710" s="12"/>
      <c r="V710" s="12"/>
      <c r="W710" s="12"/>
      <c r="X710" s="13"/>
      <c r="Y710" s="6" t="s">
        <v>3569</v>
      </c>
      <c r="Z710" s="12" t="str">
        <f t="shared" si="1"/>
        <v>{"id":"M6-G-20c-I-1-BR","stimulus":"&lt;p&gt;Selecione a área deste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AA710" s="15" t="s">
        <v>4136</v>
      </c>
      <c r="AB710" s="13" t="str">
        <f t="shared" si="2"/>
        <v>M6-G-20c-I-1</v>
      </c>
      <c r="AC710" s="13" t="str">
        <f t="shared" si="3"/>
        <v>M6-G-20c-I-1-BR</v>
      </c>
      <c r="AD710" s="8" t="s">
        <v>47</v>
      </c>
      <c r="AE710" s="13"/>
      <c r="AF710" s="8" t="s">
        <v>48</v>
      </c>
      <c r="AG710" s="8" t="s">
        <v>49</v>
      </c>
    </row>
    <row r="711" ht="112.5" customHeight="1">
      <c r="A711" s="6" t="s">
        <v>4128</v>
      </c>
      <c r="B711" s="6" t="s">
        <v>4129</v>
      </c>
      <c r="C711" s="13" t="s">
        <v>35</v>
      </c>
      <c r="D711" s="7" t="s">
        <v>36</v>
      </c>
      <c r="E711" s="6"/>
      <c r="F711" s="43" t="s">
        <v>4137</v>
      </c>
      <c r="G711" s="27"/>
      <c r="H711" s="27"/>
      <c r="I711" s="19" t="s">
        <v>2761</v>
      </c>
      <c r="J711" s="19" t="s">
        <v>1242</v>
      </c>
      <c r="K711" s="27" t="s">
        <v>4132</v>
      </c>
      <c r="L711" s="27" t="s">
        <v>4138</v>
      </c>
      <c r="M711" s="13" t="s">
        <v>43</v>
      </c>
      <c r="N711" s="10" t="s">
        <v>4134</v>
      </c>
      <c r="O711" s="10" t="s">
        <v>4135</v>
      </c>
      <c r="P711" s="12"/>
      <c r="Q711" s="13"/>
      <c r="R711" s="12"/>
      <c r="S711" s="12"/>
      <c r="T711" s="12"/>
      <c r="U711" s="12"/>
      <c r="V711" s="12"/>
      <c r="W711" s="12"/>
      <c r="X711" s="13"/>
      <c r="Y711" s="6" t="s">
        <v>3569</v>
      </c>
      <c r="Z711" s="12" t="str">
        <f t="shared" si="1"/>
        <v>{"id":"M6-G-20c-I-2-BR","stimulus":"&lt;p&gt;Selecione a área deste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AA711" s="15" t="s">
        <v>4139</v>
      </c>
      <c r="AB711" s="13" t="str">
        <f t="shared" si="2"/>
        <v>M6-G-20c-I-2</v>
      </c>
      <c r="AC711" s="13" t="str">
        <f t="shared" si="3"/>
        <v>M6-G-20c-I-2-BR</v>
      </c>
      <c r="AD711" s="8" t="s">
        <v>47</v>
      </c>
      <c r="AE711" s="13"/>
      <c r="AF711" s="8" t="s">
        <v>48</v>
      </c>
      <c r="AG711" s="8" t="s">
        <v>49</v>
      </c>
    </row>
    <row r="712" ht="112.5" customHeight="1">
      <c r="A712" s="6" t="s">
        <v>4128</v>
      </c>
      <c r="B712" s="6" t="s">
        <v>4129</v>
      </c>
      <c r="C712" s="13" t="s">
        <v>35</v>
      </c>
      <c r="D712" s="7" t="s">
        <v>36</v>
      </c>
      <c r="E712" s="6"/>
      <c r="F712" s="11" t="s">
        <v>4140</v>
      </c>
      <c r="G712" s="27"/>
      <c r="H712" s="27"/>
      <c r="I712" s="19" t="s">
        <v>2761</v>
      </c>
      <c r="J712" s="19" t="s">
        <v>1242</v>
      </c>
      <c r="K712" s="27" t="s">
        <v>4132</v>
      </c>
      <c r="L712" s="27" t="s">
        <v>4141</v>
      </c>
      <c r="M712" s="13" t="s">
        <v>43</v>
      </c>
      <c r="N712" s="10" t="s">
        <v>4134</v>
      </c>
      <c r="O712" s="10" t="s">
        <v>4142</v>
      </c>
      <c r="P712" s="12"/>
      <c r="Q712" s="13"/>
      <c r="R712" s="12"/>
      <c r="S712" s="12"/>
      <c r="T712" s="12"/>
      <c r="U712" s="12"/>
      <c r="V712" s="12"/>
      <c r="W712" s="12"/>
      <c r="X712" s="13"/>
      <c r="Y712" s="6" t="s">
        <v>3569</v>
      </c>
      <c r="Z712" s="12" t="str">
        <f t="shared" si="1"/>
        <v>{"id":"M6-G-20c-I-3-BR","stimulus":"&lt;p&gt;Selecione a área deste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AA712" s="15" t="s">
        <v>4143</v>
      </c>
      <c r="AB712" s="13" t="str">
        <f t="shared" si="2"/>
        <v>M6-G-20c-I-3</v>
      </c>
      <c r="AC712" s="13" t="str">
        <f t="shared" si="3"/>
        <v>M6-G-20c-I-3-BR</v>
      </c>
      <c r="AD712" s="8" t="s">
        <v>47</v>
      </c>
      <c r="AE712" s="13"/>
      <c r="AF712" s="8" t="s">
        <v>48</v>
      </c>
      <c r="AG712" s="8" t="s">
        <v>49</v>
      </c>
    </row>
    <row r="713" ht="112.5" customHeight="1">
      <c r="A713" s="6" t="s">
        <v>4128</v>
      </c>
      <c r="B713" s="6" t="s">
        <v>4129</v>
      </c>
      <c r="C713" s="13" t="s">
        <v>50</v>
      </c>
      <c r="D713" s="7" t="s">
        <v>36</v>
      </c>
      <c r="E713" s="6"/>
      <c r="F713" s="11" t="s">
        <v>4144</v>
      </c>
      <c r="G713" s="16" t="s">
        <v>4145</v>
      </c>
      <c r="H713" s="27" t="s">
        <v>4146</v>
      </c>
      <c r="I713" s="19" t="s">
        <v>2761</v>
      </c>
      <c r="J713" s="19" t="s">
        <v>168</v>
      </c>
      <c r="K713" s="27" t="s">
        <v>4147</v>
      </c>
      <c r="L713" s="27" t="s">
        <v>4148</v>
      </c>
      <c r="M713" s="13" t="s">
        <v>43</v>
      </c>
      <c r="N713" s="10" t="s">
        <v>4134</v>
      </c>
      <c r="O713" s="10" t="s">
        <v>4135</v>
      </c>
      <c r="P713" s="12"/>
      <c r="Q713" s="13"/>
      <c r="R713" s="12"/>
      <c r="S713" s="12"/>
      <c r="T713" s="12"/>
      <c r="U713" s="12"/>
      <c r="V713" s="12"/>
      <c r="W713" s="12"/>
      <c r="X713" s="13"/>
      <c r="Y713" s="6" t="s">
        <v>3569</v>
      </c>
      <c r="Z713" s="12" t="str">
        <f t="shared" si="1"/>
        <v>{"id":"M6-G-20c-E-1-BR","stimulus":"&lt;p&gt;Calcule a área do seguinte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v>
      </c>
      <c r="AA713" s="15" t="s">
        <v>4149</v>
      </c>
      <c r="AB713" s="13" t="str">
        <f t="shared" si="2"/>
        <v>M6-G-20c-E-1</v>
      </c>
      <c r="AC713" s="13" t="str">
        <f t="shared" si="3"/>
        <v>M6-G-20c-E-1-BR</v>
      </c>
      <c r="AD713" s="8" t="s">
        <v>47</v>
      </c>
      <c r="AE713" s="13"/>
      <c r="AF713" s="8" t="s">
        <v>48</v>
      </c>
      <c r="AG713" s="8" t="s">
        <v>49</v>
      </c>
    </row>
    <row r="714" ht="112.5" customHeight="1">
      <c r="A714" s="6" t="s">
        <v>4128</v>
      </c>
      <c r="B714" s="6" t="s">
        <v>4129</v>
      </c>
      <c r="C714" s="13" t="s">
        <v>50</v>
      </c>
      <c r="D714" s="7" t="s">
        <v>36</v>
      </c>
      <c r="E714" s="6"/>
      <c r="F714" s="11" t="s">
        <v>4150</v>
      </c>
      <c r="G714" s="16" t="s">
        <v>4145</v>
      </c>
      <c r="H714" s="27"/>
      <c r="I714" s="19" t="s">
        <v>2761</v>
      </c>
      <c r="J714" s="19" t="s">
        <v>168</v>
      </c>
      <c r="K714" s="27" t="s">
        <v>4147</v>
      </c>
      <c r="L714" s="26" t="s">
        <v>4151</v>
      </c>
      <c r="M714" s="13" t="s">
        <v>43</v>
      </c>
      <c r="N714" s="10" t="s">
        <v>4134</v>
      </c>
      <c r="O714" s="10" t="s">
        <v>4135</v>
      </c>
      <c r="P714" s="12"/>
      <c r="Q714" s="13"/>
      <c r="R714" s="12"/>
      <c r="S714" s="12"/>
      <c r="T714" s="12"/>
      <c r="U714" s="12"/>
      <c r="V714" s="12"/>
      <c r="W714" s="12"/>
      <c r="X714" s="13"/>
      <c r="Y714" s="6" t="s">
        <v>3569</v>
      </c>
      <c r="Z714" s="12" t="str">
        <f t="shared" si="1"/>
        <v>{"id":"M6-G-20c-E-2-BR","stimulus":"&lt;p&gt;Calcule a área do seguinte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v>
      </c>
      <c r="AA714" s="15" t="s">
        <v>4152</v>
      </c>
      <c r="AB714" s="13" t="str">
        <f t="shared" si="2"/>
        <v>M6-G-20c-E-2</v>
      </c>
      <c r="AC714" s="13" t="str">
        <f t="shared" si="3"/>
        <v>M6-G-20c-E-2-BR</v>
      </c>
      <c r="AD714" s="8" t="s">
        <v>47</v>
      </c>
      <c r="AE714" s="13"/>
      <c r="AF714" s="8" t="s">
        <v>48</v>
      </c>
      <c r="AG714" s="8" t="s">
        <v>49</v>
      </c>
    </row>
    <row r="715" ht="112.5" customHeight="1">
      <c r="A715" s="6" t="s">
        <v>4128</v>
      </c>
      <c r="B715" s="6" t="s">
        <v>4129</v>
      </c>
      <c r="C715" s="13" t="s">
        <v>50</v>
      </c>
      <c r="D715" s="7" t="s">
        <v>36</v>
      </c>
      <c r="E715" s="6"/>
      <c r="F715" s="11" t="s">
        <v>4153</v>
      </c>
      <c r="G715" s="16" t="s">
        <v>4145</v>
      </c>
      <c r="H715" s="27"/>
      <c r="I715" s="19" t="s">
        <v>2761</v>
      </c>
      <c r="J715" s="19" t="s">
        <v>168</v>
      </c>
      <c r="K715" s="27" t="s">
        <v>4147</v>
      </c>
      <c r="L715" s="27" t="s">
        <v>4067</v>
      </c>
      <c r="M715" s="13" t="s">
        <v>43</v>
      </c>
      <c r="N715" s="10" t="s">
        <v>4134</v>
      </c>
      <c r="O715" s="10" t="s">
        <v>4142</v>
      </c>
      <c r="P715" s="12"/>
      <c r="Q715" s="13"/>
      <c r="R715" s="12"/>
      <c r="S715" s="12"/>
      <c r="T715" s="12"/>
      <c r="U715" s="12"/>
      <c r="V715" s="12"/>
      <c r="W715" s="12"/>
      <c r="X715" s="13"/>
      <c r="Y715" s="6" t="s">
        <v>3569</v>
      </c>
      <c r="Z715" s="12" t="str">
        <f t="shared" si="1"/>
        <v>{"id":"M6-G-20c-E-3-BR","stimulus":"&lt;p&gt;Calcule a área do seguinte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calculated":[{"name":"A1","label":"{{function}}","function":"{{Q1}}*{{Q1}}"}],"uniques":true},"algorithm":{"name":"calculateOperation","params":{"method":"equivLiteral","keyboard":"INTERMEDIATE"}}}</v>
      </c>
      <c r="AA715" s="15" t="s">
        <v>4154</v>
      </c>
      <c r="AB715" s="13" t="str">
        <f t="shared" si="2"/>
        <v>M6-G-20c-E-3</v>
      </c>
      <c r="AC715" s="13" t="str">
        <f t="shared" si="3"/>
        <v>M6-G-20c-E-3-BR</v>
      </c>
      <c r="AD715" s="8" t="s">
        <v>47</v>
      </c>
      <c r="AE715" s="13"/>
      <c r="AF715" s="8" t="s">
        <v>48</v>
      </c>
      <c r="AG715" s="8" t="s">
        <v>49</v>
      </c>
    </row>
    <row r="716" ht="112.5" customHeight="1">
      <c r="A716" s="6" t="s">
        <v>4128</v>
      </c>
      <c r="B716" s="6" t="s">
        <v>4129</v>
      </c>
      <c r="C716" s="13" t="s">
        <v>69</v>
      </c>
      <c r="D716" s="7" t="s">
        <v>36</v>
      </c>
      <c r="E716" s="6"/>
      <c r="F716" s="11" t="s">
        <v>4155</v>
      </c>
      <c r="G716" s="11" t="s">
        <v>4156</v>
      </c>
      <c r="H716" s="10" t="s">
        <v>4157</v>
      </c>
      <c r="I716" s="6" t="s">
        <v>1103</v>
      </c>
      <c r="J716" s="6" t="s">
        <v>103</v>
      </c>
      <c r="K716" s="11" t="s">
        <v>4158</v>
      </c>
      <c r="L716" s="11" t="s">
        <v>4159</v>
      </c>
      <c r="M716" s="8" t="s">
        <v>577</v>
      </c>
      <c r="N716" s="10" t="s">
        <v>4134</v>
      </c>
      <c r="O716" s="10" t="s">
        <v>4160</v>
      </c>
      <c r="P716" s="12"/>
      <c r="Q716" s="13"/>
      <c r="R716" s="12"/>
      <c r="S716" s="11" t="s">
        <v>4161</v>
      </c>
      <c r="T716" s="11" t="s">
        <v>4162</v>
      </c>
      <c r="U716" s="11" t="s">
        <v>4163</v>
      </c>
      <c r="V716" s="11" t="s">
        <v>4164</v>
      </c>
      <c r="W716" s="12"/>
      <c r="X716" s="13"/>
      <c r="Y716" s="6" t="s">
        <v>3569</v>
      </c>
      <c r="Z716" s="12" t="str">
        <f t="shared" si="1"/>
        <v>{"id":"M6-G-20c-A-1-BR","seed":{"parameters":[{"name":"Q1","label":null,"list":[8,9,10,11,12]},{"name":"Q2","label":null,"list":[0,0.5,1]}],"uniques":true},"scaffolding":[{"id":"step-0","stimulus":"&lt;p&gt;A praça central de uma cidade tem a forma e as medidas desta figura. Qual é a área da praça?&lt;/p&gt;&lt;div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m&lt;/span&gt;\n\t\t&lt;/div&gt;\n\t&lt;/div&gt;\n&lt;/div&gt;&lt;/div&gt;","template":"&lt;p&gt;A área mede {{response}} m&lt;sup&gt;2&lt;/sup&gt;.&lt;/p&gt;","seed":{"calculated":[{"name":"T1","label":"{{function}}","function":"math.round(1.5*{{Q1}})-0.5+{{Q2}}","temp":true},{"name":"0-A1","label":"{{function}}","function":"{{Q1}}*{{T1}}"}]},"algorithm":{"name":"calculateOperation","params":{"method":"equivLiteral","keyboard":"INTERMEDIATE"}}},{"id":"step-1","stimulus":"&lt;p&gt;Quais são as medidas desse paralelogramo?&lt;/p&gt;","template":"&lt;p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m&lt;sup&gt;2&lt;/sup&gt;&lt;/p&gt;","seed":{"calculated":[{"name":"T1","label":"{{function}}","function":"math.round(1.5*{{Q1}})-0.5+{{Q2}}","temp":true},{"name":"4-A1","label":"{{function}}","function":" {{Q1}}*{{T1}}"}]},"algorithm":{"name":"calculateOperation","params":{"method":"equivLiteral","keyboard":"INTERMEDIATE"}}}]}</v>
      </c>
      <c r="AA716" s="15" t="s">
        <v>4165</v>
      </c>
      <c r="AB716" s="13" t="str">
        <f t="shared" si="2"/>
        <v>M6-G-20c-A-1</v>
      </c>
      <c r="AC716" s="13" t="str">
        <f t="shared" si="3"/>
        <v>M6-G-20c-A-1-BR</v>
      </c>
      <c r="AD716" s="8" t="s">
        <v>47</v>
      </c>
      <c r="AE716" s="13"/>
      <c r="AF716" s="8" t="s">
        <v>48</v>
      </c>
      <c r="AG716" s="8" t="s">
        <v>49</v>
      </c>
    </row>
    <row r="717" ht="112.5" customHeight="1">
      <c r="A717" s="6" t="s">
        <v>4128</v>
      </c>
      <c r="B717" s="6" t="s">
        <v>4129</v>
      </c>
      <c r="C717" s="13" t="s">
        <v>69</v>
      </c>
      <c r="D717" s="7" t="s">
        <v>36</v>
      </c>
      <c r="E717" s="6"/>
      <c r="F717" s="11" t="s">
        <v>4166</v>
      </c>
      <c r="G717" s="9" t="s">
        <v>4145</v>
      </c>
      <c r="H717" s="10"/>
      <c r="I717" s="6" t="s">
        <v>1103</v>
      </c>
      <c r="J717" s="6" t="s">
        <v>103</v>
      </c>
      <c r="K717" s="11" t="s">
        <v>4167</v>
      </c>
      <c r="L717" s="11" t="s">
        <v>4168</v>
      </c>
      <c r="M717" s="8" t="s">
        <v>577</v>
      </c>
      <c r="N717" s="10" t="s">
        <v>4134</v>
      </c>
      <c r="O717" s="10" t="s">
        <v>4135</v>
      </c>
      <c r="P717" s="12"/>
      <c r="Q717" s="13"/>
      <c r="R717" s="12"/>
      <c r="S717" s="11" t="s">
        <v>4169</v>
      </c>
      <c r="T717" s="11" t="s">
        <v>4162</v>
      </c>
      <c r="U717" s="11" t="s">
        <v>4163</v>
      </c>
      <c r="V717" s="11" t="s">
        <v>4170</v>
      </c>
      <c r="W717" s="12"/>
      <c r="X717" s="13"/>
      <c r="Y717" s="6" t="s">
        <v>3569</v>
      </c>
      <c r="Z717" s="12" t="str">
        <f t="shared" si="1"/>
        <v>{"id":"M6-G-20c-A-2-BR","seed":{"parameters":[{"name":"Q1","label":null,"list":[4,5,6,7,8]},{"name":"Q2","label":null,"list":[0,1,2]}],"uniques":true},"scaffolding":[{"id":"step-0","stimulus":"&lt;p&gt;Os azulejos de uma cozinha tem a forma e as medidas desta figura. Qual é a área de cada um?&lt;/p&gt;&lt;div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cm&lt;/span&gt;\n\t\t&lt;/div&gt;\n\t&lt;/div&gt;\n&lt;/div&gt;&lt;/div&gt;","template":"&lt;p&gt;A área mede {{response}} cm&lt;sup&gt;2&lt;/sup&gt;.&lt;/p&gt;","seed":{"calculated":[{"name":"T1","label":"{{function}}","function":"math.round(2*{{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standard","params":{"countCorrect":1,"countIncorrect":2}}},{"id":"step-3","stimulus":"&lt;p&gt;Que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deste paralelogramo.&lt;/p&gt;","template":"&lt;p style=\"text-align:center;\"&gt;Área = base × altura = {{T1}} × {{Q1}} = {{response}} cm&lt;sup&gt;2&lt;/sup&gt;&lt;/p&gt;","seed":{"calculated":[{"name":"T1","label":"{{function}}","function":"math.round(2*{{Q1}})-1+{{Q2}}","temp":true},{"name":"4-A1","label":"{{function}}","function":" {{Q1}}*{{T1}}"}]},"algorithm":{"name":"calculateOperation","params":{"method":"equivLiteral","keyboard":"INTERMEDIATE"}}}]}</v>
      </c>
      <c r="AA717" s="15" t="s">
        <v>4171</v>
      </c>
      <c r="AB717" s="13" t="str">
        <f t="shared" si="2"/>
        <v>M6-G-20c-A-2</v>
      </c>
      <c r="AC717" s="13" t="str">
        <f t="shared" si="3"/>
        <v>M6-G-20c-A-2-BR</v>
      </c>
      <c r="AD717" s="8" t="s">
        <v>47</v>
      </c>
      <c r="AE717" s="13"/>
      <c r="AF717" s="8" t="s">
        <v>48</v>
      </c>
      <c r="AG717" s="8" t="s">
        <v>49</v>
      </c>
    </row>
    <row r="718" ht="112.5" customHeight="1">
      <c r="A718" s="6" t="s">
        <v>4128</v>
      </c>
      <c r="B718" s="6" t="s">
        <v>4129</v>
      </c>
      <c r="C718" s="13" t="s">
        <v>69</v>
      </c>
      <c r="D718" s="7" t="s">
        <v>36</v>
      </c>
      <c r="E718" s="6"/>
      <c r="F718" s="11" t="s">
        <v>4172</v>
      </c>
      <c r="G718" s="9" t="s">
        <v>4145</v>
      </c>
      <c r="H718" s="10"/>
      <c r="I718" s="6" t="s">
        <v>1103</v>
      </c>
      <c r="J718" s="6" t="s">
        <v>103</v>
      </c>
      <c r="K718" s="11" t="s">
        <v>4173</v>
      </c>
      <c r="L718" s="11" t="s">
        <v>4174</v>
      </c>
      <c r="M718" s="8" t="s">
        <v>577</v>
      </c>
      <c r="N718" s="10" t="s">
        <v>4134</v>
      </c>
      <c r="O718" s="10" t="s">
        <v>4142</v>
      </c>
      <c r="P718" s="12"/>
      <c r="Q718" s="13"/>
      <c r="R718" s="12"/>
      <c r="S718" s="11" t="s">
        <v>4169</v>
      </c>
      <c r="T718" s="11" t="s">
        <v>4162</v>
      </c>
      <c r="U718" s="11" t="s">
        <v>4163</v>
      </c>
      <c r="V718" s="11" t="s">
        <v>4175</v>
      </c>
      <c r="W718" s="12"/>
      <c r="X718" s="13"/>
      <c r="Y718" s="6" t="s">
        <v>3569</v>
      </c>
      <c r="Z718" s="12" t="str">
        <f t="shared" si="1"/>
        <v>{"id":"M6-G-20c-A-3-BR","seed":{"parameters":[{"name":"Q1","label":null,"list":[8,9,10,11,12]},{"name":"Q2","label":null,"list":[0,1,2]}],"uniques":true},"scaffolding":[{"id":"step-0","stimulus":"&lt;p&gt;Nayara comprou um espelho com a forma e as medidas desta figura?&lt;/p&gt;&lt;div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cm&lt;/span&gt;\n\t\t&lt;/div&gt;\n\t&lt;/div&gt;\n&lt;/div&gt;&lt;/div&gt;","template":"&lt;p&gt;A área mede {{response}} cm&lt;sup&gt;2&lt;/sup&gt;.&lt;/p&gt;","seed":{"calculated":[{"name":"T1","label":"{{function}}","function":"{{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cm&lt;sup&gt;2&lt;/sup&gt;&lt;/p&gt;","seed":{"calculated":[{"name":"T1","label":"{{function}}","function":"{{Q1}}-1+{{Q2}}","temp":true},{"name":"4-A1","label":"{{function}}","function":" {{Q1}}*{{T1}}"}]},"algorithm":{"name":"calculateOperation","params":{"method":"equivLiteral","keyboard":"INTERMEDIATE"}}}]}</v>
      </c>
      <c r="AA718" s="15" t="s">
        <v>4176</v>
      </c>
      <c r="AB718" s="13" t="str">
        <f t="shared" si="2"/>
        <v>M6-G-20c-A-3</v>
      </c>
      <c r="AC718" s="13" t="str">
        <f t="shared" si="3"/>
        <v>M6-G-20c-A-3-BR</v>
      </c>
      <c r="AD718" s="8" t="s">
        <v>47</v>
      </c>
      <c r="AE718" s="13"/>
      <c r="AF718" s="8" t="s">
        <v>48</v>
      </c>
      <c r="AG718" s="8" t="s">
        <v>49</v>
      </c>
    </row>
    <row r="719" ht="112.5" customHeight="1">
      <c r="A719" s="6" t="s">
        <v>4177</v>
      </c>
      <c r="B719" s="6" t="s">
        <v>4178</v>
      </c>
      <c r="C719" s="13" t="s">
        <v>35</v>
      </c>
      <c r="D719" s="7" t="s">
        <v>36</v>
      </c>
      <c r="E719" s="6"/>
      <c r="F719" s="10" t="s">
        <v>4179</v>
      </c>
      <c r="G719" s="16" t="s">
        <v>4145</v>
      </c>
      <c r="H719" s="10" t="s">
        <v>4180</v>
      </c>
      <c r="I719" s="6" t="s">
        <v>1103</v>
      </c>
      <c r="J719" s="8" t="s">
        <v>196</v>
      </c>
      <c r="K719" s="10" t="s">
        <v>4181</v>
      </c>
      <c r="L719" s="10" t="s">
        <v>4182</v>
      </c>
      <c r="M719" s="13" t="s">
        <v>43</v>
      </c>
      <c r="N719" s="10" t="s">
        <v>4183</v>
      </c>
      <c r="O719" s="10" t="s">
        <v>4184</v>
      </c>
      <c r="P719" s="12"/>
      <c r="Q719" s="13"/>
      <c r="R719" s="12"/>
      <c r="S719" s="11"/>
      <c r="T719" s="11"/>
      <c r="U719" s="11"/>
      <c r="V719" s="11"/>
      <c r="W719" s="12"/>
      <c r="X719" s="13"/>
      <c r="Y719" s="6" t="s">
        <v>3569</v>
      </c>
      <c r="Z719" s="12" t="str">
        <f t="shared" si="1"/>
        <v>{"id":"M6-G-20d-I-1-BR","stimulus":"&lt;p&gt;Arraste a área deste losango.&lt;style=\"display:flex;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AA719" s="15" t="s">
        <v>4185</v>
      </c>
      <c r="AB719" s="13" t="str">
        <f t="shared" si="2"/>
        <v>M6-G-20d-I-1</v>
      </c>
      <c r="AC719" s="13" t="str">
        <f t="shared" si="3"/>
        <v>M6-G-20d-I-1-BR</v>
      </c>
      <c r="AD719" s="8" t="s">
        <v>47</v>
      </c>
      <c r="AE719" s="13"/>
      <c r="AF719" s="8" t="s">
        <v>48</v>
      </c>
      <c r="AG719" s="8" t="s">
        <v>49</v>
      </c>
    </row>
    <row r="720" ht="112.5" customHeight="1">
      <c r="A720" s="6" t="s">
        <v>4177</v>
      </c>
      <c r="B720" s="6" t="s">
        <v>4178</v>
      </c>
      <c r="C720" s="13" t="s">
        <v>35</v>
      </c>
      <c r="D720" s="7" t="s">
        <v>36</v>
      </c>
      <c r="E720" s="6"/>
      <c r="F720" s="10" t="s">
        <v>4186</v>
      </c>
      <c r="G720" s="16" t="s">
        <v>4145</v>
      </c>
      <c r="H720" s="10"/>
      <c r="I720" s="6" t="s">
        <v>1103</v>
      </c>
      <c r="J720" s="8" t="s">
        <v>196</v>
      </c>
      <c r="K720" s="10" t="s">
        <v>4181</v>
      </c>
      <c r="L720" s="11" t="s">
        <v>4187</v>
      </c>
      <c r="M720" s="13" t="s">
        <v>43</v>
      </c>
      <c r="N720" s="10" t="s">
        <v>4183</v>
      </c>
      <c r="O720" s="11" t="s">
        <v>4188</v>
      </c>
      <c r="P720" s="12"/>
      <c r="Q720" s="13"/>
      <c r="R720" s="12"/>
      <c r="S720" s="12"/>
      <c r="T720" s="12"/>
      <c r="U720" s="12"/>
      <c r="V720" s="12"/>
      <c r="W720" s="12"/>
      <c r="X720" s="13"/>
      <c r="Y720" s="6" t="s">
        <v>3569</v>
      </c>
      <c r="Z720" s="12" t="str">
        <f t="shared" si="1"/>
        <v>{"id":"M6-G-20d-I-2-BR","stimulus":"&lt;p&gt;Arraste a área deste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v>
      </c>
      <c r="AA720" s="15" t="s">
        <v>4189</v>
      </c>
      <c r="AB720" s="13" t="str">
        <f t="shared" si="2"/>
        <v>M6-G-20d-I-2</v>
      </c>
      <c r="AC720" s="13" t="str">
        <f t="shared" si="3"/>
        <v>M6-G-20d-I-2-BR</v>
      </c>
      <c r="AD720" s="8" t="s">
        <v>47</v>
      </c>
      <c r="AE720" s="13"/>
      <c r="AF720" s="8" t="s">
        <v>48</v>
      </c>
      <c r="AG720" s="8" t="s">
        <v>49</v>
      </c>
    </row>
    <row r="721" ht="112.5" customHeight="1">
      <c r="A721" s="6" t="s">
        <v>4177</v>
      </c>
      <c r="B721" s="6" t="s">
        <v>4178</v>
      </c>
      <c r="C721" s="13" t="s">
        <v>35</v>
      </c>
      <c r="D721" s="7" t="s">
        <v>36</v>
      </c>
      <c r="E721" s="6"/>
      <c r="F721" s="10" t="s">
        <v>4190</v>
      </c>
      <c r="G721" s="16" t="s">
        <v>4145</v>
      </c>
      <c r="H721" s="10"/>
      <c r="I721" s="6" t="s">
        <v>1103</v>
      </c>
      <c r="J721" s="8" t="s">
        <v>196</v>
      </c>
      <c r="K721" s="10" t="s">
        <v>4181</v>
      </c>
      <c r="L721" s="10" t="s">
        <v>4191</v>
      </c>
      <c r="M721" s="13" t="s">
        <v>43</v>
      </c>
      <c r="N721" s="10" t="s">
        <v>4183</v>
      </c>
      <c r="O721" s="10" t="s">
        <v>4184</v>
      </c>
      <c r="P721" s="12"/>
      <c r="Q721" s="13"/>
      <c r="R721" s="12"/>
      <c r="S721" s="12"/>
      <c r="T721" s="12"/>
      <c r="U721" s="12"/>
      <c r="V721" s="12"/>
      <c r="W721" s="12"/>
      <c r="X721" s="13"/>
      <c r="Y721" s="6" t="s">
        <v>3569</v>
      </c>
      <c r="Z721" s="12" t="str">
        <f t="shared" si="1"/>
        <v>{"id":"M6-G-20d-I-3-BR","stimulus":"&lt;p&gt;Arraste a área deste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AA721" s="15" t="s">
        <v>4192</v>
      </c>
      <c r="AB721" s="13" t="str">
        <f t="shared" si="2"/>
        <v>M6-G-20d-I-3</v>
      </c>
      <c r="AC721" s="13" t="str">
        <f t="shared" si="3"/>
        <v>M6-G-20d-I-3-BR</v>
      </c>
      <c r="AD721" s="8" t="s">
        <v>47</v>
      </c>
      <c r="AE721" s="13"/>
      <c r="AF721" s="8" t="s">
        <v>48</v>
      </c>
      <c r="AG721" s="8" t="s">
        <v>49</v>
      </c>
    </row>
    <row r="722" ht="112.5" customHeight="1">
      <c r="A722" s="6" t="s">
        <v>4177</v>
      </c>
      <c r="B722" s="6" t="s">
        <v>4178</v>
      </c>
      <c r="C722" s="13" t="s">
        <v>50</v>
      </c>
      <c r="D722" s="7" t="s">
        <v>36</v>
      </c>
      <c r="E722" s="6"/>
      <c r="F722" s="10" t="s">
        <v>4193</v>
      </c>
      <c r="G722" s="16" t="s">
        <v>4145</v>
      </c>
      <c r="H722" s="10" t="s">
        <v>4194</v>
      </c>
      <c r="I722" s="6" t="s">
        <v>1103</v>
      </c>
      <c r="J722" s="19" t="s">
        <v>168</v>
      </c>
      <c r="K722" s="10" t="s">
        <v>4195</v>
      </c>
      <c r="L722" s="11" t="s">
        <v>4196</v>
      </c>
      <c r="M722" s="13" t="s">
        <v>43</v>
      </c>
      <c r="N722" s="10" t="s">
        <v>4183</v>
      </c>
      <c r="O722" s="10" t="s">
        <v>4184</v>
      </c>
      <c r="P722" s="12"/>
      <c r="Q722" s="13"/>
      <c r="R722" s="12"/>
      <c r="S722" s="12"/>
      <c r="T722" s="12"/>
      <c r="U722" s="12"/>
      <c r="V722" s="12"/>
      <c r="W722" s="12"/>
      <c r="X722" s="13"/>
      <c r="Y722" s="6" t="s">
        <v>3569</v>
      </c>
      <c r="Z722" s="12" t="str">
        <f t="shared" si="1"/>
        <v>{"id":"M6-G-20d-E-1-BR","stimulus":"&lt;p&gt;Escreva a área do seguinte losango.&lt;/p&gt;&lt;div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AA722" s="15" t="s">
        <v>4197</v>
      </c>
      <c r="AB722" s="13" t="str">
        <f t="shared" si="2"/>
        <v>M6-G-20d-E-1</v>
      </c>
      <c r="AC722" s="13" t="str">
        <f t="shared" si="3"/>
        <v>M6-G-20d-E-1-BR</v>
      </c>
      <c r="AD722" s="8" t="s">
        <v>47</v>
      </c>
      <c r="AE722" s="13"/>
      <c r="AF722" s="8" t="s">
        <v>48</v>
      </c>
      <c r="AG722" s="8" t="s">
        <v>49</v>
      </c>
    </row>
    <row r="723" ht="112.5" customHeight="1">
      <c r="A723" s="6" t="s">
        <v>4177</v>
      </c>
      <c r="B723" s="6" t="s">
        <v>4178</v>
      </c>
      <c r="C723" s="13" t="s">
        <v>50</v>
      </c>
      <c r="D723" s="7" t="s">
        <v>36</v>
      </c>
      <c r="E723" s="6"/>
      <c r="F723" s="10" t="s">
        <v>4198</v>
      </c>
      <c r="G723" s="16" t="s">
        <v>4145</v>
      </c>
      <c r="H723" s="10"/>
      <c r="I723" s="6" t="s">
        <v>1103</v>
      </c>
      <c r="J723" s="19" t="s">
        <v>168</v>
      </c>
      <c r="K723" s="10" t="s">
        <v>4195</v>
      </c>
      <c r="L723" s="11" t="s">
        <v>4199</v>
      </c>
      <c r="M723" s="13" t="s">
        <v>43</v>
      </c>
      <c r="N723" s="10" t="s">
        <v>4183</v>
      </c>
      <c r="O723" s="10" t="s">
        <v>4188</v>
      </c>
      <c r="P723" s="12"/>
      <c r="Q723" s="13"/>
      <c r="R723" s="12"/>
      <c r="S723" s="12"/>
      <c r="T723" s="12"/>
      <c r="U723" s="12"/>
      <c r="V723" s="12"/>
      <c r="W723" s="12"/>
      <c r="X723" s="13"/>
      <c r="Y723" s="6" t="s">
        <v>3569</v>
      </c>
      <c r="Z723" s="12" t="str">
        <f t="shared" si="1"/>
        <v>{"id":"M6-G-20d-E-2-BR","stimulus":"&lt;p&gt;Escreva a área do seguinte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v>
      </c>
      <c r="AA723" s="15" t="s">
        <v>4200</v>
      </c>
      <c r="AB723" s="13" t="str">
        <f t="shared" si="2"/>
        <v>M6-G-20d-E-2</v>
      </c>
      <c r="AC723" s="13" t="str">
        <f t="shared" si="3"/>
        <v>M6-G-20d-E-2-BR</v>
      </c>
      <c r="AD723" s="8" t="s">
        <v>47</v>
      </c>
      <c r="AE723" s="13"/>
      <c r="AF723" s="8" t="s">
        <v>48</v>
      </c>
      <c r="AG723" s="8" t="s">
        <v>49</v>
      </c>
    </row>
    <row r="724" ht="112.5" customHeight="1">
      <c r="A724" s="6" t="s">
        <v>4177</v>
      </c>
      <c r="B724" s="6" t="s">
        <v>4178</v>
      </c>
      <c r="C724" s="13" t="s">
        <v>50</v>
      </c>
      <c r="D724" s="7" t="s">
        <v>36</v>
      </c>
      <c r="E724" s="6"/>
      <c r="F724" s="10" t="s">
        <v>4201</v>
      </c>
      <c r="G724" s="16" t="s">
        <v>4145</v>
      </c>
      <c r="H724" s="10"/>
      <c r="I724" s="6" t="s">
        <v>1103</v>
      </c>
      <c r="J724" s="19" t="s">
        <v>168</v>
      </c>
      <c r="K724" s="10" t="s">
        <v>4195</v>
      </c>
      <c r="L724" s="11" t="s">
        <v>4191</v>
      </c>
      <c r="M724" s="13" t="s">
        <v>43</v>
      </c>
      <c r="N724" s="10" t="s">
        <v>4183</v>
      </c>
      <c r="O724" s="10" t="s">
        <v>4184</v>
      </c>
      <c r="P724" s="12"/>
      <c r="Q724" s="13"/>
      <c r="R724" s="12"/>
      <c r="S724" s="12"/>
      <c r="T724" s="12"/>
      <c r="U724" s="12"/>
      <c r="V724" s="12"/>
      <c r="W724" s="12"/>
      <c r="X724" s="13"/>
      <c r="Y724" s="6" t="s">
        <v>3569</v>
      </c>
      <c r="Z724" s="12" t="str">
        <f t="shared" si="1"/>
        <v>{"id":"M6-G-20d-E-3-BR","stimulus":"&lt;p&gt;Escreva a área do seguinte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AA724" s="15" t="s">
        <v>4202</v>
      </c>
      <c r="AB724" s="13" t="str">
        <f t="shared" si="2"/>
        <v>M6-G-20d-E-3</v>
      </c>
      <c r="AC724" s="13" t="str">
        <f t="shared" si="3"/>
        <v>M6-G-20d-E-3-BR</v>
      </c>
      <c r="AD724" s="8" t="s">
        <v>47</v>
      </c>
      <c r="AE724" s="13"/>
      <c r="AF724" s="8" t="s">
        <v>48</v>
      </c>
      <c r="AG724" s="8" t="s">
        <v>49</v>
      </c>
    </row>
    <row r="725" ht="112.5" customHeight="1">
      <c r="A725" s="6" t="s">
        <v>4177</v>
      </c>
      <c r="B725" s="6" t="s">
        <v>4178</v>
      </c>
      <c r="C725" s="13" t="s">
        <v>69</v>
      </c>
      <c r="D725" s="7" t="s">
        <v>36</v>
      </c>
      <c r="E725" s="6"/>
      <c r="F725" s="11" t="s">
        <v>4203</v>
      </c>
      <c r="G725" s="10" t="s">
        <v>4204</v>
      </c>
      <c r="H725" s="10" t="s">
        <v>4205</v>
      </c>
      <c r="I725" s="6" t="s">
        <v>1103</v>
      </c>
      <c r="J725" s="6" t="s">
        <v>103</v>
      </c>
      <c r="K725" s="11" t="s">
        <v>4206</v>
      </c>
      <c r="L725" s="11" t="s">
        <v>4207</v>
      </c>
      <c r="M725" s="8" t="s">
        <v>577</v>
      </c>
      <c r="N725" s="10" t="s">
        <v>4183</v>
      </c>
      <c r="O725" s="11" t="s">
        <v>4208</v>
      </c>
      <c r="P725" s="12"/>
      <c r="Q725" s="13"/>
      <c r="R725" s="12"/>
      <c r="S725" s="11" t="s">
        <v>4209</v>
      </c>
      <c r="T725" s="11" t="s">
        <v>4210</v>
      </c>
      <c r="U725" s="11" t="s">
        <v>4211</v>
      </c>
      <c r="V725" s="11" t="s">
        <v>4212</v>
      </c>
      <c r="W725" s="12"/>
      <c r="X725" s="13"/>
      <c r="Y725" s="6" t="s">
        <v>3569</v>
      </c>
      <c r="Z725" s="12" t="str">
        <f t="shared" si="1"/>
        <v>{"id":"M6-G-20d-A-1-BR","seed":{"parameters":[{"name":"Q1","label":null,"list":[5,6,7,8,9,10]},{"name":"Q2","label":null,"list":[0,1,2]}],"uniques":true},"scaffolding":[{"id":"step-0","stimulus":"&lt;p&gt;Nicolas vai montar uma pipa como a desta figura. Quanto mede a área de papel que ele vai precisar?&lt;/p&gt;&lt;div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dm&lt;/span&gt;\n\t\t&lt;/div&gt;\n\t&lt;/div&gt;\n&lt;/div&gt;&lt;/div&gt;","template":"&lt;p&gt;Ele vai precisar de {{response}} dm&lt;sup&gt;2&lt;/sup&gt; de papel.&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AA725" s="15" t="s">
        <v>4213</v>
      </c>
      <c r="AB725" s="13" t="str">
        <f t="shared" si="2"/>
        <v>M6-G-20d-A-1</v>
      </c>
      <c r="AC725" s="13" t="str">
        <f t="shared" si="3"/>
        <v>M6-G-20d-A-1-BR</v>
      </c>
      <c r="AD725" s="8" t="s">
        <v>47</v>
      </c>
      <c r="AE725" s="13"/>
      <c r="AF725" s="8" t="s">
        <v>48</v>
      </c>
      <c r="AG725" s="8" t="s">
        <v>49</v>
      </c>
    </row>
    <row r="726" ht="112.5" customHeight="1">
      <c r="A726" s="6" t="s">
        <v>4177</v>
      </c>
      <c r="B726" s="6" t="s">
        <v>4178</v>
      </c>
      <c r="C726" s="13" t="s">
        <v>69</v>
      </c>
      <c r="D726" s="7" t="s">
        <v>36</v>
      </c>
      <c r="E726" s="6"/>
      <c r="F726" s="11" t="s">
        <v>4214</v>
      </c>
      <c r="G726" s="11" t="s">
        <v>4215</v>
      </c>
      <c r="H726" s="10" t="s">
        <v>4216</v>
      </c>
      <c r="I726" s="6" t="s">
        <v>1103</v>
      </c>
      <c r="J726" s="6" t="s">
        <v>103</v>
      </c>
      <c r="K726" s="11" t="s">
        <v>4217</v>
      </c>
      <c r="L726" s="11" t="s">
        <v>4207</v>
      </c>
      <c r="M726" s="8" t="s">
        <v>577</v>
      </c>
      <c r="N726" s="10" t="s">
        <v>4183</v>
      </c>
      <c r="O726" s="11" t="s">
        <v>4218</v>
      </c>
      <c r="P726" s="12"/>
      <c r="Q726" s="13"/>
      <c r="R726" s="12"/>
      <c r="S726" s="11" t="s">
        <v>4209</v>
      </c>
      <c r="T726" s="11" t="s">
        <v>4210</v>
      </c>
      <c r="U726" s="11" t="s">
        <v>4211</v>
      </c>
      <c r="V726" s="11" t="s">
        <v>4219</v>
      </c>
      <c r="W726" s="12"/>
      <c r="X726" s="13"/>
      <c r="Y726" s="6" t="s">
        <v>3569</v>
      </c>
      <c r="Z726" s="12" t="str">
        <f t="shared" si="1"/>
        <v>{"id":"M6-G-20d-A-2-BR","seed":{"parameters":[{"name":"Q1","label":null,"list":[4,5,6,7,8,9,10]},{"name":"Q2","label":null,"list":[0,1,2]}],"uniques":true},"scaffolding":[{"id":"step-0","stimulus":"&lt;p&gt;Giovanna pendurou em seu quarto um tecido decorativo que tem a forma e as medidas desta figura. Quanto mede a área dele?&lt;/p&gt;&lt;div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dm&lt;/span&gt;\n\t\t&lt;/div&gt;\n\t&lt;/div&gt;\n&lt;/div&gt;","template":"&lt;p&gt;A área mede {{response}} dm&lt;sup&gt;2&lt;/sup&gt;.&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AA726" s="15" t="s">
        <v>4220</v>
      </c>
      <c r="AB726" s="13" t="str">
        <f t="shared" si="2"/>
        <v>M6-G-20d-A-2</v>
      </c>
      <c r="AC726" s="13" t="str">
        <f t="shared" si="3"/>
        <v>M6-G-20d-A-2-BR</v>
      </c>
      <c r="AD726" s="8" t="s">
        <v>47</v>
      </c>
      <c r="AE726" s="13"/>
      <c r="AF726" s="8" t="s">
        <v>48</v>
      </c>
      <c r="AG726" s="8" t="s">
        <v>49</v>
      </c>
    </row>
    <row r="727" ht="112.5" customHeight="1">
      <c r="A727" s="6" t="s">
        <v>4177</v>
      </c>
      <c r="B727" s="6" t="s">
        <v>4178</v>
      </c>
      <c r="C727" s="13" t="s">
        <v>69</v>
      </c>
      <c r="D727" s="7" t="s">
        <v>36</v>
      </c>
      <c r="E727" s="6"/>
      <c r="F727" s="10" t="s">
        <v>4221</v>
      </c>
      <c r="G727" s="10" t="s">
        <v>4222</v>
      </c>
      <c r="H727" s="10" t="s">
        <v>4223</v>
      </c>
      <c r="I727" s="6" t="s">
        <v>1103</v>
      </c>
      <c r="J727" s="6" t="s">
        <v>103</v>
      </c>
      <c r="K727" s="11" t="s">
        <v>4217</v>
      </c>
      <c r="L727" s="11" t="s">
        <v>4040</v>
      </c>
      <c r="M727" s="8" t="s">
        <v>577</v>
      </c>
      <c r="N727" s="10" t="s">
        <v>4183</v>
      </c>
      <c r="O727" s="10" t="s">
        <v>4224</v>
      </c>
      <c r="P727" s="12"/>
      <c r="Q727" s="13"/>
      <c r="R727" s="12"/>
      <c r="S727" s="11" t="s">
        <v>4225</v>
      </c>
      <c r="T727" s="11" t="s">
        <v>4210</v>
      </c>
      <c r="U727" s="11" t="s">
        <v>4211</v>
      </c>
      <c r="V727" s="11" t="s">
        <v>4226</v>
      </c>
      <c r="W727" s="12"/>
      <c r="X727" s="13"/>
      <c r="Y727" s="6" t="s">
        <v>3569</v>
      </c>
      <c r="Z727" s="12" t="str">
        <f t="shared" si="1"/>
        <v>{"id":"M6-G-20d-A-3-BR","seed":{"parameters":[{"name":"Q1","label":null,"list":[4,5,6,7,8,9,10]},{"name":"Q2","label":null,"list":[0,1,2]}],"uniques":true},"scaffolding":[{"id":"step-0","stimulus":"&lt;p&gt;Um artesão faz brincos com forma de losango. As medidas dos brincos são mostradas nesta figura. Qual é a área de um desses brincos?&lt;div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mm&lt;/span&gt;\n\t\t&lt;/div&gt;\n\t&lt;/div&gt;\n&lt;/div&gt;&lt;/div&gt;","template":"&lt;p&gt;A área mede {{response}} mm&lt;sup&gt;2&lt;/sup&gt;.&lt;/p&gt;","seed":{"calculated":[{"name":"T1","label":"{{function}}","function":"2*{{Q1}}-1+{{Q2}}","temp":true},{"name":"0-A1","label":"{{function}}","function":"{{Q1}}*{{T1}}/2"}]},"algorithm":{"name":"calculateOperation","params":{"method":"equivLiteral","keyboard":"INTERMEDIATE"}}},{"id":"step-1","stimulus":"&lt;p&gt;Quais são as medidas desse losango?&lt;/p&gt;","template":"&lt;p style=\"text-align:center;\"&gt;Diagonal maior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v>
      </c>
      <c r="AA727" s="15" t="s">
        <v>4227</v>
      </c>
      <c r="AB727" s="13" t="str">
        <f t="shared" si="2"/>
        <v>M6-G-20d-A-3</v>
      </c>
      <c r="AC727" s="13" t="str">
        <f t="shared" si="3"/>
        <v>M6-G-20d-A-3-BR</v>
      </c>
      <c r="AD727" s="8" t="s">
        <v>47</v>
      </c>
      <c r="AE727" s="13"/>
      <c r="AF727" s="8" t="s">
        <v>48</v>
      </c>
      <c r="AG727" s="8" t="s">
        <v>49</v>
      </c>
    </row>
    <row r="728" ht="112.5" customHeight="1">
      <c r="A728" s="6" t="s">
        <v>4228</v>
      </c>
      <c r="B728" s="6" t="s">
        <v>4229</v>
      </c>
      <c r="C728" s="13" t="s">
        <v>35</v>
      </c>
      <c r="D728" s="7" t="s">
        <v>36</v>
      </c>
      <c r="E728" s="6"/>
      <c r="F728" s="10" t="s">
        <v>4230</v>
      </c>
      <c r="G728" s="10" t="s">
        <v>4231</v>
      </c>
      <c r="H728" s="10" t="s">
        <v>4232</v>
      </c>
      <c r="I728" s="6" t="s">
        <v>1103</v>
      </c>
      <c r="J728" s="6" t="s">
        <v>1662</v>
      </c>
      <c r="K728" s="10" t="s">
        <v>4233</v>
      </c>
      <c r="L728" s="11" t="s">
        <v>4234</v>
      </c>
      <c r="M728" s="13" t="s">
        <v>43</v>
      </c>
      <c r="N728" s="10" t="s">
        <v>4235</v>
      </c>
      <c r="O728" s="10" t="s">
        <v>4236</v>
      </c>
      <c r="P728" s="12"/>
      <c r="Q728" s="13"/>
      <c r="R728" s="12"/>
      <c r="S728" s="12"/>
      <c r="T728" s="12"/>
      <c r="U728" s="12"/>
      <c r="V728" s="12"/>
      <c r="W728" s="12"/>
      <c r="X728" s="13"/>
      <c r="Y728" s="6" t="s">
        <v>3569</v>
      </c>
      <c r="Z728" s="12" t="str">
        <f t="shared" si="1"/>
        <v>{
    "id": "M6-G-20e-I-1-BR",
    "stimulus": "&lt;p&gt;Selecione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
    "feedback": "&lt;p&gt;A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AA728" s="15" t="s">
        <v>4237</v>
      </c>
      <c r="AB728" s="13" t="str">
        <f t="shared" si="2"/>
        <v>M6-G-20e-I-1</v>
      </c>
      <c r="AC728" s="13" t="str">
        <f t="shared" si="3"/>
        <v>M6-G-20e-I-1-BR</v>
      </c>
      <c r="AD728" s="8" t="s">
        <v>47</v>
      </c>
      <c r="AE728" s="13"/>
      <c r="AF728" s="8" t="s">
        <v>48</v>
      </c>
      <c r="AG728" s="8" t="s">
        <v>49</v>
      </c>
    </row>
    <row r="729" ht="112.5" customHeight="1">
      <c r="A729" s="6" t="s">
        <v>4228</v>
      </c>
      <c r="B729" s="6" t="s">
        <v>4229</v>
      </c>
      <c r="C729" s="13" t="s">
        <v>35</v>
      </c>
      <c r="D729" s="7" t="s">
        <v>36</v>
      </c>
      <c r="E729" s="6"/>
      <c r="F729" s="10" t="s">
        <v>4238</v>
      </c>
      <c r="G729" s="10" t="s">
        <v>4231</v>
      </c>
      <c r="H729" s="10"/>
      <c r="I729" s="6" t="s">
        <v>1103</v>
      </c>
      <c r="J729" s="6" t="s">
        <v>1662</v>
      </c>
      <c r="K729" s="11" t="s">
        <v>4239</v>
      </c>
      <c r="L729" s="10" t="s">
        <v>4240</v>
      </c>
      <c r="M729" s="13" t="s">
        <v>43</v>
      </c>
      <c r="N729" s="10" t="s">
        <v>4235</v>
      </c>
      <c r="O729" s="10" t="s">
        <v>4241</v>
      </c>
      <c r="P729" s="12"/>
      <c r="Q729" s="13"/>
      <c r="R729" s="12"/>
      <c r="S729" s="12"/>
      <c r="T729" s="12"/>
      <c r="U729" s="12"/>
      <c r="V729" s="12"/>
      <c r="W729" s="12"/>
      <c r="X729" s="13"/>
      <c r="Y729" s="6" t="s">
        <v>3569</v>
      </c>
      <c r="Z729" s="12" t="str">
        <f t="shared" si="1"/>
        <v>{"id":"M6-G-20e-I-2-BR","stimulus":"&lt;p&gt;Selecione a área deste trapézio.&lt;/p&gt;&lt;div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AA729" s="15" t="s">
        <v>4242</v>
      </c>
      <c r="AB729" s="13" t="str">
        <f t="shared" si="2"/>
        <v>M6-G-20e-I-2</v>
      </c>
      <c r="AC729" s="13" t="str">
        <f t="shared" si="3"/>
        <v>M6-G-20e-I-2-BR</v>
      </c>
      <c r="AD729" s="8" t="s">
        <v>47</v>
      </c>
      <c r="AE729" s="13"/>
      <c r="AF729" s="8" t="s">
        <v>48</v>
      </c>
      <c r="AG729" s="8" t="s">
        <v>49</v>
      </c>
    </row>
    <row r="730" ht="112.5" customHeight="1">
      <c r="A730" s="6" t="s">
        <v>4228</v>
      </c>
      <c r="B730" s="6" t="s">
        <v>4229</v>
      </c>
      <c r="C730" s="13" t="s">
        <v>35</v>
      </c>
      <c r="D730" s="7" t="s">
        <v>36</v>
      </c>
      <c r="E730" s="6"/>
      <c r="F730" s="10" t="s">
        <v>4243</v>
      </c>
      <c r="G730" s="10" t="s">
        <v>4231</v>
      </c>
      <c r="H730" s="10"/>
      <c r="I730" s="6" t="s">
        <v>1103</v>
      </c>
      <c r="J730" s="6" t="s">
        <v>1662</v>
      </c>
      <c r="K730" s="11" t="s">
        <v>4239</v>
      </c>
      <c r="L730" s="10" t="s">
        <v>4244</v>
      </c>
      <c r="M730" s="13" t="s">
        <v>43</v>
      </c>
      <c r="N730" s="10" t="s">
        <v>4235</v>
      </c>
      <c r="O730" s="10" t="s">
        <v>4245</v>
      </c>
      <c r="P730" s="12"/>
      <c r="Q730" s="13"/>
      <c r="R730" s="12"/>
      <c r="S730" s="12"/>
      <c r="T730" s="12"/>
      <c r="U730" s="12"/>
      <c r="V730" s="12"/>
      <c r="W730" s="12"/>
      <c r="X730" s="13"/>
      <c r="Y730" s="6" t="s">
        <v>3569</v>
      </c>
      <c r="Z730" s="12" t="str">
        <f t="shared" si="1"/>
        <v>{"id":"M6-G-20e-I-3-BR","stimulus":"&lt;p&gt;Qual é a área deste trapézio? Escolha a resposta correta.&lt;/p&gt;&lt;div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AA730" s="15" t="s">
        <v>4246</v>
      </c>
      <c r="AB730" s="13" t="str">
        <f t="shared" si="2"/>
        <v>M6-G-20e-I-3</v>
      </c>
      <c r="AC730" s="13" t="str">
        <f t="shared" si="3"/>
        <v>M6-G-20e-I-3-BR</v>
      </c>
      <c r="AD730" s="8" t="s">
        <v>47</v>
      </c>
      <c r="AE730" s="13"/>
      <c r="AF730" s="8" t="s">
        <v>48</v>
      </c>
      <c r="AG730" s="8" t="s">
        <v>49</v>
      </c>
    </row>
    <row r="731" ht="112.5" customHeight="1">
      <c r="A731" s="6" t="s">
        <v>4228</v>
      </c>
      <c r="B731" s="6" t="s">
        <v>4229</v>
      </c>
      <c r="C731" s="13" t="s">
        <v>50</v>
      </c>
      <c r="D731" s="7" t="s">
        <v>36</v>
      </c>
      <c r="E731" s="6"/>
      <c r="F731" s="11" t="s">
        <v>4247</v>
      </c>
      <c r="G731" s="27" t="s">
        <v>4145</v>
      </c>
      <c r="H731" s="10" t="s">
        <v>4248</v>
      </c>
      <c r="I731" s="6" t="s">
        <v>1103</v>
      </c>
      <c r="J731" s="19" t="s">
        <v>168</v>
      </c>
      <c r="K731" s="10" t="s">
        <v>4249</v>
      </c>
      <c r="L731" s="11" t="s">
        <v>4250</v>
      </c>
      <c r="M731" s="13" t="s">
        <v>43</v>
      </c>
      <c r="N731" s="10" t="s">
        <v>4251</v>
      </c>
      <c r="O731" s="10" t="s">
        <v>4236</v>
      </c>
      <c r="P731" s="12"/>
      <c r="Q731" s="13"/>
      <c r="R731" s="12"/>
      <c r="S731" s="12"/>
      <c r="T731" s="12"/>
      <c r="U731" s="12"/>
      <c r="V731" s="12"/>
      <c r="W731" s="12"/>
      <c r="X731" s="13"/>
      <c r="Y731" s="6" t="s">
        <v>3569</v>
      </c>
      <c r="Z731" s="12" t="str">
        <f t="shared" si="1"/>
        <v>{"id":"M6-G-20e-E-1-BR","stimulus":"&lt;p&gt;Qual é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v>
      </c>
      <c r="AA731" s="15" t="s">
        <v>4252</v>
      </c>
      <c r="AB731" s="13" t="str">
        <f t="shared" si="2"/>
        <v>M6-G-20e-E-1</v>
      </c>
      <c r="AC731" s="13" t="str">
        <f t="shared" si="3"/>
        <v>M6-G-20e-E-1-BR</v>
      </c>
      <c r="AD731" s="8" t="s">
        <v>47</v>
      </c>
      <c r="AE731" s="13"/>
      <c r="AF731" s="8" t="s">
        <v>48</v>
      </c>
      <c r="AG731" s="8" t="s">
        <v>49</v>
      </c>
    </row>
    <row r="732" ht="112.5" customHeight="1">
      <c r="A732" s="6" t="s">
        <v>4228</v>
      </c>
      <c r="B732" s="6" t="s">
        <v>4229</v>
      </c>
      <c r="C732" s="13" t="s">
        <v>50</v>
      </c>
      <c r="D732" s="7" t="s">
        <v>36</v>
      </c>
      <c r="E732" s="6"/>
      <c r="F732" s="11" t="s">
        <v>4253</v>
      </c>
      <c r="G732" s="27" t="s">
        <v>4145</v>
      </c>
      <c r="H732" s="10"/>
      <c r="I732" s="6" t="s">
        <v>1103</v>
      </c>
      <c r="J732" s="19" t="s">
        <v>168</v>
      </c>
      <c r="K732" s="10" t="s">
        <v>4249</v>
      </c>
      <c r="L732" s="11" t="s">
        <v>4254</v>
      </c>
      <c r="M732" s="13" t="s">
        <v>43</v>
      </c>
      <c r="N732" s="10" t="s">
        <v>4235</v>
      </c>
      <c r="O732" s="10" t="s">
        <v>4241</v>
      </c>
      <c r="P732" s="12"/>
      <c r="Q732" s="13"/>
      <c r="R732" s="12"/>
      <c r="S732" s="12"/>
      <c r="T732" s="12"/>
      <c r="U732" s="12"/>
      <c r="V732" s="12"/>
      <c r="W732" s="12"/>
      <c r="X732" s="13"/>
      <c r="Y732" s="6" t="s">
        <v>3569</v>
      </c>
      <c r="Z732" s="12" t="str">
        <f t="shared" si="1"/>
        <v>{"id":"M6-G-20e-E-2-BR","stimulus":"&lt;p&gt;Qual é a área deste trapézio? Escreva sua resposta.&lt;/p&gt;&lt;div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v>
      </c>
      <c r="AA732" s="15" t="s">
        <v>4255</v>
      </c>
      <c r="AB732" s="13" t="str">
        <f t="shared" si="2"/>
        <v>M6-G-20e-E-2</v>
      </c>
      <c r="AC732" s="13" t="str">
        <f t="shared" si="3"/>
        <v>M6-G-20e-E-2-BR</v>
      </c>
      <c r="AD732" s="8" t="s">
        <v>47</v>
      </c>
      <c r="AE732" s="13"/>
      <c r="AF732" s="8" t="s">
        <v>48</v>
      </c>
      <c r="AG732" s="8" t="s">
        <v>49</v>
      </c>
    </row>
    <row r="733" ht="112.5" customHeight="1">
      <c r="A733" s="6" t="s">
        <v>4228</v>
      </c>
      <c r="B733" s="6" t="s">
        <v>4229</v>
      </c>
      <c r="C733" s="13" t="s">
        <v>50</v>
      </c>
      <c r="D733" s="7" t="s">
        <v>36</v>
      </c>
      <c r="E733" s="6"/>
      <c r="F733" s="11" t="s">
        <v>4256</v>
      </c>
      <c r="G733" s="27" t="s">
        <v>4145</v>
      </c>
      <c r="H733" s="10"/>
      <c r="I733" s="6" t="s">
        <v>1103</v>
      </c>
      <c r="J733" s="19" t="s">
        <v>168</v>
      </c>
      <c r="K733" s="10" t="s">
        <v>4249</v>
      </c>
      <c r="L733" s="11" t="s">
        <v>4257</v>
      </c>
      <c r="M733" s="13" t="s">
        <v>43</v>
      </c>
      <c r="N733" s="10" t="s">
        <v>4235</v>
      </c>
      <c r="O733" s="10" t="s">
        <v>4245</v>
      </c>
      <c r="P733" s="12"/>
      <c r="Q733" s="13"/>
      <c r="R733" s="12"/>
      <c r="S733" s="12"/>
      <c r="T733" s="12"/>
      <c r="U733" s="12"/>
      <c r="V733" s="12"/>
      <c r="W733" s="12"/>
      <c r="X733" s="13"/>
      <c r="Y733" s="6" t="s">
        <v>3569</v>
      </c>
      <c r="Z733" s="12" t="str">
        <f t="shared" si="1"/>
        <v>{"id":"M6-G-20e-E-3-BR","stimulus":"&lt;p&gt;Qual é a área deste trapézio? Escreva sua resposta.&lt;/p&gt;&lt;div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AA733" s="15" t="s">
        <v>4258</v>
      </c>
      <c r="AB733" s="13" t="str">
        <f t="shared" si="2"/>
        <v>M6-G-20e-E-3</v>
      </c>
      <c r="AC733" s="13" t="str">
        <f t="shared" si="3"/>
        <v>M6-G-20e-E-3-BR</v>
      </c>
      <c r="AD733" s="8" t="s">
        <v>47</v>
      </c>
      <c r="AE733" s="13"/>
      <c r="AF733" s="8" t="s">
        <v>48</v>
      </c>
      <c r="AG733" s="8" t="s">
        <v>49</v>
      </c>
    </row>
    <row r="734" ht="112.5" customHeight="1">
      <c r="A734" s="6" t="s">
        <v>4228</v>
      </c>
      <c r="B734" s="6" t="s">
        <v>4229</v>
      </c>
      <c r="C734" s="13" t="s">
        <v>69</v>
      </c>
      <c r="D734" s="7" t="s">
        <v>36</v>
      </c>
      <c r="E734" s="6"/>
      <c r="F734" s="10" t="s">
        <v>4259</v>
      </c>
      <c r="G734" s="11" t="s">
        <v>4260</v>
      </c>
      <c r="H734" s="10" t="s">
        <v>4261</v>
      </c>
      <c r="I734" s="6" t="s">
        <v>1103</v>
      </c>
      <c r="J734" s="6" t="s">
        <v>103</v>
      </c>
      <c r="K734" s="10" t="s">
        <v>4262</v>
      </c>
      <c r="L734" s="10" t="s">
        <v>4263</v>
      </c>
      <c r="M734" s="8" t="s">
        <v>577</v>
      </c>
      <c r="N734" s="10" t="s">
        <v>4235</v>
      </c>
      <c r="O734" s="10" t="s">
        <v>4236</v>
      </c>
      <c r="P734" s="12"/>
      <c r="Q734" s="13"/>
      <c r="R734" s="12"/>
      <c r="S734" s="11" t="s">
        <v>4264</v>
      </c>
      <c r="T734" s="11" t="s">
        <v>4265</v>
      </c>
      <c r="U734" s="11" t="s">
        <v>4266</v>
      </c>
      <c r="V734" s="11" t="s">
        <v>4267</v>
      </c>
      <c r="W734" s="12"/>
      <c r="X734" s="13"/>
      <c r="Y734" s="6" t="s">
        <v>3569</v>
      </c>
      <c r="Z734" s="12" t="str">
        <f t="shared" si="1"/>
        <v>{"id":"M6-G-20e-A-1-BR","seed":{"parameters":[{"name":"Q1","label":null,"list":[3,4,5,6,7]}],"uniques":true},"scaffolding":[{"id":"step-0","stimulus":"&lt;p&gt;Silvana vai se mudar para um apartamento cuja planta tem a forma e as dimensões mostradas na figura abaixo. Qual é a área do novo apartamento?&lt;div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m&lt;/span&gt;\n\t\t&lt;/div&gt;\n\t&lt;/div&gt;\n&lt;/div&gt;","template":"&lt;p&gt;A área do apartamento mede {{response}} m&lt;sup&gt;2&lt;/sup&gt;.&lt;/p&gt;","seed":{"calculated":[{"name":"T1","label":"{{function}}","function":"2*{{Q1}}","temp":true},{"name":"0-A1","label":"{{function}}","function":"({{T1}}+{{Q1}})*{{T1}}/2"}]},"algorithm":{"name":"calculateOperation","params":{"method":"equivLiteral","keyboard":"NUMERICAL"}}},{"id":"step-1","stimulus":"&lt;p&gt;Quais são as medidas desse trapézio?&lt;/p&gt;","template":"&lt;p style=\"text-align:center;\"&gt;Base maior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NUMERICAL"}}},{"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v>
      </c>
      <c r="AA734" s="15" t="s">
        <v>4268</v>
      </c>
      <c r="AB734" s="13" t="str">
        <f t="shared" si="2"/>
        <v>M6-G-20e-A-1</v>
      </c>
      <c r="AC734" s="13" t="str">
        <f t="shared" si="3"/>
        <v>M6-G-20e-A-1-BR</v>
      </c>
      <c r="AD734" s="8" t="s">
        <v>47</v>
      </c>
      <c r="AE734" s="13"/>
      <c r="AF734" s="8" t="s">
        <v>48</v>
      </c>
      <c r="AG734" s="8" t="s">
        <v>49</v>
      </c>
    </row>
    <row r="735" ht="112.5" customHeight="1">
      <c r="A735" s="6" t="s">
        <v>4228</v>
      </c>
      <c r="B735" s="6" t="s">
        <v>4229</v>
      </c>
      <c r="C735" s="13" t="s">
        <v>69</v>
      </c>
      <c r="D735" s="7" t="s">
        <v>36</v>
      </c>
      <c r="E735" s="6"/>
      <c r="F735" s="11" t="s">
        <v>4269</v>
      </c>
      <c r="G735" s="11" t="s">
        <v>4270</v>
      </c>
      <c r="H735" s="10" t="s">
        <v>4271</v>
      </c>
      <c r="I735" s="6" t="s">
        <v>1103</v>
      </c>
      <c r="J735" s="6" t="s">
        <v>168</v>
      </c>
      <c r="K735" s="10" t="s">
        <v>4272</v>
      </c>
      <c r="L735" s="11" t="s">
        <v>4250</v>
      </c>
      <c r="M735" s="8" t="s">
        <v>577</v>
      </c>
      <c r="N735" s="10" t="s">
        <v>4235</v>
      </c>
      <c r="O735" s="10" t="s">
        <v>4236</v>
      </c>
      <c r="P735" s="12"/>
      <c r="Q735" s="13"/>
      <c r="R735" s="12"/>
      <c r="S735" s="11" t="s">
        <v>4273</v>
      </c>
      <c r="T735" s="11" t="s">
        <v>4265</v>
      </c>
      <c r="U735" s="11" t="s">
        <v>4266</v>
      </c>
      <c r="V735" s="11" t="s">
        <v>4274</v>
      </c>
      <c r="W735" s="12"/>
      <c r="X735" s="13"/>
      <c r="Y735" s="6" t="s">
        <v>3569</v>
      </c>
      <c r="Z735" s="12" t="str">
        <f t="shared" si="1"/>
        <v>{"id":"M6-G-20e-A-2-BR","seed":{"parameters":[{"name":"Q1","label":null,"list":[10,11,12,13,14,15]}],"uniques":true},"scaffolding":[{"id":"step-0","stimulus":"&lt;p&gt;Os ladrilhos de uma calçada têm a forma e as medidas desta figura. Qual é a área de cada ladrilho?&lt;/p&gt;&lt;div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ladrilho mede {{response}} cm&lt;sup&gt;2&lt;/sup&gt;.&lt;/p&gt;","seed":{"calculated":[{"name":"T1","label":"{{function}}","function":"2*{{Q1}}","temp":true},{"name":"0-A1","label":"{{function}}","function":"({{T1}}+{{Q1}})*{{T1}}/2"}]},"algorithm":{"name":"calculateOperation","params":{"method":"equivLiteral","keyboard":"INTERMEDIATE"}}},{"id":"step-1","stimulus":"&lt;p&gt;Quais são as medidas desse trapézio?&lt;/p&gt;","template":"&lt;p style=\"text-align:center;\"&gt;Base maior = {{response}} cm&lt;/p&gt;&lt;p style=\"text-align:center;\"&gt;Base menor = {{response}} cm&lt;/p&gt;&lt;p style=\"text-align:center;\"&gt;Altura = {{response}} cm","seed":{"calculated":[{"name":"T1","label":"{{function}}","function":"2*{{Q1}}","temp":true},{"name":"1-A1","label":"{{function}}","function":"{{T1}}"},{"name":"1-A2","label":"{{function}}","function":"{{Q1}}"},{"name":"1-A3","label":"{{function}}","function":"{{T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v>
      </c>
      <c r="AA735" s="15" t="s">
        <v>4275</v>
      </c>
      <c r="AB735" s="13" t="str">
        <f t="shared" si="2"/>
        <v>M6-G-20e-A-2</v>
      </c>
      <c r="AC735" s="13" t="str">
        <f t="shared" si="3"/>
        <v>M6-G-20e-A-2-BR</v>
      </c>
      <c r="AD735" s="8" t="s">
        <v>47</v>
      </c>
      <c r="AE735" s="13"/>
      <c r="AF735" s="8" t="s">
        <v>48</v>
      </c>
      <c r="AG735" s="8" t="s">
        <v>49</v>
      </c>
    </row>
    <row r="736" ht="112.5" customHeight="1">
      <c r="A736" s="6" t="s">
        <v>4228</v>
      </c>
      <c r="B736" s="6" t="s">
        <v>4229</v>
      </c>
      <c r="C736" s="13" t="s">
        <v>69</v>
      </c>
      <c r="D736" s="7" t="s">
        <v>36</v>
      </c>
      <c r="E736" s="6"/>
      <c r="F736" s="11" t="s">
        <v>4276</v>
      </c>
      <c r="G736" s="11" t="s">
        <v>4277</v>
      </c>
      <c r="H736" s="10" t="s">
        <v>4278</v>
      </c>
      <c r="I736" s="6" t="s">
        <v>1103</v>
      </c>
      <c r="J736" s="6" t="s">
        <v>168</v>
      </c>
      <c r="K736" s="10" t="s">
        <v>4249</v>
      </c>
      <c r="L736" s="11" t="s">
        <v>4254</v>
      </c>
      <c r="M736" s="8" t="s">
        <v>577</v>
      </c>
      <c r="N736" s="10" t="s">
        <v>4235</v>
      </c>
      <c r="O736" s="10" t="s">
        <v>4241</v>
      </c>
      <c r="P736" s="12"/>
      <c r="Q736" s="13"/>
      <c r="R736" s="12"/>
      <c r="S736" s="11" t="s">
        <v>4279</v>
      </c>
      <c r="T736" s="11" t="s">
        <v>4265</v>
      </c>
      <c r="U736" s="11" t="s">
        <v>4266</v>
      </c>
      <c r="V736" s="11" t="s">
        <v>4280</v>
      </c>
      <c r="W736" s="12"/>
      <c r="X736" s="13"/>
      <c r="Y736" s="6" t="s">
        <v>3569</v>
      </c>
      <c r="Z736" s="12" t="str">
        <f t="shared" si="1"/>
        <v>{"id":"M6-G-20e-A-3-BR","seed":{"parameters":[{"name":"Q1","label":null,"list":[2,3,4,5,6,7]}],"uniques":true},"scaffolding":[{"id":"step-0","stimulus":"&lt;p&gt;Dona Vera tem um campo de papoulas com forma e medidas iguais as desta figura. Calcule a área do campo.&lt;/p&gt;&lt;div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hm&lt;/span&gt;\n\t\t&lt;/div&gt;\n\t&lt;/div&gt;\n&lt;/div&gt;&lt;/div&gt;","template":"&lt;p&gt;A área é de {{response}} hm&lt;sup&gt;2&lt;/sup&gt;.&lt;/p&gt;","seed":{"calculated":[{"name":"T1","label":"{{function}}","function":"math.round(1.3*{{Q1}})","temp":true},{"name":"0-A1","label":"{{function}}","function":"({{T1}}+{{Q1}})*{{Q1}}/2"}]},"algorithm":{"name":"calculateOperation","params":{"method":"equivLiteral","keyboard":"INTERMEDIATE"}}},{"id":"step-1","stimulus":"&lt;p&gt;Quais são as medidas desse trapézio?&lt;/p&gt;","template":"&lt;p style=\"text-align:center;\"&gt;Base maior = {{response}} hm&lt;/p&gt;&lt;p style=\"text-align:center;\"&gt;Base menor = {{response}} hm&lt;/p&gt;&lt;p style=\"text-align:center;\"&gt;Altura = {{response}} hm","seed":{"calculated":[{"name":"T1","label":"{{function}}","function":" math.round(1.3*{{Q1}})","temp":true},{"name":"1-A1","label":"{{function}}","function":"{{T1}}"},{"name":"1-A2","label":"{{function}}","function":"{{Q1}}"},{"name":"1-A3","label":"{{function}}","function":"{{Q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v>
      </c>
      <c r="AA736" s="15" t="s">
        <v>4281</v>
      </c>
      <c r="AB736" s="13" t="str">
        <f t="shared" si="2"/>
        <v>M6-G-20e-A-3</v>
      </c>
      <c r="AC736" s="13" t="str">
        <f t="shared" si="3"/>
        <v>M6-G-20e-A-3-BR</v>
      </c>
      <c r="AD736" s="8" t="s">
        <v>47</v>
      </c>
      <c r="AE736" s="13"/>
      <c r="AF736" s="8" t="s">
        <v>48</v>
      </c>
      <c r="AG736" s="8" t="s">
        <v>49</v>
      </c>
    </row>
    <row r="737" ht="112.5" customHeight="1">
      <c r="A737" s="6" t="s">
        <v>4282</v>
      </c>
      <c r="B737" s="6" t="s">
        <v>4283</v>
      </c>
      <c r="C737" s="13" t="s">
        <v>35</v>
      </c>
      <c r="D737" s="7" t="s">
        <v>36</v>
      </c>
      <c r="E737" s="6"/>
      <c r="F737" s="11" t="s">
        <v>4284</v>
      </c>
      <c r="G737" s="10" t="s">
        <v>4285</v>
      </c>
      <c r="H737" s="10"/>
      <c r="I737" s="6"/>
      <c r="J737" s="6" t="s">
        <v>196</v>
      </c>
      <c r="K737" s="10" t="s">
        <v>4286</v>
      </c>
      <c r="L737" s="10" t="s">
        <v>4287</v>
      </c>
      <c r="M737" s="13" t="s">
        <v>43</v>
      </c>
      <c r="N737" s="11" t="s">
        <v>4288</v>
      </c>
      <c r="O737" s="11" t="s">
        <v>4289</v>
      </c>
      <c r="P737" s="12"/>
      <c r="Q737" s="13"/>
      <c r="R737" s="12"/>
      <c r="S737" s="12"/>
      <c r="T737" s="12"/>
      <c r="U737" s="12"/>
      <c r="V737" s="12"/>
      <c r="W737" s="12"/>
      <c r="X737" s="13"/>
      <c r="Y737" s="6" t="s">
        <v>3569</v>
      </c>
      <c r="Z737" s="12" t="str">
        <f t="shared" si="1"/>
        <v>{"id":"M6-G-21a-I-1-BR","stimulus":"&lt;p&gt;Arraste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v>
      </c>
      <c r="AA737" s="15" t="s">
        <v>4290</v>
      </c>
      <c r="AB737" s="13" t="str">
        <f t="shared" si="2"/>
        <v>M6-G-21a-I-1</v>
      </c>
      <c r="AC737" s="13" t="str">
        <f t="shared" si="3"/>
        <v>M6-G-21a-I-1-BR</v>
      </c>
      <c r="AD737" s="13"/>
      <c r="AE737" s="13"/>
      <c r="AF737" s="8" t="s">
        <v>48</v>
      </c>
      <c r="AG737" s="8"/>
    </row>
    <row r="738" ht="112.5" customHeight="1">
      <c r="A738" s="6" t="s">
        <v>4282</v>
      </c>
      <c r="B738" s="6" t="s">
        <v>4283</v>
      </c>
      <c r="C738" s="13" t="s">
        <v>35</v>
      </c>
      <c r="D738" s="7" t="s">
        <v>36</v>
      </c>
      <c r="E738" s="6"/>
      <c r="F738" s="11" t="s">
        <v>4284</v>
      </c>
      <c r="G738" s="10" t="s">
        <v>4291</v>
      </c>
      <c r="H738" s="10"/>
      <c r="I738" s="6"/>
      <c r="J738" s="6" t="s">
        <v>196</v>
      </c>
      <c r="K738" s="10" t="s">
        <v>4292</v>
      </c>
      <c r="L738" s="11" t="s">
        <v>4293</v>
      </c>
      <c r="M738" s="13" t="s">
        <v>43</v>
      </c>
      <c r="N738" s="11" t="s">
        <v>4288</v>
      </c>
      <c r="O738" s="11" t="s">
        <v>4289</v>
      </c>
      <c r="P738" s="12"/>
      <c r="Q738" s="13"/>
      <c r="R738" s="12"/>
      <c r="S738" s="12"/>
      <c r="T738" s="12"/>
      <c r="U738" s="12"/>
      <c r="V738" s="12"/>
      <c r="W738" s="12"/>
      <c r="X738" s="13"/>
      <c r="Y738" s="6" t="s">
        <v>3569</v>
      </c>
      <c r="Z738" s="12" t="str">
        <f t="shared" si="1"/>
        <v>{"id":"M6-G-21a-I-2-BR","stimulus":"&lt;p&gt;Arraste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v>
      </c>
      <c r="AA738" s="15" t="s">
        <v>4294</v>
      </c>
      <c r="AB738" s="13" t="str">
        <f t="shared" si="2"/>
        <v>M6-G-21a-I-2</v>
      </c>
      <c r="AC738" s="13" t="str">
        <f t="shared" si="3"/>
        <v>M6-G-21a-I-2-BR</v>
      </c>
      <c r="AD738" s="13"/>
      <c r="AE738" s="13"/>
      <c r="AF738" s="8" t="s">
        <v>48</v>
      </c>
      <c r="AG738" s="8"/>
    </row>
    <row r="739" ht="112.5" customHeight="1">
      <c r="A739" s="6" t="s">
        <v>4282</v>
      </c>
      <c r="B739" s="6" t="s">
        <v>4283</v>
      </c>
      <c r="C739" s="13" t="s">
        <v>50</v>
      </c>
      <c r="D739" s="7" t="s">
        <v>36</v>
      </c>
      <c r="E739" s="6"/>
      <c r="F739" s="11" t="s">
        <v>4295</v>
      </c>
      <c r="G739" s="10" t="s">
        <v>4285</v>
      </c>
      <c r="H739" s="10"/>
      <c r="I739" s="23" t="s">
        <v>212</v>
      </c>
      <c r="J739" s="6" t="s">
        <v>168</v>
      </c>
      <c r="K739" s="10" t="s">
        <v>4296</v>
      </c>
      <c r="L739" s="10" t="s">
        <v>4287</v>
      </c>
      <c r="M739" s="13" t="s">
        <v>43</v>
      </c>
      <c r="N739" s="11" t="s">
        <v>4288</v>
      </c>
      <c r="O739" s="11" t="s">
        <v>4289</v>
      </c>
      <c r="P739" s="12"/>
      <c r="Q739" s="13"/>
      <c r="R739" s="12"/>
      <c r="S739" s="12"/>
      <c r="T739" s="12"/>
      <c r="U739" s="12"/>
      <c r="V739" s="12"/>
      <c r="W739" s="12"/>
      <c r="X739" s="13"/>
      <c r="Y739" s="6" t="s">
        <v>3569</v>
      </c>
      <c r="Z739" s="12" t="str">
        <f t="shared" si="1"/>
        <v>{"id":"M6-G-21a-E-1-BR","stimulus":"&lt;p&gt;Complete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v>
      </c>
      <c r="AA739" s="15" t="s">
        <v>4297</v>
      </c>
      <c r="AB739" s="13" t="str">
        <f t="shared" si="2"/>
        <v>M6-G-21a-E-1</v>
      </c>
      <c r="AC739" s="13" t="str">
        <f t="shared" si="3"/>
        <v>M6-G-21a-E-1-BR</v>
      </c>
      <c r="AD739" s="13"/>
      <c r="AE739" s="13"/>
      <c r="AF739" s="8" t="s">
        <v>48</v>
      </c>
      <c r="AG739" s="8"/>
    </row>
    <row r="740" ht="112.5" customHeight="1">
      <c r="A740" s="6" t="s">
        <v>4282</v>
      </c>
      <c r="B740" s="6" t="s">
        <v>4283</v>
      </c>
      <c r="C740" s="13" t="s">
        <v>50</v>
      </c>
      <c r="D740" s="7" t="s">
        <v>36</v>
      </c>
      <c r="E740" s="6"/>
      <c r="F740" s="11" t="s">
        <v>4295</v>
      </c>
      <c r="G740" s="10" t="s">
        <v>4291</v>
      </c>
      <c r="H740" s="10"/>
      <c r="I740" s="23" t="s">
        <v>212</v>
      </c>
      <c r="J740" s="6" t="s">
        <v>168</v>
      </c>
      <c r="K740" s="10" t="s">
        <v>4298</v>
      </c>
      <c r="L740" s="11" t="s">
        <v>4293</v>
      </c>
      <c r="M740" s="13" t="s">
        <v>43</v>
      </c>
      <c r="N740" s="11" t="s">
        <v>4288</v>
      </c>
      <c r="O740" s="11" t="s">
        <v>4289</v>
      </c>
      <c r="P740" s="12"/>
      <c r="Q740" s="13"/>
      <c r="R740" s="12"/>
      <c r="S740" s="12"/>
      <c r="T740" s="12"/>
      <c r="U740" s="12"/>
      <c r="V740" s="12"/>
      <c r="W740" s="12"/>
      <c r="X740" s="13"/>
      <c r="Y740" s="6" t="s">
        <v>3569</v>
      </c>
      <c r="Z740" s="12" t="str">
        <f t="shared" si="1"/>
        <v>{"id":"M6-G-21a-E-2-BR","stimulus":"&lt;p&gt;Complete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v>
      </c>
      <c r="AA740" s="15" t="s">
        <v>4299</v>
      </c>
      <c r="AB740" s="13" t="str">
        <f t="shared" si="2"/>
        <v>M6-G-21a-E-2</v>
      </c>
      <c r="AC740" s="13" t="str">
        <f t="shared" si="3"/>
        <v>M6-G-21a-E-2-BR</v>
      </c>
      <c r="AD740" s="13"/>
      <c r="AE740" s="13"/>
      <c r="AF740" s="8" t="s">
        <v>48</v>
      </c>
      <c r="AG740" s="8"/>
    </row>
    <row r="741" ht="112.5" customHeight="1">
      <c r="A741" s="8" t="s">
        <v>4300</v>
      </c>
      <c r="B741" s="6" t="s">
        <v>4301</v>
      </c>
      <c r="C741" s="13" t="s">
        <v>35</v>
      </c>
      <c r="D741" s="7" t="s">
        <v>36</v>
      </c>
      <c r="E741" s="6"/>
      <c r="F741" s="11" t="s">
        <v>4302</v>
      </c>
      <c r="G741" s="10"/>
      <c r="H741" s="10"/>
      <c r="I741" s="6" t="s">
        <v>3510</v>
      </c>
      <c r="J741" s="6" t="s">
        <v>162</v>
      </c>
      <c r="K741" s="10" t="s">
        <v>4303</v>
      </c>
      <c r="L741" s="10" t="s">
        <v>4304</v>
      </c>
      <c r="M741" s="13" t="s">
        <v>43</v>
      </c>
      <c r="N741" s="10" t="s">
        <v>4305</v>
      </c>
      <c r="O741" s="9" t="s">
        <v>4306</v>
      </c>
      <c r="P741" s="13"/>
      <c r="Q741" s="13"/>
      <c r="R741" s="13"/>
      <c r="S741" s="13"/>
      <c r="T741" s="13"/>
      <c r="U741" s="13"/>
      <c r="V741" s="13"/>
      <c r="W741" s="13"/>
      <c r="X741" s="13"/>
      <c r="Y741" s="6" t="s">
        <v>3569</v>
      </c>
      <c r="Z741" s="12" t="str">
        <f t="shared" si="1"/>
        <v>{"id":"M6-G-21b-I-1-BR","stimulus":"&lt;p&gt;Selecione o perímetro do seguinte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cm&lt;/span&gt;\n\t\t&lt;/div&gt;\n\t&lt;/div&gt;\n&lt;/div&gt;&lt;/div&gt;","hint":"&lt;p&gt;O perímetro de um polígono é a soma dos comprimentos de todos os seus lados.&lt;/p&gt;","feedback":"&lt;p&gt;O perímetro de um polígono é a soma dos comprimentos de todos os seus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AA741" s="15" t="s">
        <v>4307</v>
      </c>
      <c r="AB741" s="13" t="str">
        <f t="shared" si="2"/>
        <v>M6-G-21b-I-1</v>
      </c>
      <c r="AC741" s="13" t="str">
        <f t="shared" si="3"/>
        <v>M6-G-21b-I-1-BR</v>
      </c>
      <c r="AD741" s="8" t="s">
        <v>47</v>
      </c>
      <c r="AE741" s="13"/>
      <c r="AF741" s="8" t="s">
        <v>48</v>
      </c>
      <c r="AG741" s="8" t="s">
        <v>49</v>
      </c>
    </row>
    <row r="742" ht="112.5" customHeight="1">
      <c r="A742" s="8" t="s">
        <v>4300</v>
      </c>
      <c r="B742" s="6" t="s">
        <v>4301</v>
      </c>
      <c r="C742" s="13" t="s">
        <v>35</v>
      </c>
      <c r="D742" s="7" t="s">
        <v>36</v>
      </c>
      <c r="E742" s="6"/>
      <c r="F742" s="10" t="s">
        <v>4308</v>
      </c>
      <c r="G742" s="10"/>
      <c r="H742" s="10"/>
      <c r="I742" s="6" t="s">
        <v>3510</v>
      </c>
      <c r="J742" s="6" t="s">
        <v>162</v>
      </c>
      <c r="K742" s="11" t="s">
        <v>4309</v>
      </c>
      <c r="L742" s="10" t="s">
        <v>4310</v>
      </c>
      <c r="M742" s="13" t="s">
        <v>43</v>
      </c>
      <c r="N742" s="10" t="s">
        <v>4305</v>
      </c>
      <c r="O742" s="11" t="s">
        <v>4311</v>
      </c>
      <c r="P742" s="13"/>
      <c r="Q742" s="13"/>
      <c r="R742" s="13"/>
      <c r="S742" s="13"/>
      <c r="T742" s="13"/>
      <c r="U742" s="13"/>
      <c r="V742" s="13"/>
      <c r="W742" s="13"/>
      <c r="X742" s="13"/>
      <c r="Y742" s="6" t="s">
        <v>3569</v>
      </c>
      <c r="Z742" s="12" t="str">
        <f t="shared" si="1"/>
        <v>{"id":"M6-G-21b-I-2-BR","stimulus":"&lt;p&gt;Selecione o perímetro do seguinte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cm&lt;/span&gt;\n\t\t&lt;/div&gt;\n\t&lt;/div&gt;\n&lt;/div&gt;&lt;/div&gt;","hint":"&lt;p&gt;O perímetro de um polígono é a soma dos comprimentos de todos os seus lados.&lt;/p&gt;","feedback":"&lt;p&gt;O perímetro de um polígono é a soma dos comprimentos de todos os seus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v>
      </c>
      <c r="AA742" s="15" t="s">
        <v>4312</v>
      </c>
      <c r="AB742" s="13" t="str">
        <f t="shared" si="2"/>
        <v>M6-G-21b-I-2</v>
      </c>
      <c r="AC742" s="13" t="str">
        <f t="shared" si="3"/>
        <v>M6-G-21b-I-2-BR</v>
      </c>
      <c r="AD742" s="8" t="s">
        <v>47</v>
      </c>
      <c r="AE742" s="13"/>
      <c r="AF742" s="8" t="s">
        <v>48</v>
      </c>
      <c r="AG742" s="8" t="s">
        <v>49</v>
      </c>
    </row>
    <row r="743" ht="112.5" customHeight="1">
      <c r="A743" s="8" t="s">
        <v>4300</v>
      </c>
      <c r="B743" s="6" t="s">
        <v>4301</v>
      </c>
      <c r="C743" s="13" t="s">
        <v>35</v>
      </c>
      <c r="D743" s="7" t="s">
        <v>36</v>
      </c>
      <c r="E743" s="6"/>
      <c r="F743" s="50" t="s">
        <v>4313</v>
      </c>
      <c r="G743" s="10"/>
      <c r="H743" s="10"/>
      <c r="I743" s="6" t="s">
        <v>3510</v>
      </c>
      <c r="J743" s="6" t="s">
        <v>162</v>
      </c>
      <c r="K743" s="10" t="s">
        <v>4309</v>
      </c>
      <c r="L743" s="10" t="s">
        <v>4314</v>
      </c>
      <c r="M743" s="13" t="s">
        <v>43</v>
      </c>
      <c r="N743" s="10" t="s">
        <v>4305</v>
      </c>
      <c r="O743" s="10" t="s">
        <v>4315</v>
      </c>
      <c r="P743" s="13"/>
      <c r="Q743" s="13"/>
      <c r="R743" s="13"/>
      <c r="S743" s="13"/>
      <c r="T743" s="13"/>
      <c r="U743" s="13"/>
      <c r="V743" s="13"/>
      <c r="W743" s="13"/>
      <c r="X743" s="13"/>
      <c r="Y743" s="6" t="s">
        <v>3569</v>
      </c>
      <c r="Z743" s="12" t="str">
        <f t="shared" si="1"/>
        <v>{"id":"M6-G-21b-I-3-BR","stimulus":"&lt;p&gt;Selecione o perímetro do seguinte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cm&lt;/span&gt;\n\t\t&lt;/div&gt;\n\t&lt;/div&gt;\n&lt;/div&gt;&lt;/div&gt;","hint":"&lt;p&gt;O perímetro de um polígono é a soma dos comprimentos de todos os seus lados.&lt;/p&gt;","feedback":"&lt;p&gt;O perímetro de um polígono é a soma dos comprimentos de todos os seus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AA743" s="15" t="s">
        <v>4316</v>
      </c>
      <c r="AB743" s="13" t="str">
        <f t="shared" si="2"/>
        <v>M6-G-21b-I-3</v>
      </c>
      <c r="AC743" s="13" t="str">
        <f t="shared" si="3"/>
        <v>M6-G-21b-I-3-BR</v>
      </c>
      <c r="AD743" s="8" t="s">
        <v>47</v>
      </c>
      <c r="AE743" s="13"/>
      <c r="AF743" s="8" t="s">
        <v>48</v>
      </c>
      <c r="AG743" s="8" t="s">
        <v>49</v>
      </c>
    </row>
    <row r="744" ht="112.5" customHeight="1">
      <c r="A744" s="8" t="s">
        <v>4300</v>
      </c>
      <c r="B744" s="6" t="s">
        <v>4301</v>
      </c>
      <c r="C744" s="13" t="s">
        <v>50</v>
      </c>
      <c r="D744" s="7" t="s">
        <v>36</v>
      </c>
      <c r="E744" s="6"/>
      <c r="F744" s="43" t="s">
        <v>4317</v>
      </c>
      <c r="G744" s="10" t="s">
        <v>4318</v>
      </c>
      <c r="H744" s="10"/>
      <c r="I744" s="6" t="s">
        <v>3510</v>
      </c>
      <c r="J744" s="6" t="s">
        <v>168</v>
      </c>
      <c r="K744" s="10" t="s">
        <v>4319</v>
      </c>
      <c r="L744" s="10" t="s">
        <v>4320</v>
      </c>
      <c r="M744" s="13" t="s">
        <v>43</v>
      </c>
      <c r="N744" s="10" t="s">
        <v>4305</v>
      </c>
      <c r="O744" s="10" t="s">
        <v>4321</v>
      </c>
      <c r="P744" s="13"/>
      <c r="Q744" s="13"/>
      <c r="R744" s="13"/>
      <c r="S744" s="13"/>
      <c r="T744" s="13"/>
      <c r="U744" s="13"/>
      <c r="V744" s="13"/>
      <c r="W744" s="13"/>
      <c r="X744" s="13"/>
      <c r="Y744" s="6" t="s">
        <v>3569</v>
      </c>
      <c r="Z744" s="12" t="str">
        <f t="shared" si="1"/>
        <v>{"id":"M6-G-21b-E-1-BR","stimulus":"&lt;p&gt;Calcule o perímetro deste trapézio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v>
      </c>
      <c r="AA744" s="15" t="s">
        <v>4322</v>
      </c>
      <c r="AB744" s="13" t="str">
        <f t="shared" si="2"/>
        <v>M6-G-21b-E-1</v>
      </c>
      <c r="AC744" s="13" t="str">
        <f t="shared" si="3"/>
        <v>M6-G-21b-E-1-BR</v>
      </c>
      <c r="AD744" s="8" t="s">
        <v>47</v>
      </c>
      <c r="AE744" s="13"/>
      <c r="AF744" s="8" t="s">
        <v>48</v>
      </c>
      <c r="AG744" s="8" t="s">
        <v>49</v>
      </c>
    </row>
    <row r="745" ht="112.5" customHeight="1">
      <c r="A745" s="8" t="s">
        <v>4300</v>
      </c>
      <c r="B745" s="6" t="s">
        <v>4301</v>
      </c>
      <c r="C745" s="13" t="s">
        <v>50</v>
      </c>
      <c r="D745" s="7" t="s">
        <v>36</v>
      </c>
      <c r="E745" s="6"/>
      <c r="F745" s="11" t="s">
        <v>4323</v>
      </c>
      <c r="G745" s="10" t="s">
        <v>4318</v>
      </c>
      <c r="H745" s="10"/>
      <c r="I745" s="6" t="s">
        <v>3510</v>
      </c>
      <c r="J745" s="6" t="s">
        <v>168</v>
      </c>
      <c r="K745" s="10" t="s">
        <v>4319</v>
      </c>
      <c r="L745" s="10" t="s">
        <v>4324</v>
      </c>
      <c r="M745" s="13" t="s">
        <v>43</v>
      </c>
      <c r="N745" s="10" t="s">
        <v>4305</v>
      </c>
      <c r="O745" s="10" t="s">
        <v>4325</v>
      </c>
      <c r="P745" s="13"/>
      <c r="Q745" s="13"/>
      <c r="R745" s="13"/>
      <c r="S745" s="13"/>
      <c r="T745" s="13"/>
      <c r="U745" s="13"/>
      <c r="V745" s="13"/>
      <c r="W745" s="13"/>
      <c r="X745" s="13"/>
      <c r="Y745" s="6" t="s">
        <v>3569</v>
      </c>
      <c r="Z745" s="12" t="str">
        <f t="shared" si="1"/>
        <v>{"id":"M6-G-21b-E-2-BR","stimulus":"&lt;p&gt;Calcule o perímetro deste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v>
      </c>
      <c r="AA745" s="15" t="s">
        <v>4326</v>
      </c>
      <c r="AB745" s="13" t="str">
        <f t="shared" si="2"/>
        <v>M6-G-21b-E-2</v>
      </c>
      <c r="AC745" s="13" t="str">
        <f t="shared" si="3"/>
        <v>M6-G-21b-E-2-BR</v>
      </c>
      <c r="AD745" s="8" t="s">
        <v>47</v>
      </c>
      <c r="AE745" s="13"/>
      <c r="AF745" s="8" t="s">
        <v>48</v>
      </c>
      <c r="AG745" s="8" t="s">
        <v>49</v>
      </c>
    </row>
    <row r="746" ht="112.5" customHeight="1">
      <c r="A746" s="8" t="s">
        <v>4300</v>
      </c>
      <c r="B746" s="6" t="s">
        <v>4301</v>
      </c>
      <c r="C746" s="13" t="s">
        <v>50</v>
      </c>
      <c r="D746" s="7" t="s">
        <v>36</v>
      </c>
      <c r="E746" s="6"/>
      <c r="F746" s="11" t="s">
        <v>4327</v>
      </c>
      <c r="G746" s="10" t="s">
        <v>4318</v>
      </c>
      <c r="H746" s="10"/>
      <c r="I746" s="6" t="s">
        <v>3510</v>
      </c>
      <c r="J746" s="6" t="s">
        <v>168</v>
      </c>
      <c r="K746" s="10" t="s">
        <v>4328</v>
      </c>
      <c r="L746" s="10" t="s">
        <v>2812</v>
      </c>
      <c r="M746" s="13" t="s">
        <v>43</v>
      </c>
      <c r="N746" s="10" t="s">
        <v>4305</v>
      </c>
      <c r="O746" s="10" t="s">
        <v>4329</v>
      </c>
      <c r="P746" s="13"/>
      <c r="Q746" s="13"/>
      <c r="R746" s="13"/>
      <c r="S746" s="13"/>
      <c r="T746" s="13"/>
      <c r="U746" s="13"/>
      <c r="V746" s="13"/>
      <c r="W746" s="13"/>
      <c r="X746" s="13"/>
      <c r="Y746" s="6" t="s">
        <v>3569</v>
      </c>
      <c r="Z746" s="12" t="str">
        <f t="shared" si="1"/>
        <v>{"id":"M6-G-21b-E-3-BR","stimulus":"&lt;p&gt;Calcule o perímetro deste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{{Q1}} + {{Q1}} + {{Q1}} = {{A1}} cm&lt;/p&gt;","seed":{"parameters":[{"name":"Q1","label":null,"list":[2,3,4,5,6]}],"calculated":[{"name":"A1","label":"{{function}}","function":"{{Q1}}*5"}],"uniques":false},"algorithm":{"name":"calculateOperation","params":{"method":"equivLiteral","keyboard":"NUMERICAL"}}}</v>
      </c>
      <c r="AA746" s="15" t="s">
        <v>4330</v>
      </c>
      <c r="AB746" s="13" t="str">
        <f t="shared" si="2"/>
        <v>M6-G-21b-E-3</v>
      </c>
      <c r="AC746" s="13" t="str">
        <f t="shared" si="3"/>
        <v>M6-G-21b-E-3-BR</v>
      </c>
      <c r="AD746" s="8" t="s">
        <v>47</v>
      </c>
      <c r="AE746" s="13"/>
      <c r="AF746" s="8" t="s">
        <v>48</v>
      </c>
      <c r="AG746" s="8" t="s">
        <v>49</v>
      </c>
    </row>
    <row r="747" ht="112.5" customHeight="1">
      <c r="A747" s="8" t="s">
        <v>4300</v>
      </c>
      <c r="B747" s="6" t="s">
        <v>4301</v>
      </c>
      <c r="C747" s="13" t="s">
        <v>69</v>
      </c>
      <c r="D747" s="8" t="s">
        <v>36</v>
      </c>
      <c r="E747" s="6"/>
      <c r="F747" s="11" t="s">
        <v>4331</v>
      </c>
      <c r="G747" s="10" t="s">
        <v>4332</v>
      </c>
      <c r="H747" s="10"/>
      <c r="I747" s="6" t="s">
        <v>212</v>
      </c>
      <c r="J747" s="6" t="s">
        <v>168</v>
      </c>
      <c r="K747" s="10" t="s">
        <v>4333</v>
      </c>
      <c r="L747" s="10" t="s">
        <v>4334</v>
      </c>
      <c r="M747" s="13" t="s">
        <v>43</v>
      </c>
      <c r="N747" s="10" t="s">
        <v>4305</v>
      </c>
      <c r="O747" s="10" t="s">
        <v>4335</v>
      </c>
      <c r="P747" s="13"/>
      <c r="Q747" s="13"/>
      <c r="R747" s="13"/>
      <c r="S747" s="13"/>
      <c r="T747" s="13"/>
      <c r="U747" s="13"/>
      <c r="V747" s="13"/>
      <c r="W747" s="13"/>
      <c r="X747" s="13"/>
      <c r="Y747" s="6" t="s">
        <v>3569</v>
      </c>
      <c r="Z747" s="12" t="str">
        <f t="shared" si="1"/>
        <v>{"id":"M6-G-21b-A-1-BR","stimulus":"&lt;p&gt;A capa de um livro tem formato retangular. Um de seus lados é {{Q1}} cm e o outro é {{T1}} cm. Calcule o perímetro dessa capa.&lt;/p&gt;","template":"&lt;p&gt;O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{{T1}} + {{T1}} = {{A1}} cm&lt;/p&gt;","seed":{"parameters":[{"name":"Q1","list":[19,20,21,22,23]}],"calculated":[{"name":"T1","function":"Lemonlib.round(0.6*{{Q1}},1)","temp":"true"},{"name":"A1","function":"Lemonlib.round(3.2*{{Q1}},1)"}],"uniques":true},"algorithm":{"name":"calculateOperation","params":{"method":"equivLiteral","keyboard":"NUMERICAL"}}}</v>
      </c>
      <c r="AA747" s="15" t="s">
        <v>4336</v>
      </c>
      <c r="AB747" s="13" t="str">
        <f t="shared" si="2"/>
        <v>M6-G-21b-A-1</v>
      </c>
      <c r="AC747" s="13" t="str">
        <f t="shared" si="3"/>
        <v>M6-G-21b-A-1-BR</v>
      </c>
      <c r="AD747" s="8" t="s">
        <v>47</v>
      </c>
      <c r="AE747" s="13"/>
      <c r="AF747" s="8" t="s">
        <v>48</v>
      </c>
      <c r="AG747" s="8" t="s">
        <v>49</v>
      </c>
    </row>
    <row r="748" ht="112.5" customHeight="1">
      <c r="A748" s="8" t="s">
        <v>4300</v>
      </c>
      <c r="B748" s="6" t="s">
        <v>4301</v>
      </c>
      <c r="C748" s="13" t="s">
        <v>69</v>
      </c>
      <c r="D748" s="7" t="s">
        <v>36</v>
      </c>
      <c r="E748" s="6"/>
      <c r="F748" s="11" t="s">
        <v>4337</v>
      </c>
      <c r="G748" s="11" t="s">
        <v>1752</v>
      </c>
      <c r="H748" s="10"/>
      <c r="I748" s="6" t="s">
        <v>212</v>
      </c>
      <c r="J748" s="6" t="s">
        <v>168</v>
      </c>
      <c r="K748" s="10" t="s">
        <v>4338</v>
      </c>
      <c r="L748" s="11" t="s">
        <v>4339</v>
      </c>
      <c r="M748" s="13" t="s">
        <v>43</v>
      </c>
      <c r="N748" s="11" t="s">
        <v>4305</v>
      </c>
      <c r="O748" s="11" t="s">
        <v>4340</v>
      </c>
      <c r="P748" s="13"/>
      <c r="Q748" s="13"/>
      <c r="R748" s="13"/>
      <c r="S748" s="13"/>
      <c r="T748" s="13"/>
      <c r="U748" s="13"/>
      <c r="V748" s="13"/>
      <c r="W748" s="13"/>
      <c r="X748" s="13"/>
      <c r="Y748" s="6" t="s">
        <v>3569</v>
      </c>
      <c r="Z748" s="12" t="str">
        <f t="shared" si="1"/>
        <v>{"id":"M6-G-21b-A-2-BR","stimulus":"&lt;p&gt;Carina quer cercar a sua horta, que tem a forma de um quadrilátero irregular. Seus lados medem {{Q1}} m, {{Q2}} m, {{Q3}} m e {{Q4}} m. Qual é o seu perímetro?&lt;/p&gt;","template":"&lt;p&gt;O perímetro da horta é {{response}} m.&lt;/p&gt;","hint":"&lt;p&gt;O perímetro de um polígono é a soma dos comprimentos de todos os seus lados.&lt;/p&gt;","feedback":"&lt;p&gt;O perímetro de um polígono é a soma dos comprimentos de todos os seus lados.&lt;/p&gt;&lt;p style=\"text-align:center;\"&gt;Perímetro = {{Q1}} + {{Q2}} + {{Q3}} + {{Q4}} = {{A1}} m&lt;/p&gt;","seed":{"parameters":[{"name":"Q1","list":[2,3,4,5,6,7,8]},{"name":"Q2","list":[2,3,4,5,6,7,8]},{"name":"Q3","list":[2,3,4,5,6,7,8]},{"name":"Q4","list":[2,3,4,5,6,7,8]}],"calculated":[{"name":"A1","function":"{{Q1}}+{{Q2}}+{{Q3}}+{{Q4}}"}],"uniques":true},"algorithm":{"name":"calculateOperation","params":{"method":"equivLiteral","keyboard":"NUMERICAL"}}}</v>
      </c>
      <c r="AA748" s="15" t="s">
        <v>4341</v>
      </c>
      <c r="AB748" s="13" t="str">
        <f t="shared" si="2"/>
        <v>M6-G-21b-A-2</v>
      </c>
      <c r="AC748" s="13" t="str">
        <f t="shared" si="3"/>
        <v>M6-G-21b-A-2-BR</v>
      </c>
      <c r="AD748" s="8" t="s">
        <v>47</v>
      </c>
      <c r="AE748" s="13"/>
      <c r="AF748" s="8" t="s">
        <v>48</v>
      </c>
      <c r="AG748" s="8" t="s">
        <v>49</v>
      </c>
    </row>
    <row r="749" ht="112.5" customHeight="1">
      <c r="A749" s="8" t="s">
        <v>4300</v>
      </c>
      <c r="B749" s="6" t="s">
        <v>4301</v>
      </c>
      <c r="C749" s="13" t="s">
        <v>69</v>
      </c>
      <c r="D749" s="7" t="s">
        <v>36</v>
      </c>
      <c r="E749" s="6"/>
      <c r="F749" s="11" t="s">
        <v>4342</v>
      </c>
      <c r="G749" s="10" t="s">
        <v>4343</v>
      </c>
      <c r="H749" s="10"/>
      <c r="I749" s="6" t="s">
        <v>212</v>
      </c>
      <c r="J749" s="6" t="s">
        <v>168</v>
      </c>
      <c r="K749" s="10" t="s">
        <v>4344</v>
      </c>
      <c r="L749" s="10" t="s">
        <v>4345</v>
      </c>
      <c r="M749" s="13" t="s">
        <v>43</v>
      </c>
      <c r="N749" s="11" t="s">
        <v>4305</v>
      </c>
      <c r="O749" s="11" t="s">
        <v>4346</v>
      </c>
      <c r="P749" s="13"/>
      <c r="Q749" s="13"/>
      <c r="R749" s="13"/>
      <c r="S749" s="13"/>
      <c r="T749" s="13"/>
      <c r="U749" s="13"/>
      <c r="V749" s="13"/>
      <c r="W749" s="13"/>
      <c r="X749" s="13"/>
      <c r="Y749" s="6" t="s">
        <v>3569</v>
      </c>
      <c r="Z749" s="12" t="str">
        <f t="shared" si="1"/>
        <v>{"id":"M6-G-21b-A-3-BR","stimulus":"&lt;p&gt;Os pratos de um restaurante têm a forma de um octógono regular com lados de {{Q1}} cm. Qual é o seu perímetro?&lt;/p&gt;","template":"&lt;p&gt;O perímetro do prato mede {{response}} cm.&lt;/p&gt;","hint":"&lt;p&gt;O perímetro de um polígono é a soma dos comprimentos de todos os seus lados.&lt;/p&gt;","feedback":"&lt;p&gt;O perímetro de um polígono é a soma dos comprimentos de todos os seus lados.&lt;/p&gt;&lt;p style=\"text-align:center;\"&gt;Perímetro = {{Q1}} + {{Q1}} + {{Q1}} + {{Q1}} + {{Q1}} + {{Q1}} + {{Q1}} + {{Q1}} = {{A1}} cm&lt;/p&gt;","seed":{"parameters":[{"name":"Q1","list":[10,11,12,13,14,15]}],"calculated":[{"name":"A1","function":"8*{{Q1}}"}],"uniques":true},"algorithm":{"name":"calculateOperation","params":{"method":"equivLiteral","keyboard":"NUMERICAL"}}}</v>
      </c>
      <c r="AA749" s="15" t="s">
        <v>4347</v>
      </c>
      <c r="AB749" s="13" t="str">
        <f t="shared" si="2"/>
        <v>M6-G-21b-A-3</v>
      </c>
      <c r="AC749" s="13" t="str">
        <f t="shared" si="3"/>
        <v>M6-G-21b-A-3-BR</v>
      </c>
      <c r="AD749" s="8" t="s">
        <v>47</v>
      </c>
      <c r="AE749" s="13"/>
      <c r="AF749" s="8" t="s">
        <v>48</v>
      </c>
      <c r="AG749" s="8" t="s">
        <v>49</v>
      </c>
    </row>
    <row r="750" ht="112.5" customHeight="1">
      <c r="A750" s="6" t="s">
        <v>4348</v>
      </c>
      <c r="B750" s="6" t="s">
        <v>4349</v>
      </c>
      <c r="C750" s="13" t="s">
        <v>35</v>
      </c>
      <c r="D750" s="7" t="s">
        <v>36</v>
      </c>
      <c r="E750" s="6"/>
      <c r="F750" s="10" t="s">
        <v>4350</v>
      </c>
      <c r="G750" s="27"/>
      <c r="H750" s="27"/>
      <c r="I750" s="6" t="s">
        <v>1103</v>
      </c>
      <c r="J750" s="19" t="s">
        <v>1242</v>
      </c>
      <c r="K750" s="27" t="s">
        <v>4351</v>
      </c>
      <c r="L750" s="10" t="s">
        <v>4352</v>
      </c>
      <c r="M750" s="13" t="s">
        <v>43</v>
      </c>
      <c r="N750" s="10" t="s">
        <v>4353</v>
      </c>
      <c r="O750" s="10" t="s">
        <v>4354</v>
      </c>
      <c r="P750" s="12"/>
      <c r="Q750" s="13"/>
      <c r="R750" s="12"/>
      <c r="S750" s="12"/>
      <c r="T750" s="12"/>
      <c r="U750" s="12"/>
      <c r="V750" s="12"/>
      <c r="W750" s="12"/>
      <c r="X750" s="13"/>
      <c r="Y750" s="6" t="s">
        <v>3569</v>
      </c>
      <c r="Z750" s="12" t="str">
        <f t="shared" si="1"/>
        <v>{"id":"M6-G-22a-I-1-BR","stimulus":"&lt;p&gt;Selecione a área deste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50" s="15" t="s">
        <v>4355</v>
      </c>
      <c r="AB750" s="13" t="str">
        <f t="shared" si="2"/>
        <v>M6-G-22a-I-1</v>
      </c>
      <c r="AC750" s="13" t="str">
        <f t="shared" si="3"/>
        <v>M6-G-22a-I-1-BR</v>
      </c>
      <c r="AD750" s="8" t="s">
        <v>47</v>
      </c>
      <c r="AE750" s="13"/>
      <c r="AF750" s="8" t="s">
        <v>48</v>
      </c>
      <c r="AG750" s="8" t="s">
        <v>49</v>
      </c>
    </row>
    <row r="751" ht="112.5" customHeight="1">
      <c r="A751" s="6" t="s">
        <v>4348</v>
      </c>
      <c r="B751" s="6" t="s">
        <v>4349</v>
      </c>
      <c r="C751" s="13" t="s">
        <v>35</v>
      </c>
      <c r="D751" s="7" t="s">
        <v>36</v>
      </c>
      <c r="E751" s="6"/>
      <c r="F751" s="10" t="s">
        <v>4356</v>
      </c>
      <c r="G751" s="27"/>
      <c r="H751" s="27" t="s">
        <v>4357</v>
      </c>
      <c r="I751" s="6" t="s">
        <v>1103</v>
      </c>
      <c r="J751" s="19" t="s">
        <v>1242</v>
      </c>
      <c r="K751" s="27" t="s">
        <v>4358</v>
      </c>
      <c r="L751" s="10" t="s">
        <v>4359</v>
      </c>
      <c r="M751" s="13" t="s">
        <v>43</v>
      </c>
      <c r="N751" s="10" t="s">
        <v>4353</v>
      </c>
      <c r="O751" s="10" t="s">
        <v>4360</v>
      </c>
      <c r="P751" s="12"/>
      <c r="Q751" s="13"/>
      <c r="R751" s="12"/>
      <c r="S751" s="12"/>
      <c r="T751" s="12"/>
      <c r="U751" s="12"/>
      <c r="V751" s="12"/>
      <c r="W751" s="12"/>
      <c r="X751" s="13"/>
      <c r="Y751" s="6" t="s">
        <v>3569</v>
      </c>
      <c r="Z751" s="12" t="str">
        <f t="shared" si="1"/>
        <v>{"id":"M6-G-22a-I-2-BR","stimulus":"&lt;p&gt;Selecione a área deste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51" s="15" t="s">
        <v>4361</v>
      </c>
      <c r="AB751" s="13" t="str">
        <f t="shared" si="2"/>
        <v>M6-G-22a-I-2</v>
      </c>
      <c r="AC751" s="13" t="str">
        <f t="shared" si="3"/>
        <v>M6-G-22a-I-2-BR</v>
      </c>
      <c r="AD751" s="8" t="s">
        <v>47</v>
      </c>
      <c r="AE751" s="13"/>
      <c r="AF751" s="8" t="s">
        <v>48</v>
      </c>
      <c r="AG751" s="8" t="s">
        <v>49</v>
      </c>
    </row>
    <row r="752" ht="112.5" customHeight="1">
      <c r="A752" s="6" t="s">
        <v>4348</v>
      </c>
      <c r="B752" s="6" t="s">
        <v>4349</v>
      </c>
      <c r="C752" s="13" t="s">
        <v>35</v>
      </c>
      <c r="D752" s="7" t="s">
        <v>36</v>
      </c>
      <c r="E752" s="6"/>
      <c r="F752" s="10" t="s">
        <v>4362</v>
      </c>
      <c r="G752" s="27"/>
      <c r="H752" s="27"/>
      <c r="I752" s="6" t="s">
        <v>1103</v>
      </c>
      <c r="J752" s="19" t="s">
        <v>1242</v>
      </c>
      <c r="K752" s="27" t="s">
        <v>4358</v>
      </c>
      <c r="L752" s="10" t="s">
        <v>4363</v>
      </c>
      <c r="M752" s="13" t="s">
        <v>43</v>
      </c>
      <c r="N752" s="10" t="s">
        <v>4353</v>
      </c>
      <c r="O752" s="10" t="s">
        <v>4364</v>
      </c>
      <c r="P752" s="12"/>
      <c r="Q752" s="13"/>
      <c r="R752" s="12"/>
      <c r="S752" s="12"/>
      <c r="T752" s="12"/>
      <c r="U752" s="12"/>
      <c r="V752" s="12"/>
      <c r="W752" s="12"/>
      <c r="X752" s="13"/>
      <c r="Y752" s="6" t="s">
        <v>3569</v>
      </c>
      <c r="Z752" s="12" t="str">
        <f t="shared" si="1"/>
        <v>{"id":"M6-G-22a-I-3-BR","stimulus":"&lt;p&gt;Selecione a área deste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52" s="15" t="s">
        <v>4365</v>
      </c>
      <c r="AB752" s="13" t="str">
        <f t="shared" si="2"/>
        <v>M6-G-22a-I-3</v>
      </c>
      <c r="AC752" s="13" t="str">
        <f t="shared" si="3"/>
        <v>M6-G-22a-I-3-BR</v>
      </c>
      <c r="AD752" s="8" t="s">
        <v>47</v>
      </c>
      <c r="AE752" s="13"/>
      <c r="AF752" s="8" t="s">
        <v>48</v>
      </c>
      <c r="AG752" s="8" t="s">
        <v>49</v>
      </c>
    </row>
    <row r="753" ht="112.5" customHeight="1">
      <c r="A753" s="6" t="s">
        <v>4348</v>
      </c>
      <c r="B753" s="6" t="s">
        <v>4349</v>
      </c>
      <c r="C753" s="13" t="s">
        <v>50</v>
      </c>
      <c r="D753" s="7" t="s">
        <v>36</v>
      </c>
      <c r="E753" s="6"/>
      <c r="F753" s="10" t="s">
        <v>4366</v>
      </c>
      <c r="G753" s="27" t="s">
        <v>4145</v>
      </c>
      <c r="H753" s="27"/>
      <c r="I753" s="6" t="s">
        <v>1103</v>
      </c>
      <c r="J753" s="19" t="s">
        <v>168</v>
      </c>
      <c r="K753" s="27" t="s">
        <v>4367</v>
      </c>
      <c r="L753" s="27" t="s">
        <v>4368</v>
      </c>
      <c r="M753" s="13" t="s">
        <v>43</v>
      </c>
      <c r="N753" s="10" t="s">
        <v>4353</v>
      </c>
      <c r="O753" s="10" t="s">
        <v>4354</v>
      </c>
      <c r="P753" s="12"/>
      <c r="Q753" s="13"/>
      <c r="R753" s="12"/>
      <c r="S753" s="12"/>
      <c r="T753" s="12"/>
      <c r="U753" s="12"/>
      <c r="V753" s="12"/>
      <c r="W753" s="12"/>
      <c r="X753" s="13"/>
      <c r="Y753" s="6" t="s">
        <v>3569</v>
      </c>
      <c r="Z753" s="12" t="str">
        <f t="shared" si="1"/>
        <v>{
    "id": "M6-G-22a-E-1-BR",
    "stimulus": "&lt;p&gt;Qual é a área desse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"&lt;p&gt;A fórmula da área de um polígono regular é:&lt;/p&gt;&lt;p style=\"text-align: center\"&gt;Área = &lt;span class=\"fr-math-v2 fr-draggable\" contenteditable=\"false\" data-original-math=\"\\(\\frac{\\text{perímetro} \\ \\times \\ \\text{apótema}}{2}\\)\" draggable=\"true\"&gt;\\(\\frac{\\text{perímetro} \\ \\times \\ \\text{apótema}}{2}\\)&lt;/span&gt;&lt;/p&gt;",
    "feedback": "&lt;p&gt;A fórmula da área de um polígono regular é:&lt;/p&gt;&lt;p style=\"text-align: 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AA753" s="15" t="s">
        <v>4369</v>
      </c>
      <c r="AB753" s="13" t="str">
        <f t="shared" si="2"/>
        <v>M6-G-22a-E-1</v>
      </c>
      <c r="AC753" s="13" t="str">
        <f t="shared" si="3"/>
        <v>M6-G-22a-E-1-BR</v>
      </c>
      <c r="AD753" s="8" t="s">
        <v>47</v>
      </c>
      <c r="AE753" s="13"/>
      <c r="AF753" s="8" t="s">
        <v>48</v>
      </c>
      <c r="AG753" s="8" t="s">
        <v>49</v>
      </c>
    </row>
    <row r="754" ht="112.5" customHeight="1">
      <c r="A754" s="6" t="s">
        <v>4348</v>
      </c>
      <c r="B754" s="6" t="s">
        <v>4349</v>
      </c>
      <c r="C754" s="13" t="s">
        <v>50</v>
      </c>
      <c r="D754" s="7" t="s">
        <v>36</v>
      </c>
      <c r="E754" s="6"/>
      <c r="F754" s="10" t="s">
        <v>4370</v>
      </c>
      <c r="G754" s="27" t="s">
        <v>4145</v>
      </c>
      <c r="H754" s="27"/>
      <c r="I754" s="6" t="s">
        <v>1103</v>
      </c>
      <c r="J754" s="19" t="s">
        <v>168</v>
      </c>
      <c r="K754" s="27" t="s">
        <v>4367</v>
      </c>
      <c r="L754" s="27" t="s">
        <v>4371</v>
      </c>
      <c r="M754" s="13" t="s">
        <v>43</v>
      </c>
      <c r="N754" s="10" t="s">
        <v>4353</v>
      </c>
      <c r="O754" s="10" t="s">
        <v>4360</v>
      </c>
      <c r="P754" s="12"/>
      <c r="Q754" s="13"/>
      <c r="R754" s="12"/>
      <c r="S754" s="12"/>
      <c r="T754" s="12"/>
      <c r="U754" s="12"/>
      <c r="V754" s="12"/>
      <c r="W754" s="12"/>
      <c r="X754" s="13"/>
      <c r="Y754" s="6" t="s">
        <v>3569</v>
      </c>
      <c r="Z754" s="12" t="str">
        <f t="shared" si="1"/>
        <v>{"id":"M6-G-22a-E-2-BR","stimulus":"&lt;p&gt;Qual é a área desse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v>
      </c>
      <c r="AA754" s="15" t="s">
        <v>4372</v>
      </c>
      <c r="AB754" s="13" t="str">
        <f t="shared" si="2"/>
        <v>M6-G-22a-E-2</v>
      </c>
      <c r="AC754" s="13" t="str">
        <f t="shared" si="3"/>
        <v>M6-G-22a-E-2-BR</v>
      </c>
      <c r="AD754" s="8" t="s">
        <v>47</v>
      </c>
      <c r="AE754" s="13"/>
      <c r="AF754" s="8" t="s">
        <v>48</v>
      </c>
      <c r="AG754" s="8" t="s">
        <v>49</v>
      </c>
    </row>
    <row r="755" ht="112.5" customHeight="1">
      <c r="A755" s="6" t="s">
        <v>4348</v>
      </c>
      <c r="B755" s="6" t="s">
        <v>4349</v>
      </c>
      <c r="C755" s="13" t="s">
        <v>50</v>
      </c>
      <c r="D755" s="7" t="s">
        <v>36</v>
      </c>
      <c r="E755" s="6"/>
      <c r="F755" s="10" t="s">
        <v>4373</v>
      </c>
      <c r="G755" s="27" t="s">
        <v>4145</v>
      </c>
      <c r="H755" s="27" t="s">
        <v>4374</v>
      </c>
      <c r="I755" s="6" t="s">
        <v>1103</v>
      </c>
      <c r="J755" s="19" t="s">
        <v>168</v>
      </c>
      <c r="K755" s="27" t="s">
        <v>4367</v>
      </c>
      <c r="L755" s="10" t="s">
        <v>4375</v>
      </c>
      <c r="M755" s="13" t="s">
        <v>43</v>
      </c>
      <c r="N755" s="10" t="s">
        <v>4353</v>
      </c>
      <c r="O755" s="10" t="s">
        <v>4364</v>
      </c>
      <c r="P755" s="12"/>
      <c r="Q755" s="13"/>
      <c r="R755" s="12"/>
      <c r="S755" s="12"/>
      <c r="T755" s="12"/>
      <c r="U755" s="12"/>
      <c r="V755" s="12"/>
      <c r="W755" s="12"/>
      <c r="X755" s="13"/>
      <c r="Y755" s="6" t="s">
        <v>3569</v>
      </c>
      <c r="Z755" s="12" t="str">
        <f t="shared" si="1"/>
        <v>{"id":"M6-G-22a-E-3-BR","stimulus":"&lt;p&gt;Qual é a área desse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AA755" s="15" t="s">
        <v>4376</v>
      </c>
      <c r="AB755" s="13" t="str">
        <f t="shared" si="2"/>
        <v>M6-G-22a-E-3</v>
      </c>
      <c r="AC755" s="13" t="str">
        <f t="shared" si="3"/>
        <v>M6-G-22a-E-3-BR</v>
      </c>
      <c r="AD755" s="8" t="s">
        <v>47</v>
      </c>
      <c r="AE755" s="13"/>
      <c r="AF755" s="8" t="s">
        <v>48</v>
      </c>
      <c r="AG755" s="8" t="s">
        <v>49</v>
      </c>
    </row>
    <row r="756" ht="112.5" customHeight="1">
      <c r="A756" s="6" t="s">
        <v>4348</v>
      </c>
      <c r="B756" s="6" t="s">
        <v>4349</v>
      </c>
      <c r="C756" s="13" t="s">
        <v>69</v>
      </c>
      <c r="D756" s="7" t="s">
        <v>36</v>
      </c>
      <c r="E756" s="6"/>
      <c r="F756" s="11" t="s">
        <v>4377</v>
      </c>
      <c r="G756" s="26" t="s">
        <v>4378</v>
      </c>
      <c r="H756" s="27" t="s">
        <v>4379</v>
      </c>
      <c r="I756" s="6" t="s">
        <v>212</v>
      </c>
      <c r="J756" s="6" t="s">
        <v>103</v>
      </c>
      <c r="K756" s="11" t="s">
        <v>4380</v>
      </c>
      <c r="L756" s="26" t="s">
        <v>4381</v>
      </c>
      <c r="M756" s="8" t="s">
        <v>577</v>
      </c>
      <c r="N756" s="10" t="s">
        <v>4353</v>
      </c>
      <c r="O756" s="10" t="s">
        <v>4382</v>
      </c>
      <c r="P756" s="12"/>
      <c r="Q756" s="13"/>
      <c r="R756" s="12"/>
      <c r="S756" s="9" t="s">
        <v>4383</v>
      </c>
      <c r="T756" s="9" t="s">
        <v>4384</v>
      </c>
      <c r="U756" s="9" t="s">
        <v>4385</v>
      </c>
      <c r="V756" s="9" t="s">
        <v>4386</v>
      </c>
      <c r="W756" s="12"/>
      <c r="X756" s="13"/>
      <c r="Y756" s="6" t="s">
        <v>3569</v>
      </c>
      <c r="Z756" s="12" t="str">
        <f t="shared" si="1"/>
        <v>{"id":"M6-G-22a-A-1-BR","seed":{"parameters":[{"name":"Q1","label":null,"min":5,"max":10,"step":1}],"uniques":true},"scaffolding":[{"id":"step-0","stimulus":"&lt;p&gt;Calcule a área de um relógio de parede com a forma de um octógono regular com lado de {{Q1}} cm e apótema de {{T1}} cm.&lt;/p&gt;","template":"&lt;p&gt;A área mede {{response}} cm&lt;sup&gt;2&lt;/sup&gt;.&lt;/p&gt;","seed":{"calculated":[{"name":"T1","label":"{{function}}","function":"Lemonlib.round({{Q1}}/0.83,1)","temp":true},{"name":"0-A1","label":"{{function}}","function":" Lemonlib.round(8*{{Q1}}*{{T1}}/2,2) "}]},"algorithm":{"name":"calculateOperation","params":{"method":"equivSymbolic","keyboard":"INTERMEDIATE"}}},{"id":"step-1","stimulus":"&lt;p&gt;Quais são as medidas desse octógono?&lt;/p&gt;","template":"&lt;p style=\"text-align:center;\"&gt;Lado = {{response}} cm&lt;/p&gt;&lt;p style=\"text-align:center;\"&gt;Apótema = {{response}} cm&lt;/p&gt;","seed":{"calculated":[{"name":"1-A1","label":"{{function}}","function":"{{Q1}}"},{"name":"1-A2","label":"{{function}}","function":"Lemonlib.round({{Q1}}/0.83,1)"}]},"algorithm":{"name":"calculateOperation","params":{"method":"equivLiteral","keyboard":"INTERMEDIATE"}}},{"id":"step-2","stimulus":"&lt;p&gt;O que precisa ser calculado?&lt;/p&gt;","seed":{"calculated":[{"name":"2-A1","label":"&lt;p&gt;A área de um octógono.&lt;/p&gt;"},{"name":"2-A2","label":"&lt;p&gt;O perímetro de um octógono.&lt;/p&gt;","incorrect":true},{"name":"2-A3","label":"&lt;p&gt;O volume de um octógono.&lt;/p&gt;","incorrect":true}]},"algorithm":{"name":"trueFalse","template":"Multiple choice – standard","params":{"countCorrect":1,"countIncorrect":2}}},{"id":"step-3","stimulus":"&lt;p&gt;Qual fórmula é usada para calcular a área de um octógono?&lt;/p&gt;","seed":{"calculated":[{"name":"3-A1","label":"&lt;p&gt;Área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octógono.&lt;/p&gt;","template":"&lt;p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AA756" s="15" t="s">
        <v>4387</v>
      </c>
      <c r="AB756" s="13" t="str">
        <f t="shared" si="2"/>
        <v>M6-G-22a-A-1</v>
      </c>
      <c r="AC756" s="13" t="str">
        <f t="shared" si="3"/>
        <v>M6-G-22a-A-1-BR</v>
      </c>
      <c r="AD756" s="8" t="s">
        <v>47</v>
      </c>
      <c r="AE756" s="8"/>
      <c r="AF756" s="8" t="s">
        <v>48</v>
      </c>
      <c r="AG756" s="8" t="s">
        <v>49</v>
      </c>
    </row>
    <row r="757" ht="112.5" customHeight="1">
      <c r="A757" s="6" t="s">
        <v>4348</v>
      </c>
      <c r="B757" s="6" t="s">
        <v>4349</v>
      </c>
      <c r="C757" s="13" t="s">
        <v>69</v>
      </c>
      <c r="D757" s="7" t="s">
        <v>36</v>
      </c>
      <c r="E757" s="6"/>
      <c r="F757" s="11" t="s">
        <v>4388</v>
      </c>
      <c r="G757" s="26" t="s">
        <v>4389</v>
      </c>
      <c r="H757" s="27" t="s">
        <v>4390</v>
      </c>
      <c r="I757" s="6" t="s">
        <v>212</v>
      </c>
      <c r="J757" s="6" t="s">
        <v>103</v>
      </c>
      <c r="K757" s="11" t="s">
        <v>4391</v>
      </c>
      <c r="L757" s="26" t="s">
        <v>4392</v>
      </c>
      <c r="M757" s="8" t="s">
        <v>577</v>
      </c>
      <c r="N757" s="10" t="s">
        <v>4353</v>
      </c>
      <c r="O757" s="10" t="s">
        <v>4393</v>
      </c>
      <c r="P757" s="12"/>
      <c r="Q757" s="13"/>
      <c r="R757" s="12"/>
      <c r="S757" s="9" t="s">
        <v>4394</v>
      </c>
      <c r="T757" s="9" t="s">
        <v>4395</v>
      </c>
      <c r="U757" s="9" t="s">
        <v>4385</v>
      </c>
      <c r="V757" s="9" t="s">
        <v>4396</v>
      </c>
      <c r="W757" s="12"/>
      <c r="X757" s="13"/>
      <c r="Y757" s="6" t="s">
        <v>3569</v>
      </c>
      <c r="Z757" s="12" t="str">
        <f t="shared" si="1"/>
        <v>{"id":"M6-G-22a-A-2-BR","seed":{"parameters":[{"name":"Q1","label":null,"min":10,"max":20,"step":1}],"uniques":true},"scaffolding":[{"id":"step-0","stimulus":"&lt;p&gt;A base de uma tenda de circo tem a forma de um heptágono regular com lado de {{Q1}} m e apótema de {{T1}} m. Qual é a área da base da tenda?&lt;/p&gt;","template":"&lt;p&gt;A área mede {{response}} m&lt;sup&gt;2&lt;/sup&gt;.&lt;/p&gt;","seed":{"calculated":[{"name":"T1","label":"{{function}}","function":"Lemonlib.round({{Q1}}/0.96,1)","temp":true},{"name":"0-A1","label":"{{function}}","function":" Lemonlib.round(7*{{Q1}}*{{T1}}/2,2) "}]},"algorithm":{"name":"calculateOperation","params":{"method":"equivSymbolic","keyboard":"INTERMEDIATE"}}},{"id":"step-1","stimulus":"&lt;p&gt;Quais são as medidas desse heptágono?&lt;/p&gt;","template":"&lt;p style=\"text-align:center;\"&gt;Lado = {{response}} m&lt;/p&gt;&lt;p style=\"text-align:center;\"&gt;Apótema = {{response}} m&lt;/p&gt;","seed":{"calculated":[{"name":"1-A1","label":"{{function}}","function":"{{Q1}}"},{"name":"1-A2","label":"{{function}}","function":"Lemonlib.round({{Q1}}/0.96,1)"}]},"algorithm":{"name":"calculateOperation","params":{"method":"equivLiteral","keyboard":"INTERMEDIATE"}}},{"id":"step-2","stimulus":"&lt;p&gt;O que precisa ser calculado?&lt;/p&gt;","seed":{"calculated":[{"name":"2-A1","label":"&lt;p&gt;A área de um heptágono.&lt;/p&gt;"},{"name":"2-A2","label":"&lt;p&gt;O perímetro de um heptágono.&lt;/p&gt;","incorrect":true},{"name":"2-A3","label":"&lt;p&gt;O volume de um heptágono.&lt;/p&gt;","incorrect":true}]},"algorithm":{"name":"trueFalse","template":"Multiple choice – standard","params":{"countCorrect":1,"countIncorrect":2}}},{"id":"step-3","stimulus":"&lt;p&gt;Qual fórmula é usada para calcular a área de um heptágono?&lt;/p&gt;","seed":{"calculated":[{"name":"3-A1","label":"&lt;p&gt;Área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heptágono.&lt;/p style=\"text-align: center\"&gt;","template":"&lt;p&gt;Área = &lt;span class=\"fr-math-v2 fr-draggable\" contenteditable=\"false\" data-original-math=\"\\(\\frac{\\text{perímetro} \\ \\times \\ \\text{apótema}}{2}\\)\" draggable=\"true\"&gt;\\(\\frac{\\text{perímetro} \\ \\times \\ \\text{apótema}}{2}\\)&lt;/span&gt;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AA757" s="15" t="s">
        <v>4397</v>
      </c>
      <c r="AB757" s="13" t="str">
        <f t="shared" si="2"/>
        <v>M6-G-22a-A-2</v>
      </c>
      <c r="AC757" s="13" t="str">
        <f t="shared" si="3"/>
        <v>M6-G-22a-A-2-BR</v>
      </c>
      <c r="AD757" s="8" t="s">
        <v>47</v>
      </c>
      <c r="AE757" s="8"/>
      <c r="AF757" s="8" t="s">
        <v>48</v>
      </c>
      <c r="AG757" s="8" t="s">
        <v>49</v>
      </c>
    </row>
    <row r="758" ht="112.5" customHeight="1">
      <c r="A758" s="6" t="s">
        <v>4348</v>
      </c>
      <c r="B758" s="6" t="s">
        <v>4349</v>
      </c>
      <c r="C758" s="13" t="s">
        <v>69</v>
      </c>
      <c r="D758" s="7" t="s">
        <v>36</v>
      </c>
      <c r="E758" s="6"/>
      <c r="F758" s="11" t="s">
        <v>4398</v>
      </c>
      <c r="G758" s="26" t="s">
        <v>4399</v>
      </c>
      <c r="H758" s="27"/>
      <c r="I758" s="6" t="s">
        <v>212</v>
      </c>
      <c r="J758" s="6" t="s">
        <v>103</v>
      </c>
      <c r="K758" s="11" t="s">
        <v>4400</v>
      </c>
      <c r="L758" s="26" t="s">
        <v>4401</v>
      </c>
      <c r="M758" s="8" t="s">
        <v>577</v>
      </c>
      <c r="N758" s="10" t="s">
        <v>4353</v>
      </c>
      <c r="O758" s="10" t="s">
        <v>4402</v>
      </c>
      <c r="P758" s="12"/>
      <c r="Q758" s="13"/>
      <c r="R758" s="12"/>
      <c r="S758" s="9" t="s">
        <v>4403</v>
      </c>
      <c r="T758" s="9" t="s">
        <v>4404</v>
      </c>
      <c r="U758" s="9" t="s">
        <v>4385</v>
      </c>
      <c r="V758" s="9" t="s">
        <v>4405</v>
      </c>
      <c r="W758" s="12"/>
      <c r="X758" s="13"/>
      <c r="Y758" s="6" t="s">
        <v>3569</v>
      </c>
      <c r="Z758" s="12" t="str">
        <f t="shared" si="1"/>
        <v>{"id":"M6-G-22a-A-3-BR","seed":{"parameters":[{"name":"Q1","label":null,"list":[2,3,4,5,6]}],"uniques":true},"scaffolding":[{"id":"step-0","stimulus":"&lt;p&gt;Uma janela tem a forma de um pentágono regular com lado de {{Q1}} dm e apótema de {{T1}} dm. Qual é a área da janela? Expresse o resultado com duas casas decimais, se necessário.&lt;/p&gt;","template":"&lt;p&gt;A área mede {{response}} dm&lt;sup&gt;2&lt;/sup&gt;.&lt;/p&gt;","seed":{"calculated":[{"name":"T1","label":"{{function}}","function":"Lemonlib.round({{Q1}}/1.45, 2)","temp":true},{"name":"0-A1","label":"{{function}}","function":" Lemonlib.round(5*{{Q1}}*{{T1}}/2,2)"}]},"algorithm":{"name":"calculateOperation","params":{"method":"equivLiteral","keyboard":"INTERMEDIATE"}}},{"id":"step-1","stimulus":"&lt;p&gt;Quais são as medidas desse pentágono?&lt;/p&gt;","template":"&lt;p style=\"text-align:center;\"&gt;Lado = {{response}} cm&lt;/p&gt;&lt;p style=\"text-align:center;\"&gt;Apótema = {{response}} cm&lt;/p&gt;","seed":{"calculated":[{"name":"1-A1","label":"{{function}}","function":"{{Q1}}"},{"name":"1-A2","label":"{{function}}","function":"Lemonlib.round({{Q1}}/1.45,2)"}]},"algorithm":{"name":"calculateOperation","params":{"method":"equivLiteral","keyboard":"INTERMEDIATE"}}},{"id":"step-2","stimulus":"&lt;p&gt;O que precisa ser calculado?&lt;/p&gt;","seed":{"calculated":[{"name":"2-A1","label":"&lt;p&gt;A área de um pentágono.&lt;/p&gt;"},{"name":"2-A2","label":"&lt;p&gt;O perímetro de um pentágono.&lt;/p&gt;","incorrect":true},{"name":"2-A3","label":"&lt;p&gt;O volume de um pentágono.&lt;/p&gt;","incorrect":true}]},"algorithm":{"name":"trueFalse","template":"Multiple choice – standard","params":{"countCorrect":1,"countIncorrect":2}}},{"id":"step-3","stimulus":"&lt;p&gt;Qual fórmula é usada para calcular a área de um pentágono?&lt;/p&gt;","seed":{"calculated":[{"name":"3-A1","label":"&lt;p&gt;Área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pentágono. Arredonde o resultado para centésimos.&lt;/p&gt;","template":"&lt;p&gt;Área = &lt;span class=\"fr-math-v2 fr-draggable\" contenteditable=\"false\" data-original-math=\"\\(\\frac{\\text{perímetro} \\ \\times \\ \\text{apótema}}{2}\\)\" draggable=\"true\"&gt;\\(\\frac{\\text{perímetro} \\ \\times \\ \\text{apótema}}{2}\\)&lt;/span&gt;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v>
      </c>
      <c r="AA758" s="15" t="s">
        <v>4406</v>
      </c>
      <c r="AB758" s="13" t="str">
        <f t="shared" si="2"/>
        <v>M6-G-22a-A-3</v>
      </c>
      <c r="AC758" s="13" t="str">
        <f t="shared" si="3"/>
        <v>M6-G-22a-A-3-BR</v>
      </c>
      <c r="AD758" s="8" t="s">
        <v>47</v>
      </c>
      <c r="AE758" s="8"/>
      <c r="AF758" s="8" t="s">
        <v>48</v>
      </c>
      <c r="AG758" s="8" t="s">
        <v>49</v>
      </c>
    </row>
    <row r="759" ht="112.5" customHeight="1">
      <c r="A759" s="6" t="s">
        <v>4407</v>
      </c>
      <c r="B759" s="6" t="s">
        <v>4408</v>
      </c>
      <c r="C759" s="13" t="s">
        <v>35</v>
      </c>
      <c r="D759" s="7" t="s">
        <v>36</v>
      </c>
      <c r="E759" s="6"/>
      <c r="F759" s="10" t="s">
        <v>4409</v>
      </c>
      <c r="G759" s="27" t="s">
        <v>4231</v>
      </c>
      <c r="H759" s="27" t="s">
        <v>4410</v>
      </c>
      <c r="I759" s="23" t="s">
        <v>1103</v>
      </c>
      <c r="J759" s="19" t="s">
        <v>1662</v>
      </c>
      <c r="K759" s="26" t="s">
        <v>4411</v>
      </c>
      <c r="L759" s="27" t="s">
        <v>4412</v>
      </c>
      <c r="M759" s="13" t="s">
        <v>43</v>
      </c>
      <c r="N759" s="10" t="s">
        <v>4413</v>
      </c>
      <c r="O759" s="10" t="s">
        <v>4414</v>
      </c>
      <c r="P759" s="12"/>
      <c r="Q759" s="13"/>
      <c r="R759" s="12"/>
      <c r="S759" s="12"/>
      <c r="T759" s="12"/>
      <c r="U759" s="12"/>
      <c r="V759" s="12"/>
      <c r="W759" s="12"/>
      <c r="X759" s="13"/>
      <c r="Y759" s="6" t="s">
        <v>3569</v>
      </c>
      <c r="Z759" s="12" t="str">
        <f t="shared" si="1"/>
        <v>{"id":"M6-G-23a-I-1-BR","stimulus":"&lt;p&gt;Selecione a área deste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AA759" s="15" t="s">
        <v>4415</v>
      </c>
      <c r="AB759" s="13" t="str">
        <f t="shared" si="2"/>
        <v>M6-G-23a-I-1</v>
      </c>
      <c r="AC759" s="13" t="str">
        <f t="shared" si="3"/>
        <v>M6-G-23a-I-1-BR</v>
      </c>
      <c r="AD759" s="8" t="s">
        <v>47</v>
      </c>
      <c r="AE759" s="13"/>
      <c r="AF759" s="8" t="s">
        <v>48</v>
      </c>
      <c r="AG759" s="8" t="s">
        <v>49</v>
      </c>
    </row>
    <row r="760" ht="112.5" customHeight="1">
      <c r="A760" s="6" t="s">
        <v>4407</v>
      </c>
      <c r="B760" s="6" t="s">
        <v>4408</v>
      </c>
      <c r="C760" s="13" t="s">
        <v>50</v>
      </c>
      <c r="D760" s="7" t="s">
        <v>36</v>
      </c>
      <c r="E760" s="6"/>
      <c r="F760" s="11" t="s">
        <v>4416</v>
      </c>
      <c r="G760" s="27" t="s">
        <v>4145</v>
      </c>
      <c r="H760" s="27" t="s">
        <v>4417</v>
      </c>
      <c r="I760" s="23" t="s">
        <v>1103</v>
      </c>
      <c r="J760" s="6" t="s">
        <v>103</v>
      </c>
      <c r="K760" s="26" t="s">
        <v>4418</v>
      </c>
      <c r="L760" s="27" t="s">
        <v>4419</v>
      </c>
      <c r="M760" s="13" t="s">
        <v>43</v>
      </c>
      <c r="N760" s="10" t="s">
        <v>4413</v>
      </c>
      <c r="O760" s="10" t="s">
        <v>4414</v>
      </c>
      <c r="P760" s="12"/>
      <c r="Q760" s="13"/>
      <c r="R760" s="12"/>
      <c r="S760" s="12"/>
      <c r="T760" s="12"/>
      <c r="U760" s="12"/>
      <c r="V760" s="12"/>
      <c r="W760" s="12"/>
      <c r="X760" s="13"/>
      <c r="Y760" s="6" t="s">
        <v>3569</v>
      </c>
      <c r="Z760" s="12" t="str">
        <f t="shared" si="1"/>
        <v>{"id":"M6-G-23a-E-1-BR","stimulus":"&lt;p&gt;Calcule a área desse círculo. Use o valor de π com duas casas decimais.&lt;/p&gt;&lt;div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cm&lt;sup&gt;2&lt;/sup&gt;&lt;/p&gt;","seed":{"parameters":[{"name":"Q1","label":null,"min":2,"max":15,"step":1}],"calculated":[{"name":"A1","label":"{{function}}","function":" Lemonlib.round(3.14*{{Q1}}*{{Q1}},2)"}],"uniques":true},"algorithm":{"name":"calculateOperation","params":{"method":"equivLiteral","keyboard":"INTERMEDIATE"}}}</v>
      </c>
      <c r="AA760" s="15" t="s">
        <v>4420</v>
      </c>
      <c r="AB760" s="13" t="str">
        <f t="shared" si="2"/>
        <v>M6-G-23a-E-1</v>
      </c>
      <c r="AC760" s="13" t="str">
        <f t="shared" si="3"/>
        <v>M6-G-23a-E-1-BR</v>
      </c>
      <c r="AD760" s="8" t="s">
        <v>47</v>
      </c>
      <c r="AE760" s="13"/>
      <c r="AF760" s="8" t="s">
        <v>48</v>
      </c>
      <c r="AG760" s="8" t="s">
        <v>49</v>
      </c>
    </row>
    <row r="761" ht="112.5" customHeight="1">
      <c r="A761" s="8" t="s">
        <v>4407</v>
      </c>
      <c r="B761" s="6" t="s">
        <v>4408</v>
      </c>
      <c r="C761" s="13" t="s">
        <v>69</v>
      </c>
      <c r="D761" s="7" t="s">
        <v>36</v>
      </c>
      <c r="E761" s="6"/>
      <c r="F761" s="11" t="s">
        <v>4421</v>
      </c>
      <c r="G761" s="11" t="s">
        <v>4422</v>
      </c>
      <c r="H761" s="10" t="s">
        <v>4423</v>
      </c>
      <c r="I761" s="6" t="s">
        <v>212</v>
      </c>
      <c r="J761" s="6" t="s">
        <v>103</v>
      </c>
      <c r="K761" s="10" t="s">
        <v>4424</v>
      </c>
      <c r="L761" s="11" t="s">
        <v>4419</v>
      </c>
      <c r="M761" s="8" t="s">
        <v>577</v>
      </c>
      <c r="N761" s="11" t="s">
        <v>4413</v>
      </c>
      <c r="O761" s="11" t="s">
        <v>4425</v>
      </c>
      <c r="P761" s="12"/>
      <c r="Q761" s="13"/>
      <c r="R761" s="12"/>
      <c r="S761" s="9" t="s">
        <v>4426</v>
      </c>
      <c r="T761" s="9" t="s">
        <v>4427</v>
      </c>
      <c r="U761" s="9" t="s">
        <v>4428</v>
      </c>
      <c r="V761" s="9" t="s">
        <v>4429</v>
      </c>
      <c r="W761" s="12"/>
      <c r="X761" s="13"/>
      <c r="Y761" s="6" t="s">
        <v>3569</v>
      </c>
      <c r="Z761" s="12" t="str">
        <f t="shared" si="1"/>
        <v>{"id":"M6-G-23a-A-1-BR","seed":{"parameters":[{"name":"Q1","label":null,"list":[2,3,4,5,6]}],"uniques":true},"scaffolding":[{"id":"step-0","stimulus":"&lt;p&gt;Uma costureira usa lantejoulas circulares com raio de {{Q1}} mm para fazer vestidos. Qual é a área de cada lantejoula? Use π = 3.14.&lt;/p&gt;","template":"&lt;p&gt;A área de cada lantejoula mede {{response}} mm&lt;sup&gt;2&lt;/sup&gt;.&lt;/p&gt;","seed":{"calculated":[{"name":"0-A1","label":"{{function}}","function":" Lemonlib.round(3.14*{{Q1}}*{{Q1}},2)"}]},"algorithm":{"name":"calculateOperation","params":{"method":"equivLiteral","keyboard":"INTERMEDIATE"}}},{"id":"step-1","stimulus":"&lt;p&gt;Quanto mede o raio de cada lantejoula?&lt;/p&gt;","template":"&lt;p style=\"text-align:center;\"&gt;Raio = {{response}} mm&lt;/p&gt;","seed":{"calculated":[{"name":"1-A1","label":"{{function}}","function":"{{Q1}}"}]},"algorithm":{"name":"calculateOperation","params":{"method":"equivLiteral","keyboard":"INTERMEDIATE"}}},{"id":"step-2","stimulus":"&lt;p&gt;O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mm&lt;sup&gt;2&lt;/sup&gt;&lt;/p&gt;","seed":{"calculated":[{"name":"4-A1","label":"{{function}}","function":"Lemonlib.round(3.14*{{Q1}}*{{Q1}},2) "}]},"algorithm":{"name":"calculateOperation","params":{"method":"equivLiteral","keyboard":"INTERMEDIATE"}}}]}</v>
      </c>
      <c r="AA761" s="15" t="s">
        <v>4430</v>
      </c>
      <c r="AB761" s="13" t="str">
        <f t="shared" si="2"/>
        <v>M6-G-23a-A-1</v>
      </c>
      <c r="AC761" s="13" t="str">
        <f t="shared" si="3"/>
        <v>M6-G-23a-A-1-BR</v>
      </c>
      <c r="AD761" s="8" t="s">
        <v>47</v>
      </c>
      <c r="AE761" s="13"/>
      <c r="AF761" s="8" t="s">
        <v>48</v>
      </c>
      <c r="AG761" s="8" t="s">
        <v>49</v>
      </c>
    </row>
    <row r="762" ht="112.5" customHeight="1">
      <c r="A762" s="6" t="s">
        <v>4407</v>
      </c>
      <c r="B762" s="6" t="s">
        <v>4408</v>
      </c>
      <c r="C762" s="13" t="s">
        <v>69</v>
      </c>
      <c r="D762" s="7" t="s">
        <v>36</v>
      </c>
      <c r="E762" s="6"/>
      <c r="F762" s="11" t="s">
        <v>4431</v>
      </c>
      <c r="G762" s="11" t="s">
        <v>4432</v>
      </c>
      <c r="H762" s="10"/>
      <c r="I762" s="6" t="s">
        <v>212</v>
      </c>
      <c r="J762" s="6" t="s">
        <v>103</v>
      </c>
      <c r="K762" s="10" t="s">
        <v>4433</v>
      </c>
      <c r="L762" s="11" t="s">
        <v>4419</v>
      </c>
      <c r="M762" s="8" t="s">
        <v>577</v>
      </c>
      <c r="N762" s="11" t="s">
        <v>4413</v>
      </c>
      <c r="O762" s="11" t="s">
        <v>4434</v>
      </c>
      <c r="P762" s="12"/>
      <c r="Q762" s="13"/>
      <c r="R762" s="12"/>
      <c r="S762" s="9" t="s">
        <v>4435</v>
      </c>
      <c r="T762" s="9" t="s">
        <v>4427</v>
      </c>
      <c r="U762" s="9" t="s">
        <v>4428</v>
      </c>
      <c r="V762" s="9" t="s">
        <v>4436</v>
      </c>
      <c r="W762" s="12"/>
      <c r="X762" s="13"/>
      <c r="Y762" s="6" t="s">
        <v>3569</v>
      </c>
      <c r="Z762" s="12" t="str">
        <f t="shared" si="1"/>
        <v>{"id":"M6-G-23a-A-2-BR","seed":{"parameters":[{"name":"Q1","label":null,"min":5,"max":15,"step":1}],"uniques":true},"scaffolding":[{"id":"step-0","stimulus":"&lt;p&gt;Uma praça circular tem um raio de {{Q1}} m. Quanto mede a área dessa praça? Use π =3.14.&lt;/p&gt;","template":"&lt;p&gt;A área da praça mede {{response}} m&lt;sup&gt;2&lt;/sup&gt;.&lt;/p&gt;","seed":{"calculated":[{"name":"0-A1","label":"{{function}}","function":" Lemonlib.round(3.14*{{Q1}}*{{Q1}},2)"}]},"algorithm":{"name":"calculateOperation","params":{"method":"equivLiteral","keyboard":"INTERMEDIATE"}}},{"id":"step-1","stimulus":"&lt;p&gt;Quanto mede o raio da praça?&lt;/p&gt;","template":"&lt;p style=\"text-align:center;\"&gt;Raio = {{response}} 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m&lt;sup&gt;2&lt;/sup&gt;&lt;/p&gt;","seed":{"calculated":[{"name":"4-A1","label":"{{function}}","function":"Lemonlib.round(3.14*{{Q1}}*{{Q1}},2) "}]},"algorithm":{"name":"calculateOperation","params":{"method":"equivLiteral","keyboard":"INTERMEDIATE"}}}]}</v>
      </c>
      <c r="AA762" s="15" t="s">
        <v>4437</v>
      </c>
      <c r="AB762" s="13" t="str">
        <f t="shared" si="2"/>
        <v>M6-G-23a-A-2</v>
      </c>
      <c r="AC762" s="13" t="str">
        <f t="shared" si="3"/>
        <v>M6-G-23a-A-2-BR</v>
      </c>
      <c r="AD762" s="8" t="s">
        <v>47</v>
      </c>
      <c r="AE762" s="13"/>
      <c r="AF762" s="8" t="s">
        <v>48</v>
      </c>
      <c r="AG762" s="8" t="s">
        <v>49</v>
      </c>
    </row>
    <row r="763" ht="112.5" customHeight="1">
      <c r="A763" s="6" t="s">
        <v>4407</v>
      </c>
      <c r="B763" s="6" t="s">
        <v>4408</v>
      </c>
      <c r="C763" s="13" t="s">
        <v>69</v>
      </c>
      <c r="D763" s="7" t="s">
        <v>36</v>
      </c>
      <c r="E763" s="6"/>
      <c r="F763" s="11" t="s">
        <v>4438</v>
      </c>
      <c r="G763" s="11" t="s">
        <v>4439</v>
      </c>
      <c r="H763" s="10" t="s">
        <v>4440</v>
      </c>
      <c r="I763" s="6" t="s">
        <v>212</v>
      </c>
      <c r="J763" s="6" t="s">
        <v>103</v>
      </c>
      <c r="K763" s="10" t="s">
        <v>4441</v>
      </c>
      <c r="L763" s="11" t="s">
        <v>4419</v>
      </c>
      <c r="M763" s="8" t="s">
        <v>577</v>
      </c>
      <c r="N763" s="11" t="s">
        <v>4413</v>
      </c>
      <c r="O763" s="11" t="s">
        <v>4414</v>
      </c>
      <c r="P763" s="12"/>
      <c r="Q763" s="13"/>
      <c r="R763" s="12"/>
      <c r="S763" s="9" t="s">
        <v>4442</v>
      </c>
      <c r="T763" s="9" t="s">
        <v>4427</v>
      </c>
      <c r="U763" s="9" t="s">
        <v>4428</v>
      </c>
      <c r="V763" s="9" t="s">
        <v>4443</v>
      </c>
      <c r="W763" s="12"/>
      <c r="X763" s="13"/>
      <c r="Y763" s="6" t="s">
        <v>3569</v>
      </c>
      <c r="Z763" s="12" t="str">
        <f t="shared" si="1"/>
        <v>{"id":"M6-G-23a-A-3-BR","seed":{"parameters":[{"name":"Q1","label":null,"list":[10,11,12,13,14,15]}],"uniques":true},"scaffolding":[{"id":"step-0","stimulus":"&lt;p&gt;As escotilhas de um navio têm a forma de um círculo com raio de {{Q1}} cm. Qual é a área da superfície de cada uma? Use π = 3.14.&lt;/p&gt;","template":"&lt;p&gt;Cada escotilha mede {{response}} cm&lt;sup&gt;2&lt;/sup&gt;.&lt;/p&gt;","seed":{"calculated":[{"name":"0-A1","label":"{{function}}","function":" Lemonlib.round(3.14*{{Q1}}*{{Q1}},2)"}]},"algorithm":{"name":"calculateOperation","params":{"method":"equivLiteral","keyboard":"INTERMEDIATE"}}},{"id":"step-1","stimulus":"&lt;p&gt;Quanto mede o raio de uma escotilha?&lt;/p&gt;","template":"&lt;p style=\"text-align:center;\"&gt;Raio = {{response}} cm&lt;/p&gt;","seed":{"calculated":[{"name":"1-A1","label":"{{function}}","function":"{{Q1}}"}]},"algorithm":{"name":"calculateOperation","params":{"method":"equivLiteral","keyboard":"INTERMEDIATE"}}},{"id":"step-2","stimulus":"&lt;p&gt;O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cm&lt;sup&gt;2&lt;/sup&gt;&lt;/p&gt;","seed":{"calculated":[{"name":"4-A1","label":"{{function}}","function":"Lemonlib.round(3.14*{{Q1}}*{{Q1}},2) "}]},"algorithm":{"name":"calculateOperation","params":{"method":"equivLiteral","keyboard":"INTERMEDIATE"}}}]}</v>
      </c>
      <c r="AA763" s="15" t="s">
        <v>4444</v>
      </c>
      <c r="AB763" s="13" t="str">
        <f t="shared" si="2"/>
        <v>M6-G-23a-A-3</v>
      </c>
      <c r="AC763" s="13" t="str">
        <f t="shared" si="3"/>
        <v>M6-G-23a-A-3-BR</v>
      </c>
      <c r="AD763" s="8" t="s">
        <v>47</v>
      </c>
      <c r="AE763" s="13"/>
      <c r="AF763" s="8" t="s">
        <v>48</v>
      </c>
      <c r="AG763" s="8" t="s">
        <v>49</v>
      </c>
    </row>
    <row r="764" ht="112.5" customHeight="1">
      <c r="A764" s="6" t="s">
        <v>4445</v>
      </c>
      <c r="B764" s="6" t="s">
        <v>4446</v>
      </c>
      <c r="C764" s="13" t="s">
        <v>35</v>
      </c>
      <c r="D764" s="7" t="s">
        <v>36</v>
      </c>
      <c r="E764" s="6"/>
      <c r="F764" s="49" t="s">
        <v>4447</v>
      </c>
      <c r="G764" s="11" t="s">
        <v>4145</v>
      </c>
      <c r="H764" s="10" t="s">
        <v>4448</v>
      </c>
      <c r="I764" s="6" t="s">
        <v>1103</v>
      </c>
      <c r="J764" s="8" t="s">
        <v>196</v>
      </c>
      <c r="K764" s="11" t="s">
        <v>4449</v>
      </c>
      <c r="L764" s="11" t="s">
        <v>4450</v>
      </c>
      <c r="M764" s="8" t="s">
        <v>577</v>
      </c>
      <c r="N764" s="11" t="s">
        <v>4451</v>
      </c>
      <c r="O764" s="11" t="s">
        <v>4451</v>
      </c>
      <c r="P764" s="12"/>
      <c r="Q764" s="13"/>
      <c r="R764" s="12"/>
      <c r="S764" s="51" t="s">
        <v>4452</v>
      </c>
      <c r="T764" s="51" t="s">
        <v>4453</v>
      </c>
      <c r="U764" s="51" t="s">
        <v>4454</v>
      </c>
      <c r="V764" s="12"/>
      <c r="W764" s="12"/>
      <c r="X764" s="13"/>
      <c r="Y764" s="6" t="s">
        <v>3569</v>
      </c>
      <c r="Z764" s="12" t="str">
        <f t="shared" si="1"/>
        <v>{"id":"M6-G-24a-I-1-BR","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1)","temp":true},{"name":"0-A1","label":"Área = {{function}} cm&lt;sup&gt;2&lt;/sup&gt;","function":"Lemonlib.round({{Q1}}*{{T1}}/2+{{Q1}}*{{Q1}}, 1)"},{"name":"0-A2","label":"Área = {{function}} cm&lt;sup&gt;2&lt;/sup&gt;","function":"Lemonlib.round({{Q2}}*{{T2}}/2+{{Q2}}*{{Q2}}, 1)","incorrect":true},{"name":"0-A3","label":"Área = {{function}} cm&lt;sup&gt;2&lt;/sup&gt;","function":"Lemonlib.round({{Q3}}*{{T3}}/2+{{Q3}}*{{Q3}},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v>
      </c>
      <c r="AA764" s="15" t="s">
        <v>4455</v>
      </c>
      <c r="AB764" s="13" t="str">
        <f t="shared" si="2"/>
        <v>M6-G-24a-I-1</v>
      </c>
      <c r="AC764" s="13" t="str">
        <f t="shared" si="3"/>
        <v>M6-G-24a-I-1-BR</v>
      </c>
      <c r="AD764" s="8" t="s">
        <v>47</v>
      </c>
      <c r="AE764" s="8" t="s">
        <v>572</v>
      </c>
      <c r="AF764" s="8" t="s">
        <v>48</v>
      </c>
      <c r="AG764" s="8" t="s">
        <v>49</v>
      </c>
    </row>
    <row r="765" ht="112.5" customHeight="1">
      <c r="A765" s="6" t="s">
        <v>4445</v>
      </c>
      <c r="B765" s="6" t="s">
        <v>4446</v>
      </c>
      <c r="C765" s="13" t="s">
        <v>35</v>
      </c>
      <c r="D765" s="7" t="s">
        <v>36</v>
      </c>
      <c r="E765" s="6"/>
      <c r="F765" s="49" t="s">
        <v>4456</v>
      </c>
      <c r="G765" s="11" t="s">
        <v>4145</v>
      </c>
      <c r="H765" s="10"/>
      <c r="I765" s="6" t="s">
        <v>2761</v>
      </c>
      <c r="J765" s="8" t="s">
        <v>196</v>
      </c>
      <c r="K765" s="11" t="s">
        <v>4457</v>
      </c>
      <c r="L765" s="11" t="s">
        <v>4458</v>
      </c>
      <c r="M765" s="8" t="s">
        <v>577</v>
      </c>
      <c r="N765" s="11" t="s">
        <v>4459</v>
      </c>
      <c r="O765" s="11" t="s">
        <v>4459</v>
      </c>
      <c r="P765" s="12"/>
      <c r="Q765" s="13"/>
      <c r="R765" s="12"/>
      <c r="S765" s="51" t="s">
        <v>4460</v>
      </c>
      <c r="T765" s="51" t="s">
        <v>4461</v>
      </c>
      <c r="U765" s="51" t="s">
        <v>4462</v>
      </c>
      <c r="V765" s="12"/>
      <c r="W765" s="12"/>
      <c r="X765" s="13"/>
      <c r="Y765" s="6" t="s">
        <v>3569</v>
      </c>
      <c r="Z765" s="12" t="str">
        <f t="shared" si="1"/>
        <v>{"id":"M6-G-24a-I-2-BR","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1)","temp":true},{"name":"T3","label":"{{function}}","function":"Lemonlib.round({{Q1}}+{{T1}},1)","temp":true},{"name":"0-A1","label":"Área = {{function}} cm&lt;sup&gt;2&lt;/sup&gt;","function":"Lemonlib.round(2.5*{{Q1}}*{{T1}}+({{Q1}}+{{T3}})*{{T2}}/2, 1)"},{"name":"0-A2","label":"Área = {{function}} cm&lt;sup&gt;2&lt;/sup&gt;","function":"Lemonlib.round(2.5*{{Q2}}*{{T1}}+({{Q2}}+{{T3}})*{{T2}}/2, 1)","incorrect":true},{"name":"0-A3","label":"Área = {{function}} cm&lt;sup&gt;2&lt;/sup&gt;","function":"Lemonlib.round(2.5*{{Q3}}*{{T1}}+({{Q3}}+{{T3}})*{{T2}}/2,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v>
      </c>
      <c r="AA765" s="15" t="s">
        <v>4463</v>
      </c>
      <c r="AB765" s="13" t="str">
        <f t="shared" si="2"/>
        <v>M6-G-24a-I-2</v>
      </c>
      <c r="AC765" s="13" t="str">
        <f t="shared" si="3"/>
        <v>M6-G-24a-I-2-BR</v>
      </c>
      <c r="AD765" s="8" t="s">
        <v>47</v>
      </c>
      <c r="AE765" s="8" t="s">
        <v>572</v>
      </c>
      <c r="AF765" s="8" t="s">
        <v>48</v>
      </c>
      <c r="AG765" s="8" t="s">
        <v>49</v>
      </c>
    </row>
    <row r="766" ht="112.5" customHeight="1">
      <c r="A766" s="6" t="s">
        <v>4445</v>
      </c>
      <c r="B766" s="6" t="s">
        <v>4446</v>
      </c>
      <c r="C766" s="13" t="s">
        <v>35</v>
      </c>
      <c r="D766" s="7" t="s">
        <v>36</v>
      </c>
      <c r="E766" s="6"/>
      <c r="F766" s="50" t="s">
        <v>4464</v>
      </c>
      <c r="G766" s="11" t="s">
        <v>4145</v>
      </c>
      <c r="H766" s="10"/>
      <c r="I766" s="6" t="s">
        <v>2761</v>
      </c>
      <c r="J766" s="8" t="s">
        <v>196</v>
      </c>
      <c r="K766" s="11" t="s">
        <v>4465</v>
      </c>
      <c r="L766" s="11" t="s">
        <v>4466</v>
      </c>
      <c r="M766" s="8" t="s">
        <v>577</v>
      </c>
      <c r="N766" s="11" t="s">
        <v>4467</v>
      </c>
      <c r="O766" s="11" t="s">
        <v>4467</v>
      </c>
      <c r="P766" s="12"/>
      <c r="Q766" s="13"/>
      <c r="R766" s="12"/>
      <c r="S766" s="51" t="s">
        <v>4468</v>
      </c>
      <c r="T766" s="51" t="s">
        <v>4469</v>
      </c>
      <c r="U766" s="51" t="s">
        <v>4470</v>
      </c>
      <c r="V766" s="12"/>
      <c r="W766" s="12"/>
      <c r="X766" s="13"/>
      <c r="Y766" s="6" t="s">
        <v>3569</v>
      </c>
      <c r="Z766" s="12" t="str">
        <f t="shared" si="1"/>
        <v>{"id":"M6-G-24a-I-3-BR","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cm&lt;sup&gt;2&lt;/sup&gt;&lt;/p&gt;","seed":{"calculated":[{"name":"T1","label":"{{function}}","function":"{{Q1}}*2","temp":true},{"name":"0-A1","label":"Área = {{function}} cm&lt;sup&gt;2&lt;/sup&gt;","function":"Lemonlib.round(4*{{Q1}}*{{Q1}},1)"},{"name":"0-A2","label":"Área = {{function}} cm&lt;sup&gt;2&lt;/sup&gt;","function":"Lemonlib.round(4*{{Q2}}*{{Q2}},1)","incorrect":true},{"name":"0-A3","label":"Área = {{function}} cm&lt;sup&gt;2&lt;/sup&gt;","function":"Lemonlib.round(4*{{Q3}}*{{Q3}},1)","incorrect":true}]},"algorithm":{"name":"calculateOperation","template":"Cloze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Em seguida, calcule a área de cada polígono. Se necessário, arredonde o resultado para décimos.&lt;/p&gt;","template":"&lt;table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calcule a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v>
      </c>
      <c r="AA766" s="15" t="s">
        <v>4471</v>
      </c>
      <c r="AB766" s="13" t="str">
        <f t="shared" si="2"/>
        <v>M6-G-24a-I-3</v>
      </c>
      <c r="AC766" s="13" t="str">
        <f t="shared" si="3"/>
        <v>M6-G-24a-I-3-BR</v>
      </c>
      <c r="AD766" s="8" t="s">
        <v>47</v>
      </c>
      <c r="AE766" s="8" t="s">
        <v>572</v>
      </c>
      <c r="AF766" s="8" t="s">
        <v>48</v>
      </c>
      <c r="AG766" s="8" t="s">
        <v>49</v>
      </c>
    </row>
    <row r="767" ht="112.5" customHeight="1">
      <c r="A767" s="6" t="s">
        <v>4445</v>
      </c>
      <c r="B767" s="6" t="s">
        <v>4446</v>
      </c>
      <c r="C767" s="13" t="s">
        <v>50</v>
      </c>
      <c r="D767" s="7" t="s">
        <v>36</v>
      </c>
      <c r="E767" s="6"/>
      <c r="F767" s="50" t="s">
        <v>4472</v>
      </c>
      <c r="G767" s="11" t="s">
        <v>4145</v>
      </c>
      <c r="H767" s="10" t="s">
        <v>4473</v>
      </c>
      <c r="I767" s="6" t="s">
        <v>1103</v>
      </c>
      <c r="J767" s="6" t="s">
        <v>168</v>
      </c>
      <c r="K767" s="11" t="s">
        <v>4474</v>
      </c>
      <c r="L767" s="11" t="s">
        <v>4475</v>
      </c>
      <c r="M767" s="8" t="s">
        <v>577</v>
      </c>
      <c r="N767" s="11" t="s">
        <v>4476</v>
      </c>
      <c r="O767" s="11" t="s">
        <v>4477</v>
      </c>
      <c r="P767" s="11"/>
      <c r="Q767" s="13"/>
      <c r="R767" s="12"/>
      <c r="S767" s="51" t="s">
        <v>4478</v>
      </c>
      <c r="T767" s="51" t="s">
        <v>4479</v>
      </c>
      <c r="U767" s="51" t="s">
        <v>4480</v>
      </c>
      <c r="V767" s="12"/>
      <c r="W767" s="12"/>
      <c r="X767" s="13"/>
      <c r="Y767" s="6" t="s">
        <v>3569</v>
      </c>
      <c r="Z767" s="12" t="str">
        <f t="shared" si="1"/>
        <v>{"id":"M6-G-24a-E-1-BR","seed":{"parameters":[{"name":"Q1","label":null,"min":3,"max":9,"step":0.1}],"uniques":true},"scaffolding":[{"id":"step-0","stimulus":"&lt;p&gt;Calcule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Em seguida, calcule a área de cada polígono&lt;/p&gt;","template":"&lt;table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calcule a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v>
      </c>
      <c r="AA767" s="15" t="s">
        <v>4481</v>
      </c>
      <c r="AB767" s="13" t="str">
        <f t="shared" si="2"/>
        <v>M6-G-24a-E-1</v>
      </c>
      <c r="AC767" s="13" t="str">
        <f t="shared" si="3"/>
        <v>M6-G-24a-E-1-BR</v>
      </c>
      <c r="AD767" s="8" t="s">
        <v>47</v>
      </c>
      <c r="AE767" s="8" t="s">
        <v>572</v>
      </c>
      <c r="AF767" s="8" t="s">
        <v>48</v>
      </c>
      <c r="AG767" s="8" t="s">
        <v>49</v>
      </c>
    </row>
    <row r="768" ht="112.5" customHeight="1">
      <c r="A768" s="6" t="s">
        <v>4445</v>
      </c>
      <c r="B768" s="6" t="s">
        <v>4446</v>
      </c>
      <c r="C768" s="13" t="s">
        <v>50</v>
      </c>
      <c r="D768" s="7" t="s">
        <v>36</v>
      </c>
      <c r="E768" s="6"/>
      <c r="F768" s="50" t="s">
        <v>4482</v>
      </c>
      <c r="G768" s="11" t="s">
        <v>4145</v>
      </c>
      <c r="H768" s="10"/>
      <c r="I768" s="6" t="s">
        <v>1103</v>
      </c>
      <c r="J768" s="6" t="s">
        <v>168</v>
      </c>
      <c r="K768" s="11" t="s">
        <v>4474</v>
      </c>
      <c r="L768" s="11" t="s">
        <v>4483</v>
      </c>
      <c r="M768" s="8" t="s">
        <v>577</v>
      </c>
      <c r="N768" s="11" t="s">
        <v>4484</v>
      </c>
      <c r="O768" s="11" t="s">
        <v>4485</v>
      </c>
      <c r="P768" s="11"/>
      <c r="Q768" s="13"/>
      <c r="R768" s="12"/>
      <c r="S768" s="51" t="s">
        <v>4486</v>
      </c>
      <c r="T768" s="51" t="s">
        <v>4487</v>
      </c>
      <c r="U768" s="51" t="s">
        <v>4488</v>
      </c>
      <c r="V768" s="12"/>
      <c r="W768" s="12"/>
      <c r="X768" s="13"/>
      <c r="Y768" s="6" t="s">
        <v>3569</v>
      </c>
      <c r="Z768" s="12" t="str">
        <f t="shared" si="1"/>
        <v>{"id":"M6-G-24a-E-2-BR","seed":{"parameters":[{"name":"Q1","label":null,"min":3,"max":9,"step":0.1}],"uniques":true},"scaffolding":[{"id":"step-0","stimulus":"&lt;p&gt;Calcule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v>
      </c>
      <c r="AA768" s="15" t="s">
        <v>4489</v>
      </c>
      <c r="AB768" s="13" t="str">
        <f t="shared" si="2"/>
        <v>M6-G-24a-E-2</v>
      </c>
      <c r="AC768" s="13" t="str">
        <f t="shared" si="3"/>
        <v>M6-G-24a-E-2-BR</v>
      </c>
      <c r="AD768" s="8" t="s">
        <v>47</v>
      </c>
      <c r="AE768" s="8" t="s">
        <v>572</v>
      </c>
      <c r="AF768" s="8" t="s">
        <v>48</v>
      </c>
      <c r="AG768" s="8" t="s">
        <v>49</v>
      </c>
    </row>
    <row r="769" ht="112.5" customHeight="1">
      <c r="A769" s="6" t="s">
        <v>4445</v>
      </c>
      <c r="B769" s="6" t="s">
        <v>4446</v>
      </c>
      <c r="C769" s="13" t="s">
        <v>50</v>
      </c>
      <c r="D769" s="7" t="s">
        <v>36</v>
      </c>
      <c r="E769" s="6"/>
      <c r="F769" s="50" t="s">
        <v>4490</v>
      </c>
      <c r="G769" s="11" t="s">
        <v>4145</v>
      </c>
      <c r="H769" s="10" t="s">
        <v>4491</v>
      </c>
      <c r="I769" s="6" t="s">
        <v>1103</v>
      </c>
      <c r="J769" s="6" t="s">
        <v>103</v>
      </c>
      <c r="K769" s="11" t="s">
        <v>4474</v>
      </c>
      <c r="L769" s="11" t="s">
        <v>4492</v>
      </c>
      <c r="M769" s="8" t="s">
        <v>577</v>
      </c>
      <c r="N769" s="11" t="s">
        <v>4493</v>
      </c>
      <c r="O769" s="11" t="s">
        <v>4494</v>
      </c>
      <c r="P769" s="9"/>
      <c r="Q769" s="13"/>
      <c r="R769" s="12"/>
      <c r="S769" s="51" t="s">
        <v>4495</v>
      </c>
      <c r="T769" s="51" t="s">
        <v>4496</v>
      </c>
      <c r="U769" s="51" t="s">
        <v>4497</v>
      </c>
      <c r="V769" s="12"/>
      <c r="W769" s="12"/>
      <c r="X769" s="13"/>
      <c r="Y769" s="6" t="s">
        <v>3569</v>
      </c>
      <c r="Z769" s="12" t="str">
        <f t="shared" si="1"/>
        <v>{"id":"M6-G-24a-E-3-BR","seed":{"parameters":[{"name":"Q1","label":null,"min":3,"max":9,"step":0.1}],"uniques":true},"scaffolding":[{"id":"step-0","stimulus":"&lt;p&gt;Calcule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65%; top: 55.4619%; transform: rotate(-90deg);\"&gt;{{T1}} cm&lt;/span&gt;\n\t\t\t&lt;span class=\"lemo-graphie-label\" style=\"position: absolute; left: 6%; top: 47.1863%; transform: rotate(-90deg);\"&gt;{{T2}}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v>
      </c>
      <c r="AA769" s="15" t="s">
        <v>4498</v>
      </c>
      <c r="AB769" s="13" t="str">
        <f t="shared" si="2"/>
        <v>M6-G-24a-E-3</v>
      </c>
      <c r="AC769" s="13" t="str">
        <f t="shared" si="3"/>
        <v>M6-G-24a-E-3-BR</v>
      </c>
      <c r="AD769" s="8" t="s">
        <v>47</v>
      </c>
      <c r="AE769" s="8" t="s">
        <v>572</v>
      </c>
      <c r="AF769" s="8" t="s">
        <v>48</v>
      </c>
      <c r="AG769" s="8" t="s">
        <v>49</v>
      </c>
    </row>
    <row r="770" ht="112.5" customHeight="1">
      <c r="A770" s="6" t="s">
        <v>4499</v>
      </c>
      <c r="B770" s="6" t="s">
        <v>4500</v>
      </c>
      <c r="C770" s="13" t="s">
        <v>35</v>
      </c>
      <c r="D770" s="7" t="s">
        <v>36</v>
      </c>
      <c r="E770" s="6"/>
      <c r="F770" s="52" t="s">
        <v>4501</v>
      </c>
      <c r="G770" s="10"/>
      <c r="H770" s="10" t="s">
        <v>4502</v>
      </c>
      <c r="I770" s="6" t="s">
        <v>2761</v>
      </c>
      <c r="J770" s="23" t="s">
        <v>3877</v>
      </c>
      <c r="K770" s="10"/>
      <c r="L770" s="11" t="s">
        <v>4503</v>
      </c>
      <c r="M770" s="13" t="s">
        <v>43</v>
      </c>
      <c r="N770" s="11" t="s">
        <v>4504</v>
      </c>
      <c r="O770" s="11" t="s">
        <v>4504</v>
      </c>
      <c r="P770" s="12"/>
      <c r="Q770" s="13"/>
      <c r="R770" s="12"/>
      <c r="S770" s="12"/>
      <c r="T770" s="12"/>
      <c r="U770" s="12"/>
      <c r="V770" s="12"/>
      <c r="W770" s="12"/>
      <c r="X770" s="13"/>
      <c r="Y770" s="6" t="s">
        <v>3569</v>
      </c>
      <c r="Z770" s="12" t="str">
        <f t="shared" si="1"/>
        <v>{"id":"M6-G-25a-I-1-BR","stimulus":"&lt;p&gt;Selecione os poliedros 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v>
      </c>
      <c r="AA770" s="17" t="s">
        <v>4505</v>
      </c>
      <c r="AB770" s="13" t="str">
        <f t="shared" si="2"/>
        <v>M6-G-25a-I-1</v>
      </c>
      <c r="AC770" s="13" t="str">
        <f t="shared" si="3"/>
        <v>M6-G-25a-I-1-BR</v>
      </c>
      <c r="AD770" s="8" t="s">
        <v>47</v>
      </c>
      <c r="AE770" s="13"/>
      <c r="AF770" s="8" t="s">
        <v>48</v>
      </c>
      <c r="AG770" s="8"/>
    </row>
    <row r="771" ht="112.5" customHeight="1">
      <c r="A771" s="6" t="s">
        <v>4499</v>
      </c>
      <c r="B771" s="6" t="s">
        <v>4500</v>
      </c>
      <c r="C771" s="13" t="s">
        <v>35</v>
      </c>
      <c r="D771" s="7" t="s">
        <v>36</v>
      </c>
      <c r="E771" s="6"/>
      <c r="F771" s="52" t="s">
        <v>4506</v>
      </c>
      <c r="G771" s="10"/>
      <c r="H771" s="10" t="s">
        <v>4507</v>
      </c>
      <c r="I771" s="6" t="s">
        <v>2761</v>
      </c>
      <c r="J771" s="23" t="s">
        <v>3877</v>
      </c>
      <c r="K771" s="10"/>
      <c r="L771" s="11" t="s">
        <v>4508</v>
      </c>
      <c r="M771" s="13" t="s">
        <v>43</v>
      </c>
      <c r="N771" s="11" t="s">
        <v>4509</v>
      </c>
      <c r="O771" s="11" t="s">
        <v>4509</v>
      </c>
      <c r="P771" s="12"/>
      <c r="Q771" s="13"/>
      <c r="R771" s="12"/>
      <c r="S771" s="12"/>
      <c r="T771" s="12"/>
      <c r="U771" s="12"/>
      <c r="V771" s="12"/>
      <c r="W771" s="12"/>
      <c r="X771" s="13"/>
      <c r="Y771" s="6" t="s">
        <v>3569</v>
      </c>
      <c r="Z771" s="12" t="str">
        <f t="shared" si="1"/>
        <v>{"id":"M6-G-25a-I-2-BR","stimulus":"&lt;p&gt;Selecione os poliedros irregulares.&lt;/p&gt;","hint":"&lt;p&gt;Um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v>
      </c>
      <c r="AA771" s="17" t="s">
        <v>4510</v>
      </c>
      <c r="AB771" s="13" t="str">
        <f t="shared" si="2"/>
        <v>M6-G-25a-I-2</v>
      </c>
      <c r="AC771" s="13" t="str">
        <f t="shared" si="3"/>
        <v>M6-G-25a-I-2-BR</v>
      </c>
      <c r="AD771" s="8" t="s">
        <v>47</v>
      </c>
      <c r="AE771" s="13"/>
      <c r="AF771" s="8" t="s">
        <v>48</v>
      </c>
      <c r="AG771" s="8"/>
    </row>
    <row r="772" ht="112.5" customHeight="1">
      <c r="A772" s="6" t="s">
        <v>4511</v>
      </c>
      <c r="B772" s="6" t="s">
        <v>4512</v>
      </c>
      <c r="C772" s="13" t="s">
        <v>35</v>
      </c>
      <c r="D772" s="7" t="s">
        <v>36</v>
      </c>
      <c r="E772" s="6"/>
      <c r="F772" s="9" t="s">
        <v>4513</v>
      </c>
      <c r="G772" s="11" t="s">
        <v>4514</v>
      </c>
      <c r="H772" s="10"/>
      <c r="I772" s="6" t="s">
        <v>2761</v>
      </c>
      <c r="J772" s="6" t="s">
        <v>196</v>
      </c>
      <c r="K772" s="10"/>
      <c r="L772" s="11" t="s">
        <v>4515</v>
      </c>
      <c r="M772" s="13" t="s">
        <v>43</v>
      </c>
      <c r="N772" s="11" t="s">
        <v>4516</v>
      </c>
      <c r="O772" s="11" t="s">
        <v>4516</v>
      </c>
      <c r="P772" s="12"/>
      <c r="Q772" s="13"/>
      <c r="R772" s="12"/>
      <c r="S772" s="12"/>
      <c r="T772" s="12"/>
      <c r="U772" s="12"/>
      <c r="V772" s="12"/>
      <c r="W772" s="12"/>
      <c r="X772" s="13"/>
      <c r="Y772" s="6" t="s">
        <v>3569</v>
      </c>
      <c r="Z772" s="12" t="str">
        <f t="shared" si="1"/>
        <v>{"id":"M6-G-25b-I-1-BR","stimulus":"&lt;p&gt;Arraste o nome desses poliedros regulares.&lt;/p&gt;","template":"&lt;table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quadrados."},{"name":"A2","label":"Dodecaedro","feedback":"Suas faces são 12 pentágonos regulares."},{"name":"A3","label":"Icosaedro","feedback":"Suas faces são 20 triângulos equiláteros."},{"name":"A4","label":"Octaedro","incorrect":true},{"name":"A5","label":"Tetraedro","incorrect":true}],"uniques":true},"algorithm":{"name":"calculateOperation","template":"Cloze with drag &amp; drop","params":{"keyboard":"INTERMEDIATE"}}}</v>
      </c>
      <c r="AA772" s="17" t="s">
        <v>4517</v>
      </c>
      <c r="AB772" s="13" t="str">
        <f t="shared" si="2"/>
        <v>M6-G-25b-I-1</v>
      </c>
      <c r="AC772" s="13" t="str">
        <f t="shared" si="3"/>
        <v>M6-G-25b-I-1-BR</v>
      </c>
      <c r="AD772" s="8" t="s">
        <v>47</v>
      </c>
      <c r="AE772" s="13"/>
      <c r="AF772" s="8" t="s">
        <v>48</v>
      </c>
      <c r="AG772" s="8"/>
    </row>
    <row r="773" ht="112.5" customHeight="1">
      <c r="A773" s="6" t="s">
        <v>4511</v>
      </c>
      <c r="B773" s="6" t="s">
        <v>4512</v>
      </c>
      <c r="C773" s="13" t="s">
        <v>35</v>
      </c>
      <c r="D773" s="7" t="s">
        <v>36</v>
      </c>
      <c r="E773" s="6"/>
      <c r="F773" s="9" t="s">
        <v>4513</v>
      </c>
      <c r="G773" s="11" t="s">
        <v>4518</v>
      </c>
      <c r="H773" s="10"/>
      <c r="I773" s="6" t="s">
        <v>2761</v>
      </c>
      <c r="J773" s="6" t="s">
        <v>196</v>
      </c>
      <c r="K773" s="10"/>
      <c r="L773" s="11" t="s">
        <v>4519</v>
      </c>
      <c r="M773" s="13" t="s">
        <v>43</v>
      </c>
      <c r="N773" s="11" t="s">
        <v>4516</v>
      </c>
      <c r="O773" s="11" t="s">
        <v>4516</v>
      </c>
      <c r="P773" s="12"/>
      <c r="Q773" s="13"/>
      <c r="R773" s="12"/>
      <c r="S773" s="12"/>
      <c r="T773" s="12"/>
      <c r="U773" s="12"/>
      <c r="V773" s="12"/>
      <c r="W773" s="12"/>
      <c r="X773" s="13"/>
      <c r="Y773" s="6" t="s">
        <v>3569</v>
      </c>
      <c r="Z773" s="12" t="str">
        <f t="shared" si="1"/>
        <v>{"id":"M6-G-25b-I-2-BR","stimulus":"&lt;p&gt;Arraste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equiláteros."},{"name":"A3","label":"Dodecaedro","feedback":"Suas faces são 12 pentágonos regulares."},{"name":"A4","label":"Hexaedro","incorrect":true},{"name":"A5","label":"Icosaedro","incorrect":true}],"uniques":true},"algorithm":{"name":"calculateOperation","template":"Cloze with drag &amp; drop","params":{"keyboard":"INTERMEDIATE"}}}</v>
      </c>
      <c r="AA773" s="17" t="s">
        <v>4520</v>
      </c>
      <c r="AB773" s="13" t="str">
        <f t="shared" si="2"/>
        <v>M6-G-25b-I-2</v>
      </c>
      <c r="AC773" s="13" t="str">
        <f t="shared" si="3"/>
        <v>M6-G-25b-I-2-BR</v>
      </c>
      <c r="AD773" s="8" t="s">
        <v>47</v>
      </c>
      <c r="AE773" s="13"/>
      <c r="AF773" s="8" t="s">
        <v>48</v>
      </c>
      <c r="AG773" s="8"/>
    </row>
    <row r="774" ht="112.5" customHeight="1">
      <c r="A774" s="6" t="s">
        <v>4511</v>
      </c>
      <c r="B774" s="6" t="s">
        <v>4512</v>
      </c>
      <c r="C774" s="13" t="s">
        <v>35</v>
      </c>
      <c r="D774" s="7" t="s">
        <v>36</v>
      </c>
      <c r="E774" s="6"/>
      <c r="F774" s="9" t="s">
        <v>4513</v>
      </c>
      <c r="G774" s="11" t="s">
        <v>4521</v>
      </c>
      <c r="H774" s="10"/>
      <c r="I774" s="6" t="s">
        <v>2761</v>
      </c>
      <c r="J774" s="6" t="s">
        <v>196</v>
      </c>
      <c r="K774" s="10"/>
      <c r="L774" s="11" t="s">
        <v>4522</v>
      </c>
      <c r="M774" s="13" t="s">
        <v>43</v>
      </c>
      <c r="N774" s="11" t="s">
        <v>4516</v>
      </c>
      <c r="O774" s="11" t="s">
        <v>4523</v>
      </c>
      <c r="P774" s="12"/>
      <c r="Q774" s="13"/>
      <c r="R774" s="12"/>
      <c r="S774" s="12"/>
      <c r="T774" s="12"/>
      <c r="U774" s="12"/>
      <c r="V774" s="12"/>
      <c r="W774" s="12"/>
      <c r="X774" s="13"/>
      <c r="Y774" s="6" t="s">
        <v>3569</v>
      </c>
      <c r="Z774" s="12" t="str">
        <f t="shared" si="1"/>
        <v>{"id":"M6-G-25b-I-3-BR","stimulus":"&lt;p&gt;Arraste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equiláteros."},{"name":"A3","label":"Hexaedro","feedback":"Suas faces são 6 quadrados."},{"name":"A4","label":"Tetraedro","incorrect":true},{"name":"A5","label":"Dodecaedro","incorrect":true}],"uniques":true},"algorithm":{"name":"calculateOperation","template":"Cloze with drag &amp; drop","params":{"keyboard":"INTERMEDIATE"}}}</v>
      </c>
      <c r="AA774" s="17" t="s">
        <v>4524</v>
      </c>
      <c r="AB774" s="13" t="str">
        <f t="shared" si="2"/>
        <v>M6-G-25b-I-3</v>
      </c>
      <c r="AC774" s="13" t="str">
        <f t="shared" si="3"/>
        <v>M6-G-25b-I-3-BR</v>
      </c>
      <c r="AD774" s="8" t="s">
        <v>47</v>
      </c>
      <c r="AE774" s="13"/>
      <c r="AF774" s="8" t="s">
        <v>48</v>
      </c>
      <c r="AG774" s="8"/>
    </row>
    <row r="775" ht="112.5" customHeight="1">
      <c r="A775" s="6" t="s">
        <v>4511</v>
      </c>
      <c r="B775" s="6" t="s">
        <v>4512</v>
      </c>
      <c r="C775" s="13" t="s">
        <v>50</v>
      </c>
      <c r="D775" s="7" t="s">
        <v>36</v>
      </c>
      <c r="E775" s="6"/>
      <c r="F775" s="9" t="s">
        <v>4525</v>
      </c>
      <c r="G775" s="11" t="s">
        <v>4526</v>
      </c>
      <c r="H775" s="10"/>
      <c r="I775" s="6" t="s">
        <v>2761</v>
      </c>
      <c r="J775" s="6" t="s">
        <v>54</v>
      </c>
      <c r="K775" s="10"/>
      <c r="L775" s="11" t="s">
        <v>4527</v>
      </c>
      <c r="M775" s="13" t="s">
        <v>43</v>
      </c>
      <c r="N775" s="11" t="s">
        <v>4528</v>
      </c>
      <c r="O775" s="11" t="s">
        <v>4516</v>
      </c>
      <c r="P775" s="12"/>
      <c r="Q775" s="13"/>
      <c r="R775" s="12"/>
      <c r="S775" s="12"/>
      <c r="T775" s="12"/>
      <c r="U775" s="12"/>
      <c r="V775" s="12"/>
      <c r="W775" s="12"/>
      <c r="X775" s="13"/>
      <c r="Y775" s="6" t="s">
        <v>3569</v>
      </c>
      <c r="Z775" s="12" t="str">
        <f t="shared" si="1"/>
        <v>{"id":"M6-G-25b-E-1-BR","stimulus":"&lt;p&gt;Escreva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equiláteros."},{"name":"A3","label":"Dodecaedro","feedback":"Suas faces são 12 pentágonos regulares."}],"uniques":true},"algorithm":{"name":"calculateOperation","template":"Cloze with text"}}</v>
      </c>
      <c r="AA775" s="17" t="s">
        <v>4529</v>
      </c>
      <c r="AB775" s="13" t="str">
        <f t="shared" si="2"/>
        <v>M6-G-25b-E-1</v>
      </c>
      <c r="AC775" s="13" t="str">
        <f t="shared" si="3"/>
        <v>M6-G-25b-E-1-BR</v>
      </c>
      <c r="AD775" s="8" t="s">
        <v>47</v>
      </c>
      <c r="AE775" s="13"/>
      <c r="AF775" s="8" t="s">
        <v>48</v>
      </c>
      <c r="AG775" s="8"/>
    </row>
    <row r="776" ht="112.5" customHeight="1">
      <c r="A776" s="6" t="s">
        <v>4511</v>
      </c>
      <c r="B776" s="6" t="s">
        <v>4512</v>
      </c>
      <c r="C776" s="13" t="s">
        <v>50</v>
      </c>
      <c r="D776" s="7" t="s">
        <v>36</v>
      </c>
      <c r="E776" s="6"/>
      <c r="F776" s="9" t="s">
        <v>4525</v>
      </c>
      <c r="G776" s="11" t="s">
        <v>4530</v>
      </c>
      <c r="H776" s="10"/>
      <c r="I776" s="6" t="s">
        <v>2761</v>
      </c>
      <c r="J776" s="6" t="s">
        <v>54</v>
      </c>
      <c r="K776" s="10"/>
      <c r="L776" s="11" t="s">
        <v>4531</v>
      </c>
      <c r="M776" s="13" t="s">
        <v>43</v>
      </c>
      <c r="N776" s="11" t="s">
        <v>4516</v>
      </c>
      <c r="O776" s="11" t="s">
        <v>4516</v>
      </c>
      <c r="P776" s="12"/>
      <c r="Q776" s="13"/>
      <c r="R776" s="12"/>
      <c r="S776" s="12"/>
      <c r="T776" s="12"/>
      <c r="U776" s="12"/>
      <c r="V776" s="12"/>
      <c r="W776" s="12"/>
      <c r="X776" s="13"/>
      <c r="Y776" s="6" t="s">
        <v>3569</v>
      </c>
      <c r="Z776" s="12" t="str">
        <f t="shared" si="1"/>
        <v>{"id":"M6-G-25b-E-2-BR","stimulus":"&lt;p&gt;Escreva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equiláteros."},{"name":"A2","label":"Dodecaedro","feedback":"Suas faces são 12 pentágonos regulares."},{"name":"A3","label":"Tetraedro","feedback":"Suas faces são 4 triângulos equiláteros."}],"uniques":true},"algorithm":{"name":"calculateOperation","template":"Cloze with text"}}</v>
      </c>
      <c r="AA776" s="17" t="s">
        <v>4532</v>
      </c>
      <c r="AB776" s="13" t="str">
        <f t="shared" si="2"/>
        <v>M6-G-25b-E-2</v>
      </c>
      <c r="AC776" s="13" t="str">
        <f t="shared" si="3"/>
        <v>M6-G-25b-E-2-BR</v>
      </c>
      <c r="AD776" s="8" t="s">
        <v>47</v>
      </c>
      <c r="AE776" s="13"/>
      <c r="AF776" s="8" t="s">
        <v>48</v>
      </c>
      <c r="AG776" s="8"/>
    </row>
    <row r="777" ht="112.5" customHeight="1">
      <c r="A777" s="6" t="s">
        <v>4511</v>
      </c>
      <c r="B777" s="6" t="s">
        <v>4512</v>
      </c>
      <c r="C777" s="13" t="s">
        <v>50</v>
      </c>
      <c r="D777" s="7" t="s">
        <v>36</v>
      </c>
      <c r="E777" s="6"/>
      <c r="F777" s="9" t="s">
        <v>4525</v>
      </c>
      <c r="G777" s="11" t="s">
        <v>4533</v>
      </c>
      <c r="H777" s="10"/>
      <c r="I777" s="6" t="s">
        <v>2761</v>
      </c>
      <c r="J777" s="6" t="s">
        <v>54</v>
      </c>
      <c r="K777" s="10"/>
      <c r="L777" s="11" t="s">
        <v>4534</v>
      </c>
      <c r="M777" s="13" t="s">
        <v>43</v>
      </c>
      <c r="N777" s="11" t="s">
        <v>4516</v>
      </c>
      <c r="O777" s="11" t="s">
        <v>4516</v>
      </c>
      <c r="P777" s="12"/>
      <c r="Q777" s="13"/>
      <c r="R777" s="12"/>
      <c r="S777" s="12"/>
      <c r="T777" s="12"/>
      <c r="U777" s="12"/>
      <c r="V777" s="12"/>
      <c r="W777" s="12"/>
      <c r="X777" s="13"/>
      <c r="Y777" s="6" t="s">
        <v>3569</v>
      </c>
      <c r="Z777" s="12" t="str">
        <f t="shared" si="1"/>
        <v>{"id":"M6-G-25b-E-3-BR","stimulus":"&lt;p&gt;Escreva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equiláteros."},{"name":"A3","label":"Icosaedro","feedback":"Suas faces são 20 triângulos equiláteros."}],"uniques":true},"algorithm":{"name":"calculateOperation","template":"Cloze with text"}}</v>
      </c>
      <c r="AA777" s="17" t="s">
        <v>4535</v>
      </c>
      <c r="AB777" s="13" t="str">
        <f t="shared" si="2"/>
        <v>M6-G-25b-E-3</v>
      </c>
      <c r="AC777" s="13" t="str">
        <f t="shared" si="3"/>
        <v>M6-G-25b-E-3-BR</v>
      </c>
      <c r="AD777" s="8" t="s">
        <v>47</v>
      </c>
      <c r="AE777" s="13"/>
      <c r="AF777" s="8" t="s">
        <v>48</v>
      </c>
      <c r="AG777" s="8"/>
    </row>
    <row r="778" ht="112.5" customHeight="1">
      <c r="A778" s="6" t="s">
        <v>4536</v>
      </c>
      <c r="B778" s="8" t="s">
        <v>4537</v>
      </c>
      <c r="C778" s="13" t="s">
        <v>35</v>
      </c>
      <c r="D778" s="7" t="s">
        <v>36</v>
      </c>
      <c r="E778" s="6"/>
      <c r="F778" s="9" t="s">
        <v>4538</v>
      </c>
      <c r="G778" s="11" t="s">
        <v>4539</v>
      </c>
      <c r="H778" s="10"/>
      <c r="I778" s="6" t="s">
        <v>2761</v>
      </c>
      <c r="J778" s="6" t="s">
        <v>196</v>
      </c>
      <c r="K778" s="10"/>
      <c r="L778" s="11" t="s">
        <v>4540</v>
      </c>
      <c r="M778" s="13" t="s">
        <v>43</v>
      </c>
      <c r="N778" s="11" t="s">
        <v>4516</v>
      </c>
      <c r="O778" s="11" t="s">
        <v>4523</v>
      </c>
      <c r="P778" s="12"/>
      <c r="Q778" s="13"/>
      <c r="R778" s="12"/>
      <c r="S778" s="12"/>
      <c r="T778" s="12"/>
      <c r="U778" s="12"/>
      <c r="V778" s="12"/>
      <c r="W778" s="12"/>
      <c r="X778" s="13"/>
      <c r="Y778" s="6" t="s">
        <v>3569</v>
      </c>
      <c r="Z778" s="12" t="str">
        <f t="shared" si="1"/>
        <v>{"id":"M6-G-25c-I-1-BR","stimulus":"&lt;p&gt;Arraste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icosaedro.&lt;/p&gt;","seed":{"parameters":[],"calculated":[{"name":"A1","label":"Icosaedro","feedback":"Suas faces são 20 triângulos equiláteros."},{"name":"A2","label":"Tetraedro","feedback":"Suas faces são 4 triângulos equiláteros."},{"name":"A3","label":"Dodecaedro","feedback":"Suas faces são 12 pentágonos regulares."},{"name":"A4","label":"Octaedro","incorrect":true},{"name":"A5","label":"Hexaedro","incorrect":true}],"uniques":true},"algorithm":{"name":"calculateOperation","template":"Cloze with drag &amp; drop","params":{"keyboard":"INTERMEDIATE"}}}</v>
      </c>
      <c r="AA778" s="17" t="s">
        <v>4541</v>
      </c>
      <c r="AB778" s="13" t="str">
        <f t="shared" si="2"/>
        <v>M6-G-25c-I-1</v>
      </c>
      <c r="AC778" s="13" t="str">
        <f t="shared" si="3"/>
        <v>M6-G-25c-I-1-BR</v>
      </c>
      <c r="AD778" s="8" t="s">
        <v>47</v>
      </c>
      <c r="AE778" s="13"/>
      <c r="AF778" s="8" t="s">
        <v>48</v>
      </c>
      <c r="AG778" s="8"/>
    </row>
    <row r="779" ht="112.5" customHeight="1">
      <c r="A779" s="6" t="s">
        <v>4536</v>
      </c>
      <c r="B779" s="8" t="s">
        <v>4537</v>
      </c>
      <c r="C779" s="13" t="s">
        <v>35</v>
      </c>
      <c r="D779" s="7" t="s">
        <v>36</v>
      </c>
      <c r="E779" s="6"/>
      <c r="F779" s="9" t="s">
        <v>4538</v>
      </c>
      <c r="G779" s="11" t="s">
        <v>4542</v>
      </c>
      <c r="H779" s="10" t="s">
        <v>128</v>
      </c>
      <c r="I779" s="6" t="s">
        <v>2761</v>
      </c>
      <c r="J779" s="6" t="s">
        <v>196</v>
      </c>
      <c r="K779" s="10"/>
      <c r="L779" s="11" t="s">
        <v>4543</v>
      </c>
      <c r="M779" s="13" t="s">
        <v>43</v>
      </c>
      <c r="N779" s="11" t="s">
        <v>4544</v>
      </c>
      <c r="O779" s="11" t="s">
        <v>4516</v>
      </c>
      <c r="P779" s="12"/>
      <c r="Q779" s="13"/>
      <c r="R779" s="12"/>
      <c r="S779" s="12"/>
      <c r="T779" s="12"/>
      <c r="U779" s="12"/>
      <c r="V779" s="12"/>
      <c r="W779" s="12"/>
      <c r="X779" s="13"/>
      <c r="Y779" s="6" t="s">
        <v>3569</v>
      </c>
      <c r="Z779" s="12" t="str">
        <f t="shared" si="1"/>
        <v>{"id":"M6-G-25c-I-2-BR","stimulus":"&lt;p&gt;Arraste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quadrados."},{"name":"A2","label":"Tetraedro","feedback":"Suas faces são 4 triângulos equiláteros."},{"name":"A3","label":"Octaedro","feedback":"Suas faces são 8 triângulos equiláteros."},{"name":"A4","label":"Dodecaedro","incorrect":true},{"name":"A5","label":"Icosaedro","incorrect":true}],"uniques":true},"algorithm":{"name":"calculateOperation","template":"Cloze with drag &amp; drop","params":{"keyboard":"INTERMEDIATE"}}}</v>
      </c>
      <c r="AA779" s="17" t="s">
        <v>4545</v>
      </c>
      <c r="AB779" s="13" t="str">
        <f t="shared" si="2"/>
        <v>M6-G-25c-I-2</v>
      </c>
      <c r="AC779" s="13" t="str">
        <f t="shared" si="3"/>
        <v>M6-G-25c-I-2-BR</v>
      </c>
      <c r="AD779" s="8" t="s">
        <v>47</v>
      </c>
      <c r="AE779" s="13"/>
      <c r="AF779" s="8" t="s">
        <v>48</v>
      </c>
      <c r="AG779" s="8"/>
    </row>
    <row r="780" ht="112.5" customHeight="1">
      <c r="A780" s="6" t="s">
        <v>4536</v>
      </c>
      <c r="B780" s="8" t="s">
        <v>4537</v>
      </c>
      <c r="C780" s="13" t="s">
        <v>35</v>
      </c>
      <c r="D780" s="7" t="s">
        <v>36</v>
      </c>
      <c r="E780" s="6"/>
      <c r="F780" s="9" t="s">
        <v>4538</v>
      </c>
      <c r="G780" s="11" t="s">
        <v>4546</v>
      </c>
      <c r="H780" s="9"/>
      <c r="I780" s="6" t="s">
        <v>2761</v>
      </c>
      <c r="J780" s="6" t="s">
        <v>196</v>
      </c>
      <c r="K780" s="10"/>
      <c r="L780" s="11" t="s">
        <v>4547</v>
      </c>
      <c r="M780" s="13" t="s">
        <v>43</v>
      </c>
      <c r="N780" s="11" t="s">
        <v>4516</v>
      </c>
      <c r="O780" s="11" t="s">
        <v>4516</v>
      </c>
      <c r="P780" s="12"/>
      <c r="Q780" s="13"/>
      <c r="R780" s="12"/>
      <c r="S780" s="12"/>
      <c r="T780" s="12"/>
      <c r="U780" s="12"/>
      <c r="V780" s="12"/>
      <c r="W780" s="12"/>
      <c r="X780" s="13"/>
      <c r="Y780" s="6" t="s">
        <v>3569</v>
      </c>
      <c r="Z780" s="12" t="str">
        <f t="shared" si="1"/>
        <v>{"id":"M6-G-25c-I-3-BR","stimulus":"&lt;p&gt;Arraste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equiláteros."},{"name":"A3","label":"Icosaedro","feedback":"Suas faces são 20 triângulos equiláteros."},{"name":"A4","label":"Hexaedro","incorrect":true},{"name":"A5","label":"Tetraedro","incorrect":true}],"uniques":true},"algorithm":{"name":"calculateOperation","template":"Cloze with drag &amp; drop","params":{"keyboard":"INTERMEDIATE"}}}</v>
      </c>
      <c r="AA780" s="17" t="s">
        <v>4548</v>
      </c>
      <c r="AB780" s="13" t="str">
        <f t="shared" si="2"/>
        <v>M6-G-25c-I-3</v>
      </c>
      <c r="AC780" s="13" t="str">
        <f t="shared" si="3"/>
        <v>M6-G-25c-I-3-BR</v>
      </c>
      <c r="AD780" s="8" t="s">
        <v>47</v>
      </c>
      <c r="AE780" s="13"/>
      <c r="AF780" s="8" t="s">
        <v>48</v>
      </c>
      <c r="AG780" s="8"/>
    </row>
    <row r="781" ht="112.5" customHeight="1">
      <c r="A781" s="6" t="s">
        <v>4536</v>
      </c>
      <c r="B781" s="8" t="s">
        <v>4537</v>
      </c>
      <c r="C781" s="13" t="s">
        <v>50</v>
      </c>
      <c r="D781" s="7" t="s">
        <v>36</v>
      </c>
      <c r="E781" s="6"/>
      <c r="F781" s="9" t="s">
        <v>4549</v>
      </c>
      <c r="G781" s="11" t="s">
        <v>4550</v>
      </c>
      <c r="H781" s="9"/>
      <c r="I781" s="6" t="s">
        <v>2761</v>
      </c>
      <c r="J781" s="8" t="s">
        <v>54</v>
      </c>
      <c r="K781" s="10" t="s">
        <v>128</v>
      </c>
      <c r="L781" s="11" t="s">
        <v>4551</v>
      </c>
      <c r="M781" s="13" t="s">
        <v>43</v>
      </c>
      <c r="N781" s="11" t="s">
        <v>4516</v>
      </c>
      <c r="O781" s="11" t="s">
        <v>4516</v>
      </c>
      <c r="P781" s="12"/>
      <c r="Q781" s="13"/>
      <c r="R781" s="12"/>
      <c r="S781" s="12"/>
      <c r="T781" s="12"/>
      <c r="U781" s="12"/>
      <c r="V781" s="12"/>
      <c r="W781" s="12"/>
      <c r="X781" s="13"/>
      <c r="Y781" s="6" t="s">
        <v>3569</v>
      </c>
      <c r="Z781" s="12" t="str">
        <f t="shared" si="1"/>
        <v>{"id":"M6-G-25c-E-1-BR","stimulus":"&lt;p&gt;Observe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equiláteros."},{"name":"A3","label":"Tetraedro","feedback":"Suas faces são 4 triângulos equiláteros."}],"uniques":true},"algorithm":{"name":"calculateOperation","template":"Cloze with text"}}</v>
      </c>
      <c r="AA781" s="17" t="s">
        <v>4552</v>
      </c>
      <c r="AB781" s="13" t="str">
        <f t="shared" si="2"/>
        <v>M6-G-25c-E-1</v>
      </c>
      <c r="AC781" s="13" t="str">
        <f t="shared" si="3"/>
        <v>M6-G-25c-E-1-BR</v>
      </c>
      <c r="AD781" s="8" t="s">
        <v>47</v>
      </c>
      <c r="AE781" s="13"/>
      <c r="AF781" s="8" t="s">
        <v>48</v>
      </c>
      <c r="AG781" s="8"/>
    </row>
    <row r="782" ht="112.5" customHeight="1">
      <c r="A782" s="6" t="s">
        <v>4536</v>
      </c>
      <c r="B782" s="8" t="s">
        <v>4537</v>
      </c>
      <c r="C782" s="13" t="s">
        <v>50</v>
      </c>
      <c r="D782" s="7" t="s">
        <v>36</v>
      </c>
      <c r="E782" s="6"/>
      <c r="F782" s="9" t="s">
        <v>4549</v>
      </c>
      <c r="G782" s="11" t="s">
        <v>4553</v>
      </c>
      <c r="H782" s="9"/>
      <c r="I782" s="6" t="s">
        <v>2761</v>
      </c>
      <c r="J782" s="8" t="s">
        <v>54</v>
      </c>
      <c r="K782" s="10" t="s">
        <v>128</v>
      </c>
      <c r="L782" s="11" t="s">
        <v>4554</v>
      </c>
      <c r="M782" s="13" t="s">
        <v>43</v>
      </c>
      <c r="N782" s="11" t="s">
        <v>4516</v>
      </c>
      <c r="O782" s="11" t="s">
        <v>4516</v>
      </c>
      <c r="P782" s="12"/>
      <c r="Q782" s="13"/>
      <c r="R782" s="12"/>
      <c r="S782" s="12"/>
      <c r="T782" s="12"/>
      <c r="U782" s="12"/>
      <c r="V782" s="12"/>
      <c r="W782" s="12"/>
      <c r="X782" s="13"/>
      <c r="Y782" s="6" t="s">
        <v>3569</v>
      </c>
      <c r="Z782" s="12" t="str">
        <f t="shared" si="1"/>
        <v>{"id":"M6-G-25c-E-2-BR","stimulus":"&lt;p&gt;Observe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equiláteros."},{"name":"A2","label":"Icosaedro","feedback":"Suas faces são 20 triângulos equiláteros."},{"name":"A3","label":"Dodecaedro","feedback":"Suas faces são 12 pentágonos regulares."}],"uniques":true},"algorithm":{"name":"calculateOperation","template":"Cloze with text"}}</v>
      </c>
      <c r="AA782" s="17" t="s">
        <v>4555</v>
      </c>
      <c r="AB782" s="13" t="str">
        <f t="shared" si="2"/>
        <v>M6-G-25c-E-2</v>
      </c>
      <c r="AC782" s="13" t="str">
        <f t="shared" si="3"/>
        <v>M6-G-25c-E-2-BR</v>
      </c>
      <c r="AD782" s="8" t="s">
        <v>47</v>
      </c>
      <c r="AE782" s="13"/>
      <c r="AF782" s="8" t="s">
        <v>48</v>
      </c>
      <c r="AG782" s="8"/>
    </row>
    <row r="783" ht="112.5" customHeight="1">
      <c r="A783" s="6" t="s">
        <v>4536</v>
      </c>
      <c r="B783" s="8" t="s">
        <v>4537</v>
      </c>
      <c r="C783" s="13" t="s">
        <v>50</v>
      </c>
      <c r="D783" s="7" t="s">
        <v>36</v>
      </c>
      <c r="E783" s="6"/>
      <c r="F783" s="9" t="s">
        <v>4549</v>
      </c>
      <c r="G783" s="11" t="s">
        <v>4556</v>
      </c>
      <c r="H783" s="9"/>
      <c r="I783" s="6" t="s">
        <v>2761</v>
      </c>
      <c r="J783" s="8" t="s">
        <v>54</v>
      </c>
      <c r="K783" s="10" t="s">
        <v>128</v>
      </c>
      <c r="L783" s="11" t="s">
        <v>4557</v>
      </c>
      <c r="M783" s="13" t="s">
        <v>43</v>
      </c>
      <c r="N783" s="11" t="s">
        <v>4516</v>
      </c>
      <c r="O783" s="11" t="s">
        <v>4516</v>
      </c>
      <c r="P783" s="12"/>
      <c r="Q783" s="13"/>
      <c r="R783" s="12"/>
      <c r="S783" s="12"/>
      <c r="T783" s="12"/>
      <c r="U783" s="12"/>
      <c r="V783" s="12"/>
      <c r="W783" s="12"/>
      <c r="X783" s="13"/>
      <c r="Y783" s="6" t="s">
        <v>3569</v>
      </c>
      <c r="Z783" s="12" t="str">
        <f t="shared" si="1"/>
        <v>{"id":"M6-G-25c-E-3-BR","stimulus":"&lt;p&gt;Observe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equiláteros."},{"name":"A2","label":"Tetraedro","feedback":"Suas faces são 4 triângulos equiláteros."},{"name":"A3","label":"Dodecaedro","feedback":"Suas faces são 12 pentágonos regulares."}],"uniques":true},"algorithm":{"name":"calculateOperation","template":"Cloze with text"}}</v>
      </c>
      <c r="AA783" s="17" t="s">
        <v>4558</v>
      </c>
      <c r="AB783" s="13" t="str">
        <f t="shared" si="2"/>
        <v>M6-G-25c-E-3</v>
      </c>
      <c r="AC783" s="13" t="str">
        <f t="shared" si="3"/>
        <v>M6-G-25c-E-3-BR</v>
      </c>
      <c r="AD783" s="8" t="s">
        <v>47</v>
      </c>
      <c r="AE783" s="13"/>
      <c r="AF783" s="8" t="s">
        <v>48</v>
      </c>
      <c r="AG783" s="8"/>
    </row>
    <row r="784" ht="112.5" customHeight="1">
      <c r="A784" s="6" t="s">
        <v>4559</v>
      </c>
      <c r="B784" s="6" t="s">
        <v>4560</v>
      </c>
      <c r="C784" s="13" t="s">
        <v>35</v>
      </c>
      <c r="D784" s="7" t="s">
        <v>36</v>
      </c>
      <c r="E784" s="6"/>
      <c r="F784" s="11" t="s">
        <v>4561</v>
      </c>
      <c r="G784" s="10"/>
      <c r="H784" s="10" t="s">
        <v>4562</v>
      </c>
      <c r="I784" s="6"/>
      <c r="J784" s="6" t="s">
        <v>4563</v>
      </c>
      <c r="K784" s="10" t="s">
        <v>4564</v>
      </c>
      <c r="L784" s="10" t="s">
        <v>4565</v>
      </c>
      <c r="M784" s="13" t="s">
        <v>43</v>
      </c>
      <c r="N784" s="10" t="s">
        <v>4566</v>
      </c>
      <c r="O784" s="10" t="s">
        <v>4566</v>
      </c>
      <c r="P784" s="12"/>
      <c r="Q784" s="13"/>
      <c r="R784" s="12"/>
      <c r="S784" s="12"/>
      <c r="T784" s="12"/>
      <c r="U784" s="12"/>
      <c r="V784" s="12"/>
      <c r="W784" s="12"/>
      <c r="X784" s="13"/>
      <c r="Y784" s="6" t="s">
        <v>3569</v>
      </c>
      <c r="Z784" s="12" t="str">
        <f t="shared" si="1"/>
        <v>{"id":"M6-G-26a-I-1-BR","stimulus":"&lt;p&gt;Determine se os seguintes conjuntos de faces, vértices e arestas pertencem a um poliedro de acordo com a fórmula de Euler.&lt;/p&gt;","hint":"&lt;p&gt;De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faces, {{T2}} vértices e {{T3}} arestas.","function":""},{"name":"A2","label":"{{Q2}} faces, {{T5}} vértices e {{T6}} arestas.","function":"","incorrect":true},{"name":"A3","label":"{{Q3}} faces, {{T8}} vértices e {{T9}} arestas.","function":"","incorrect":true}],"uniques":false},"algorithm":{"name":"trueFalse","template":"Choice matrix – inline","params":{"countCorrect":1,"countIncorrect":2,"showCheckIcon":false,"options":["Sim","Não"]}}}</v>
      </c>
      <c r="AA784" s="15" t="s">
        <v>4567</v>
      </c>
      <c r="AB784" s="13" t="str">
        <f t="shared" si="2"/>
        <v>M6-G-26a-I-1</v>
      </c>
      <c r="AC784" s="13" t="str">
        <f t="shared" si="3"/>
        <v>M6-G-26a-I-1-BR</v>
      </c>
      <c r="AD784" s="8" t="s">
        <v>47</v>
      </c>
      <c r="AE784" s="13"/>
      <c r="AF784" s="8" t="s">
        <v>48</v>
      </c>
      <c r="AG784" s="8"/>
    </row>
    <row r="785" ht="112.5" customHeight="1">
      <c r="A785" s="6" t="s">
        <v>4559</v>
      </c>
      <c r="B785" s="6" t="s">
        <v>4560</v>
      </c>
      <c r="C785" s="13" t="s">
        <v>50</v>
      </c>
      <c r="D785" s="7" t="s">
        <v>36</v>
      </c>
      <c r="E785" s="6"/>
      <c r="F785" s="10" t="s">
        <v>4568</v>
      </c>
      <c r="G785" s="10" t="s">
        <v>4569</v>
      </c>
      <c r="H785" s="10" t="s">
        <v>4570</v>
      </c>
      <c r="I785" s="6"/>
      <c r="J785" s="6" t="s">
        <v>1662</v>
      </c>
      <c r="K785" s="11" t="s">
        <v>4571</v>
      </c>
      <c r="L785" s="10" t="s">
        <v>4572</v>
      </c>
      <c r="M785" s="13" t="s">
        <v>43</v>
      </c>
      <c r="N785" s="10" t="s">
        <v>4566</v>
      </c>
      <c r="O785" s="10" t="s">
        <v>4566</v>
      </c>
      <c r="P785" s="12"/>
      <c r="Q785" s="13"/>
      <c r="R785" s="12"/>
      <c r="S785" s="12"/>
      <c r="T785" s="12"/>
      <c r="U785" s="12"/>
      <c r="V785" s="12"/>
      <c r="W785" s="12"/>
      <c r="X785" s="13"/>
      <c r="Y785" s="6" t="s">
        <v>3569</v>
      </c>
      <c r="Z785" s="12" t="str">
        <f t="shared" si="1"/>
        <v>{"id":"M6-G-26a-E-1-BR","stimulus":"&lt;p&gt;Selecione a opção correta para que a fórmula de Euler se cumpra em um poliedro com essas características.&lt;/p&gt;","template":"&lt;p&gt;{{T1}} faces, {{T2}} vértices e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v>
      </c>
      <c r="AA785" s="15" t="s">
        <v>4573</v>
      </c>
      <c r="AB785" s="13" t="str">
        <f t="shared" si="2"/>
        <v>M6-G-26a-E-1</v>
      </c>
      <c r="AC785" s="13" t="str">
        <f t="shared" si="3"/>
        <v>M6-G-26a-E-1-BR</v>
      </c>
      <c r="AD785" s="8" t="s">
        <v>47</v>
      </c>
      <c r="AE785" s="13"/>
      <c r="AF785" s="8" t="s">
        <v>48</v>
      </c>
      <c r="AG785" s="8"/>
    </row>
    <row r="786" ht="112.5" customHeight="1">
      <c r="A786" s="6" t="s">
        <v>4559</v>
      </c>
      <c r="B786" s="6" t="s">
        <v>4560</v>
      </c>
      <c r="C786" s="13" t="s">
        <v>50</v>
      </c>
      <c r="D786" s="7" t="s">
        <v>36</v>
      </c>
      <c r="E786" s="6"/>
      <c r="F786" s="10" t="s">
        <v>4568</v>
      </c>
      <c r="G786" s="11" t="s">
        <v>4574</v>
      </c>
      <c r="H786" s="10"/>
      <c r="I786" s="6"/>
      <c r="J786" s="6" t="s">
        <v>1662</v>
      </c>
      <c r="K786" s="10" t="s">
        <v>4575</v>
      </c>
      <c r="L786" s="11" t="s">
        <v>4576</v>
      </c>
      <c r="M786" s="13" t="s">
        <v>43</v>
      </c>
      <c r="N786" s="10" t="s">
        <v>4566</v>
      </c>
      <c r="O786" s="10" t="s">
        <v>4566</v>
      </c>
      <c r="P786" s="12"/>
      <c r="Q786" s="13"/>
      <c r="R786" s="12"/>
      <c r="S786" s="12"/>
      <c r="T786" s="12"/>
      <c r="U786" s="12"/>
      <c r="V786" s="12"/>
      <c r="W786" s="12"/>
      <c r="X786" s="13"/>
      <c r="Y786" s="6" t="s">
        <v>3569</v>
      </c>
      <c r="Z786" s="12" t="str">
        <f t="shared" si="1"/>
        <v>{"id":"M6-G-26a-E-2-BR","stimulus":"&lt;p&gt;Selecione a opção correta para que a fórmula de Euler se cumpra em um poliedro com essas características.&lt;/p&gt;","template":"&lt;p&gt;{{Q1}} faces, {{response}} vértices e {{T2}}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v>
      </c>
      <c r="AA786" s="15" t="s">
        <v>4577</v>
      </c>
      <c r="AB786" s="13" t="str">
        <f t="shared" si="2"/>
        <v>M6-G-26a-E-2</v>
      </c>
      <c r="AC786" s="13" t="str">
        <f t="shared" si="3"/>
        <v>M6-G-26a-E-2-BR</v>
      </c>
      <c r="AD786" s="8" t="s">
        <v>47</v>
      </c>
      <c r="AE786" s="13"/>
      <c r="AF786" s="8" t="s">
        <v>48</v>
      </c>
      <c r="AG786" s="8"/>
    </row>
    <row r="787" ht="112.5" customHeight="1">
      <c r="A787" s="6" t="s">
        <v>4559</v>
      </c>
      <c r="B787" s="6" t="s">
        <v>4560</v>
      </c>
      <c r="C787" s="13" t="s">
        <v>69</v>
      </c>
      <c r="D787" s="8" t="s">
        <v>36</v>
      </c>
      <c r="E787" s="6"/>
      <c r="F787" s="10" t="s">
        <v>4578</v>
      </c>
      <c r="G787" s="10" t="s">
        <v>4579</v>
      </c>
      <c r="H787" s="10" t="s">
        <v>4580</v>
      </c>
      <c r="I787" s="6" t="s">
        <v>212</v>
      </c>
      <c r="J787" s="6" t="s">
        <v>168</v>
      </c>
      <c r="K787" s="10" t="s">
        <v>4581</v>
      </c>
      <c r="L787" s="10" t="s">
        <v>4582</v>
      </c>
      <c r="M787" s="13" t="s">
        <v>43</v>
      </c>
      <c r="N787" s="10" t="s">
        <v>4566</v>
      </c>
      <c r="O787" s="10" t="s">
        <v>4566</v>
      </c>
      <c r="P787" s="12"/>
      <c r="Q787" s="13"/>
      <c r="R787" s="12"/>
      <c r="S787" s="12"/>
      <c r="T787" s="12"/>
      <c r="U787" s="12"/>
      <c r="V787" s="12"/>
      <c r="W787" s="12"/>
      <c r="X787" s="13"/>
      <c r="Y787" s="6" t="s">
        <v>3569</v>
      </c>
      <c r="Z787" s="12" t="str">
        <f t="shared" si="1"/>
        <v>{"id":"M6-G-26a-A-1-BR","stimulus":"&lt;p&gt;Complete a seguinte frase.&lt;/p&gt;","template":"&lt;p&gt;Um poliedro com {{Q1}} faces e {{T1}} vértices tem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5,"max":11,"step":1}],"calculated":[{"name":"T1","function":"({{Q1}}-2)*2","temp":"true"},{"name":"A1","function":"3*{{Q1}}-6"}],"uniques":true},"algorithm":{"name":"calculateOperation","params":{"method":"equivLiteral","keyboard":"NUMERICAL"}}}</v>
      </c>
      <c r="AA787" s="15" t="s">
        <v>4583</v>
      </c>
      <c r="AB787" s="13" t="str">
        <f t="shared" si="2"/>
        <v>M6-G-26a-A-1</v>
      </c>
      <c r="AC787" s="13" t="str">
        <f t="shared" si="3"/>
        <v>M6-G-26a-A-1-BR</v>
      </c>
      <c r="AD787" s="8" t="s">
        <v>47</v>
      </c>
      <c r="AE787" s="13"/>
      <c r="AF787" s="8" t="s">
        <v>48</v>
      </c>
      <c r="AG787" s="8"/>
    </row>
    <row r="788" ht="112.5" customHeight="1">
      <c r="A788" s="6" t="s">
        <v>4559</v>
      </c>
      <c r="B788" s="6" t="s">
        <v>4560</v>
      </c>
      <c r="C788" s="13" t="s">
        <v>69</v>
      </c>
      <c r="D788" s="8" t="s">
        <v>36</v>
      </c>
      <c r="E788" s="6"/>
      <c r="F788" s="11" t="s">
        <v>4584</v>
      </c>
      <c r="G788" s="27" t="s">
        <v>4585</v>
      </c>
      <c r="H788" s="10" t="s">
        <v>4586</v>
      </c>
      <c r="I788" s="6" t="s">
        <v>212</v>
      </c>
      <c r="J788" s="6" t="s">
        <v>168</v>
      </c>
      <c r="K788" s="10" t="s">
        <v>4587</v>
      </c>
      <c r="L788" s="10" t="s">
        <v>4588</v>
      </c>
      <c r="M788" s="13" t="s">
        <v>43</v>
      </c>
      <c r="N788" s="10" t="s">
        <v>4566</v>
      </c>
      <c r="O788" s="10" t="s">
        <v>4566</v>
      </c>
      <c r="P788" s="12"/>
      <c r="Q788" s="13"/>
      <c r="R788" s="12"/>
      <c r="S788" s="12"/>
      <c r="T788" s="12"/>
      <c r="U788" s="12"/>
      <c r="V788" s="12"/>
      <c r="W788" s="12"/>
      <c r="X788" s="13"/>
      <c r="Y788" s="6" t="s">
        <v>3569</v>
      </c>
      <c r="Z788" s="12" t="str">
        <f t="shared" si="1"/>
        <v>{"id":"M6-G-26a-A-2-BR","stimulus":"&lt;p&gt;Em um deserto inóspito, foi encontrada uma pedra que tem forma de um poliedro de {{Q1}} faces e {{T1}} arestas. Quantos vértices a pedra tem?&lt;/p&gt;","template":"&lt;p&gt;A pedra possui {{response}} vértices.&lt;/p&gt;","hint":"&lt;p&gt;De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+ 2&lt;/p&gt;","seed":{"parameters":[{"name":"Q1","min":7,"max":15,"step":2}],"calculated":[{"name":"T1","function":"({{Q1}} - 1)*2","temp":"true"},{"name":"A1","function":"{{Q1}}"}],"uniques":true},"algorithm":{"name":"calculateOperation","params":{"method":"equivLiteral","keyboard":"NUMERICAL"}}}</v>
      </c>
      <c r="AA788" s="15" t="s">
        <v>4589</v>
      </c>
      <c r="AB788" s="13" t="str">
        <f t="shared" si="2"/>
        <v>M6-G-26a-A-2</v>
      </c>
      <c r="AC788" s="13" t="str">
        <f t="shared" si="3"/>
        <v>M6-G-26a-A-2-BR</v>
      </c>
      <c r="AD788" s="8" t="s">
        <v>47</v>
      </c>
      <c r="AE788" s="13"/>
      <c r="AF788" s="8" t="s">
        <v>48</v>
      </c>
      <c r="AG788" s="8"/>
    </row>
    <row r="789" ht="112.5" customHeight="1">
      <c r="A789" s="6" t="s">
        <v>4559</v>
      </c>
      <c r="B789" s="6" t="s">
        <v>4560</v>
      </c>
      <c r="C789" s="13" t="s">
        <v>69</v>
      </c>
      <c r="D789" s="8" t="s">
        <v>36</v>
      </c>
      <c r="E789" s="6"/>
      <c r="F789" s="11" t="s">
        <v>4590</v>
      </c>
      <c r="G789" s="10" t="s">
        <v>4591</v>
      </c>
      <c r="H789" s="10" t="s">
        <v>4592</v>
      </c>
      <c r="I789" s="6" t="s">
        <v>212</v>
      </c>
      <c r="J789" s="6" t="s">
        <v>168</v>
      </c>
      <c r="K789" s="10" t="s">
        <v>4593</v>
      </c>
      <c r="L789" s="10" t="s">
        <v>4594</v>
      </c>
      <c r="M789" s="13" t="s">
        <v>43</v>
      </c>
      <c r="N789" s="10" t="s">
        <v>4566</v>
      </c>
      <c r="O789" s="10" t="s">
        <v>4566</v>
      </c>
      <c r="P789" s="12"/>
      <c r="Q789" s="13"/>
      <c r="R789" s="12"/>
      <c r="S789" s="12"/>
      <c r="T789" s="12"/>
      <c r="U789" s="12"/>
      <c r="V789" s="12"/>
      <c r="W789" s="12"/>
      <c r="X789" s="13"/>
      <c r="Y789" s="6" t="s">
        <v>3569</v>
      </c>
      <c r="Z789" s="12" t="str">
        <f t="shared" si="1"/>
        <v>{"id":"M6-G-26a-A-3-BR","stimulus":"&lt;p&gt;Uma empresa de presentes fabrica caixas na forma de um poliedro com {{Q1}} vértices e {{T1}} arestas. Quantas faces essas caixas têm?&lt;/p&gt;","template":"&lt;p&gt;Possui {{response}} faces.&lt;/p&gt;","hint":"&lt;p&gt;De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8,"max":16,"step":2}],"calculated":[{"name":"T1","function":"{{Q1}}*3/2","temp":"true"},{"name":"A1","function":"({{Q1}}/2)+2"}],"uniques":true},"algorithm":{"name":"calculateOperation","params":{"method":"equivLiteral","keyboard":"NUMERICAL"}}}</v>
      </c>
      <c r="AA789" s="15" t="s">
        <v>4595</v>
      </c>
      <c r="AB789" s="13" t="str">
        <f t="shared" si="2"/>
        <v>M6-G-26a-A-3</v>
      </c>
      <c r="AC789" s="13" t="str">
        <f t="shared" si="3"/>
        <v>M6-G-26a-A-3-BR</v>
      </c>
      <c r="AD789" s="8" t="s">
        <v>47</v>
      </c>
      <c r="AE789" s="13"/>
      <c r="AF789" s="8" t="s">
        <v>48</v>
      </c>
      <c r="AG789" s="8"/>
    </row>
    <row r="790" ht="112.5" customHeight="1">
      <c r="A790" s="6" t="s">
        <v>4596</v>
      </c>
      <c r="B790" s="6" t="s">
        <v>4597</v>
      </c>
      <c r="C790" s="13" t="s">
        <v>35</v>
      </c>
      <c r="D790" s="7" t="s">
        <v>36</v>
      </c>
      <c r="E790" s="6"/>
      <c r="F790" s="9" t="s">
        <v>4598</v>
      </c>
      <c r="G790" s="10"/>
      <c r="H790" s="10"/>
      <c r="I790" s="6" t="s">
        <v>2761</v>
      </c>
      <c r="J790" s="23" t="s">
        <v>4599</v>
      </c>
      <c r="K790" s="10"/>
      <c r="L790" s="11" t="s">
        <v>4600</v>
      </c>
      <c r="M790" s="13" t="s">
        <v>43</v>
      </c>
      <c r="N790" s="11" t="s">
        <v>4601</v>
      </c>
      <c r="O790" s="11" t="s">
        <v>4601</v>
      </c>
      <c r="P790" s="12"/>
      <c r="Q790" s="13"/>
      <c r="R790" s="12"/>
      <c r="S790" s="12"/>
      <c r="T790" s="12"/>
      <c r="U790" s="12"/>
      <c r="V790" s="12"/>
      <c r="W790" s="12"/>
      <c r="X790" s="13"/>
      <c r="Y790" s="6" t="s">
        <v>3569</v>
      </c>
      <c r="Z790" s="12" t="str">
        <f t="shared" si="1"/>
        <v>{"id":"M6-G-27a-I-1-BR","stimulus":"&lt;p&gt;Entre as imagens a seguir, clique nas pirâmides e prismas retos.&lt;/p&gt;","hint":"&lt;p&gt;Um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v>
      </c>
      <c r="AA790" s="17" t="s">
        <v>4602</v>
      </c>
      <c r="AB790" s="13" t="str">
        <f t="shared" si="2"/>
        <v>M6-G-27a-I-1</v>
      </c>
      <c r="AC790" s="13" t="str">
        <f t="shared" si="3"/>
        <v>M6-G-27a-I-1-BR</v>
      </c>
      <c r="AD790" s="8" t="s">
        <v>47</v>
      </c>
      <c r="AE790" s="13"/>
      <c r="AF790" s="8" t="s">
        <v>48</v>
      </c>
      <c r="AG790" s="8" t="s">
        <v>49</v>
      </c>
    </row>
    <row r="791" ht="112.5" customHeight="1">
      <c r="A791" s="6" t="s">
        <v>4596</v>
      </c>
      <c r="B791" s="6" t="s">
        <v>4597</v>
      </c>
      <c r="C791" s="13" t="s">
        <v>35</v>
      </c>
      <c r="D791" s="7" t="s">
        <v>36</v>
      </c>
      <c r="E791" s="6"/>
      <c r="F791" s="9" t="s">
        <v>4603</v>
      </c>
      <c r="G791" s="10"/>
      <c r="H791" s="10"/>
      <c r="I791" s="6" t="s">
        <v>2761</v>
      </c>
      <c r="J791" s="23" t="s">
        <v>4599</v>
      </c>
      <c r="K791" s="10"/>
      <c r="L791" s="11" t="s">
        <v>4604</v>
      </c>
      <c r="M791" s="13" t="s">
        <v>43</v>
      </c>
      <c r="N791" s="11" t="s">
        <v>4601</v>
      </c>
      <c r="O791" s="11" t="s">
        <v>4601</v>
      </c>
      <c r="P791" s="12"/>
      <c r="Q791" s="13"/>
      <c r="R791" s="12"/>
      <c r="S791" s="12"/>
      <c r="T791" s="12"/>
      <c r="U791" s="12"/>
      <c r="V791" s="12"/>
      <c r="W791" s="12"/>
      <c r="X791" s="13"/>
      <c r="Y791" s="6" t="s">
        <v>3569</v>
      </c>
      <c r="Z791" s="12" t="str">
        <f t="shared" si="1"/>
        <v>{"id":"M6-G-27a-I-2-BR","stimulus":"&lt;p&gt;Entre as imagens a seguir, clique nos prismas e pirâmides oblíquas.&lt;/p&gt;","hint":"&lt;p&gt;Um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AA791" s="17" t="s">
        <v>4605</v>
      </c>
      <c r="AB791" s="13" t="str">
        <f t="shared" si="2"/>
        <v>M6-G-27a-I-2</v>
      </c>
      <c r="AC791" s="13" t="str">
        <f t="shared" si="3"/>
        <v>M6-G-27a-I-2-BR</v>
      </c>
      <c r="AD791" s="8" t="s">
        <v>47</v>
      </c>
      <c r="AE791" s="13"/>
      <c r="AF791" s="8" t="s">
        <v>48</v>
      </c>
      <c r="AG791" s="8" t="s">
        <v>49</v>
      </c>
    </row>
    <row r="792" ht="112.5" customHeight="1">
      <c r="A792" s="6" t="s">
        <v>4596</v>
      </c>
      <c r="B792" s="6" t="s">
        <v>4597</v>
      </c>
      <c r="C792" s="13" t="s">
        <v>50</v>
      </c>
      <c r="D792" s="7" t="s">
        <v>36</v>
      </c>
      <c r="E792" s="6"/>
      <c r="F792" s="10" t="s">
        <v>4606</v>
      </c>
      <c r="G792" s="11" t="s">
        <v>4607</v>
      </c>
      <c r="H792" s="9"/>
      <c r="I792" s="6" t="s">
        <v>2761</v>
      </c>
      <c r="J792" s="6" t="s">
        <v>54</v>
      </c>
      <c r="K792" s="11"/>
      <c r="L792" s="11" t="s">
        <v>4608</v>
      </c>
      <c r="M792" s="13" t="s">
        <v>43</v>
      </c>
      <c r="N792" s="10" t="s">
        <v>4609</v>
      </c>
      <c r="O792" s="11" t="s">
        <v>4609</v>
      </c>
      <c r="P792" s="12"/>
      <c r="Q792" s="13"/>
      <c r="R792" s="12"/>
      <c r="S792" s="12"/>
      <c r="T792" s="12"/>
      <c r="U792" s="12"/>
      <c r="V792" s="12"/>
      <c r="W792" s="12"/>
      <c r="X792" s="13"/>
      <c r="Y792" s="6" t="s">
        <v>3569</v>
      </c>
      <c r="Z792" s="12" t="str">
        <f t="shared" si="1"/>
        <v>{"id":"M6-G-27a-E-1-BR","stimulus":"&lt;p&gt;Escreva o nome desses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quadrangular"},{"name":"A2","label":"{{function}}","function":"Pirâmide quadrangular"}],"uniques":true},"algorithm":{"name":"calculateOperation","template":"Cloze with text"}}</v>
      </c>
      <c r="AA792" s="17" t="s">
        <v>4610</v>
      </c>
      <c r="AB792" s="13" t="str">
        <f t="shared" si="2"/>
        <v>M6-G-27a-E-1</v>
      </c>
      <c r="AC792" s="13" t="str">
        <f t="shared" si="3"/>
        <v>M6-G-27a-E-1-BR</v>
      </c>
      <c r="AD792" s="8" t="s">
        <v>47</v>
      </c>
      <c r="AE792" s="13"/>
      <c r="AF792" s="8" t="s">
        <v>48</v>
      </c>
      <c r="AG792" s="8" t="s">
        <v>49</v>
      </c>
    </row>
    <row r="793" ht="112.5" customHeight="1">
      <c r="A793" s="6" t="s">
        <v>4596</v>
      </c>
      <c r="B793" s="6" t="s">
        <v>4597</v>
      </c>
      <c r="C793" s="13" t="s">
        <v>50</v>
      </c>
      <c r="D793" s="7" t="s">
        <v>36</v>
      </c>
      <c r="E793" s="6"/>
      <c r="F793" s="10" t="s">
        <v>4606</v>
      </c>
      <c r="G793" s="11" t="s">
        <v>4611</v>
      </c>
      <c r="H793" s="9"/>
      <c r="I793" s="6" t="s">
        <v>2761</v>
      </c>
      <c r="J793" s="6" t="s">
        <v>54</v>
      </c>
      <c r="K793" s="11"/>
      <c r="L793" s="11" t="s">
        <v>4612</v>
      </c>
      <c r="M793" s="13" t="s">
        <v>43</v>
      </c>
      <c r="N793" s="10" t="s">
        <v>4609</v>
      </c>
      <c r="O793" s="11" t="s">
        <v>4609</v>
      </c>
      <c r="P793" s="12"/>
      <c r="Q793" s="13"/>
      <c r="R793" s="12"/>
      <c r="S793" s="12"/>
      <c r="T793" s="12"/>
      <c r="U793" s="12"/>
      <c r="V793" s="12"/>
      <c r="W793" s="12"/>
      <c r="X793" s="13"/>
      <c r="Y793" s="6" t="s">
        <v>3569</v>
      </c>
      <c r="Z793" s="12" t="str">
        <f t="shared" si="1"/>
        <v>{"id":"M6-G-27a-E-2-BR","stimulus":"&lt;p&gt;Escreva o nome desses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triangular"},{"name":"A2","label":"{{function}}","function":"Pirâmide triangular"}],"uniques":true},"algorithm":{"name":"calculateOperation","template":"Cloze with text"}}</v>
      </c>
      <c r="AA793" s="17" t="s">
        <v>4613</v>
      </c>
      <c r="AB793" s="13" t="str">
        <f t="shared" si="2"/>
        <v>M6-G-27a-E-2</v>
      </c>
      <c r="AC793" s="13" t="str">
        <f t="shared" si="3"/>
        <v>M6-G-27a-E-2-BR</v>
      </c>
      <c r="AD793" s="8" t="s">
        <v>47</v>
      </c>
      <c r="AE793" s="13"/>
      <c r="AF793" s="8" t="s">
        <v>48</v>
      </c>
      <c r="AG793" s="8" t="s">
        <v>49</v>
      </c>
    </row>
    <row r="794" ht="112.5" customHeight="1">
      <c r="A794" s="6" t="s">
        <v>4596</v>
      </c>
      <c r="B794" s="6" t="s">
        <v>4597</v>
      </c>
      <c r="C794" s="13" t="s">
        <v>50</v>
      </c>
      <c r="D794" s="7" t="s">
        <v>36</v>
      </c>
      <c r="E794" s="6"/>
      <c r="F794" s="10" t="s">
        <v>4606</v>
      </c>
      <c r="G794" s="11" t="s">
        <v>4614</v>
      </c>
      <c r="H794" s="9"/>
      <c r="I794" s="6" t="s">
        <v>2761</v>
      </c>
      <c r="J794" s="6" t="s">
        <v>54</v>
      </c>
      <c r="K794" s="11"/>
      <c r="L794" s="11" t="s">
        <v>4615</v>
      </c>
      <c r="M794" s="13" t="s">
        <v>43</v>
      </c>
      <c r="N794" s="10" t="s">
        <v>4609</v>
      </c>
      <c r="O794" s="11" t="s">
        <v>4609</v>
      </c>
      <c r="P794" s="12"/>
      <c r="Q794" s="13"/>
      <c r="R794" s="12"/>
      <c r="S794" s="12"/>
      <c r="T794" s="12"/>
      <c r="U794" s="12"/>
      <c r="V794" s="12"/>
      <c r="W794" s="12"/>
      <c r="X794" s="13"/>
      <c r="Y794" s="6" t="s">
        <v>3569</v>
      </c>
      <c r="Z794" s="12" t="str">
        <f t="shared" si="1"/>
        <v>{"id":"M6-G-27a-E-3-BR","stimulus":"&lt;p&gt;Escreva o nome desses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pentagonal"},{"name":"A2","label":"{{function}}","function":"Pirâmide pentagonal"}],"uniques":true},"algorithm":{"name":"calculateOperation","template":"Cloze with text"}}</v>
      </c>
      <c r="AA794" s="17" t="s">
        <v>4616</v>
      </c>
      <c r="AB794" s="13" t="str">
        <f t="shared" si="2"/>
        <v>M6-G-27a-E-3</v>
      </c>
      <c r="AC794" s="13" t="str">
        <f t="shared" si="3"/>
        <v>M6-G-27a-E-3-BR</v>
      </c>
      <c r="AD794" s="8" t="s">
        <v>47</v>
      </c>
      <c r="AE794" s="13"/>
      <c r="AF794" s="8" t="s">
        <v>48</v>
      </c>
      <c r="AG794" s="8" t="s">
        <v>49</v>
      </c>
    </row>
    <row r="795" ht="112.5" customHeight="1">
      <c r="A795" s="6" t="s">
        <v>4617</v>
      </c>
      <c r="B795" s="6" t="s">
        <v>4618</v>
      </c>
      <c r="C795" s="13" t="s">
        <v>35</v>
      </c>
      <c r="D795" s="7" t="s">
        <v>36</v>
      </c>
      <c r="E795" s="6"/>
      <c r="F795" s="11" t="s">
        <v>4619</v>
      </c>
      <c r="G795" s="10"/>
      <c r="H795" s="10"/>
      <c r="I795" s="6" t="s">
        <v>2761</v>
      </c>
      <c r="J795" s="23" t="s">
        <v>4620</v>
      </c>
      <c r="K795" s="11"/>
      <c r="L795" s="11" t="s">
        <v>4621</v>
      </c>
      <c r="M795" s="13" t="s">
        <v>43</v>
      </c>
      <c r="N795" s="26" t="s">
        <v>4622</v>
      </c>
      <c r="O795" s="11" t="s">
        <v>4623</v>
      </c>
      <c r="P795" s="12"/>
      <c r="Q795" s="13"/>
      <c r="R795" s="12"/>
      <c r="S795" s="12"/>
      <c r="T795" s="12"/>
      <c r="U795" s="12"/>
      <c r="V795" s="12"/>
      <c r="W795" s="12"/>
      <c r="X795" s="13"/>
      <c r="Y795" s="6" t="s">
        <v>3569</v>
      </c>
      <c r="Z795" s="12" t="str">
        <f t="shared" si="1"/>
        <v>{"id":"M6-G-27b-I-1-BR","stimulus":"&lt;p&gt;Selecione a planificação de um prisma quadrangular.&lt;/p&gt;","hint":"&lt;p&gt;Um prisma tem duas bases iguais e suas faces laterais são retângulos.&lt;/p&gt;","feedback":"&lt;p&gt;Um prisma tem duas bases iguais e as faces laterais são retângulos. Este prisma tem dois quadrados como suas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95" s="17" t="s">
        <v>4624</v>
      </c>
      <c r="AB795" s="13" t="str">
        <f t="shared" si="2"/>
        <v>M6-G-27b-I-1</v>
      </c>
      <c r="AC795" s="13" t="str">
        <f t="shared" si="3"/>
        <v>M6-G-27b-I-1-BR</v>
      </c>
      <c r="AD795" s="8" t="s">
        <v>47</v>
      </c>
      <c r="AE795" s="13"/>
      <c r="AF795" s="8" t="s">
        <v>48</v>
      </c>
      <c r="AG795" s="8" t="s">
        <v>49</v>
      </c>
    </row>
    <row r="796" ht="112.5" customHeight="1">
      <c r="A796" s="6" t="s">
        <v>4617</v>
      </c>
      <c r="B796" s="6" t="s">
        <v>4618</v>
      </c>
      <c r="C796" s="8" t="s">
        <v>35</v>
      </c>
      <c r="D796" s="7" t="s">
        <v>36</v>
      </c>
      <c r="E796" s="6"/>
      <c r="F796" s="53" t="s">
        <v>4625</v>
      </c>
      <c r="G796" s="10"/>
      <c r="H796" s="10"/>
      <c r="I796" s="6" t="s">
        <v>2761</v>
      </c>
      <c r="J796" s="23" t="s">
        <v>4620</v>
      </c>
      <c r="K796" s="11"/>
      <c r="L796" s="11" t="s">
        <v>4626</v>
      </c>
      <c r="M796" s="13" t="s">
        <v>43</v>
      </c>
      <c r="N796" s="26" t="s">
        <v>4622</v>
      </c>
      <c r="O796" s="11" t="s">
        <v>4627</v>
      </c>
      <c r="P796" s="12"/>
      <c r="Q796" s="13"/>
      <c r="R796" s="12"/>
      <c r="S796" s="12"/>
      <c r="T796" s="12"/>
      <c r="U796" s="12"/>
      <c r="V796" s="12"/>
      <c r="W796" s="12"/>
      <c r="X796" s="13"/>
      <c r="Y796" s="6" t="s">
        <v>3569</v>
      </c>
      <c r="Z796" s="12" t="str">
        <f t="shared" si="1"/>
        <v>{"id":"M6-G-27b-I-2-BR","stimulus":"&lt;p&gt;Selecione a planificação de um prisma pentagonal.&lt;/p&gt;","hint":"&lt;p&gt;Um prisma tem duas bases iguais e suas faces laterais são retângulos.&lt;/p&gt;","feedback":"&lt;p&gt;Um prisma tem duas bases iguais e suas faces laterais são retângulos. Este prisma tem dois pentágonos como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96" s="17" t="s">
        <v>4628</v>
      </c>
      <c r="AB796" s="13" t="str">
        <f t="shared" si="2"/>
        <v>M6-G-27b-I-2</v>
      </c>
      <c r="AC796" s="13" t="str">
        <f t="shared" si="3"/>
        <v>M6-G-27b-I-2-BR</v>
      </c>
      <c r="AD796" s="8" t="s">
        <v>47</v>
      </c>
      <c r="AE796" s="13"/>
      <c r="AF796" s="8" t="s">
        <v>48</v>
      </c>
      <c r="AG796" s="8" t="s">
        <v>49</v>
      </c>
    </row>
    <row r="797" ht="112.5" customHeight="1">
      <c r="A797" s="6" t="s">
        <v>4617</v>
      </c>
      <c r="B797" s="6" t="s">
        <v>4618</v>
      </c>
      <c r="C797" s="8" t="s">
        <v>35</v>
      </c>
      <c r="D797" s="7" t="s">
        <v>36</v>
      </c>
      <c r="E797" s="6"/>
      <c r="F797" s="11" t="s">
        <v>4629</v>
      </c>
      <c r="G797" s="10"/>
      <c r="H797" s="10"/>
      <c r="I797" s="6" t="s">
        <v>2761</v>
      </c>
      <c r="J797" s="23" t="s">
        <v>4620</v>
      </c>
      <c r="K797" s="11"/>
      <c r="L797" s="11" t="s">
        <v>4630</v>
      </c>
      <c r="M797" s="13" t="s">
        <v>43</v>
      </c>
      <c r="N797" s="26" t="s">
        <v>4631</v>
      </c>
      <c r="O797" s="11" t="s">
        <v>4632</v>
      </c>
      <c r="P797" s="12"/>
      <c r="Q797" s="13"/>
      <c r="R797" s="12"/>
      <c r="S797" s="12"/>
      <c r="T797" s="12"/>
      <c r="U797" s="12"/>
      <c r="V797" s="12"/>
      <c r="W797" s="12"/>
      <c r="X797" s="13"/>
      <c r="Y797" s="6" t="s">
        <v>3569</v>
      </c>
      <c r="Z797" s="12" t="str">
        <f t="shared" si="1"/>
        <v>{"id":"M6-G-27b-I-3-BR","stimulus":"&lt;p&gt;Selecione a planificação de uma pirâmide quadrangular.&lt;/p&gt;","hint":"&lt;p&gt;Uma pirâmide tem apenas uma base e suas faces laterais são triângulos.&lt;/p&gt;","feedback":"&lt;p&gt;Uma pirâmide tem apenas uma base e suas faces laterais são triângulos. Esta pirâmide tem um quadrado como sua base e suas faces laterais são triângulos.&lt;/p&gt;","seed":{"parameters":[],"calculated":[{"name":"A1","label":"&lt;div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97" s="17" t="s">
        <v>4633</v>
      </c>
      <c r="AB797" s="13" t="str">
        <f t="shared" si="2"/>
        <v>M6-G-27b-I-3</v>
      </c>
      <c r="AC797" s="13" t="str">
        <f t="shared" si="3"/>
        <v>M6-G-27b-I-3-BR</v>
      </c>
      <c r="AD797" s="8" t="s">
        <v>47</v>
      </c>
      <c r="AE797" s="13"/>
      <c r="AF797" s="8" t="s">
        <v>48</v>
      </c>
      <c r="AG797" s="8" t="s">
        <v>49</v>
      </c>
    </row>
    <row r="798" ht="112.5" customHeight="1">
      <c r="A798" s="6" t="s">
        <v>4617</v>
      </c>
      <c r="B798" s="6" t="s">
        <v>4618</v>
      </c>
      <c r="C798" s="8" t="s">
        <v>50</v>
      </c>
      <c r="D798" s="7" t="s">
        <v>36</v>
      </c>
      <c r="E798" s="6"/>
      <c r="F798" s="53" t="s">
        <v>4634</v>
      </c>
      <c r="G798" s="11" t="s">
        <v>4635</v>
      </c>
      <c r="H798" s="10"/>
      <c r="I798" s="6"/>
      <c r="J798" s="6" t="s">
        <v>54</v>
      </c>
      <c r="K798" s="10"/>
      <c r="L798" s="11" t="s">
        <v>4636</v>
      </c>
      <c r="M798" s="13" t="s">
        <v>43</v>
      </c>
      <c r="N798" s="26" t="s">
        <v>4622</v>
      </c>
      <c r="O798" s="11" t="s">
        <v>4637</v>
      </c>
      <c r="P798" s="12"/>
      <c r="Q798" s="13"/>
      <c r="R798" s="12"/>
      <c r="S798" s="12"/>
      <c r="T798" s="12"/>
      <c r="U798" s="12"/>
      <c r="V798" s="12"/>
      <c r="W798" s="12"/>
      <c r="X798" s="13"/>
      <c r="Y798" s="6" t="s">
        <v>3569</v>
      </c>
      <c r="Z798" s="12" t="str">
        <f t="shared" si="1"/>
        <v>{"id":"M6-G-27b-E-1-BR","stimulus":"&lt;p&gt;Escreva que tipo de prisma corresponde a essa planificação. Observe o polígono da base.&lt;/p&gt;&lt;div style=\"display:flex; justify-content:center;\"&gt;&lt;img src=\"https://blueberry-assets.oneclick.es/M6_G_27b_1.svg\" width=\"300\"&gt;&lt;/img&gt;&lt;/div&gt;","template":"&lt;p&gt;É um prisma {{response}}.&lt;/p&gt;","feedback":"&lt;p&gt;Um prisma tem duas bases iguais e as faces laterais são retângulos. Neste caso, a base é um triângulo então é um prisma triangular.&lt;/p&gt;","hint":"&lt;p&gt;Um prisma tem duas bases iguais e suas faces laterais são retângulos.&lt;/p&gt;","seed":{"parameters":[],"calculated":[{"name":"A1","label":"triangular"}],"uniques":true},"algorithm":{"name":"calculateOperation","template":"Cloze with text"}}</v>
      </c>
      <c r="AA798" s="17" t="s">
        <v>4638</v>
      </c>
      <c r="AB798" s="13" t="str">
        <f t="shared" si="2"/>
        <v>M6-G-27b-E-1</v>
      </c>
      <c r="AC798" s="13" t="str">
        <f t="shared" si="3"/>
        <v>M6-G-27b-E-1-BR</v>
      </c>
      <c r="AD798" s="8" t="s">
        <v>47</v>
      </c>
      <c r="AE798" s="13"/>
      <c r="AF798" s="8" t="s">
        <v>48</v>
      </c>
      <c r="AG798" s="8" t="s">
        <v>49</v>
      </c>
    </row>
    <row r="799" ht="112.5" customHeight="1">
      <c r="A799" s="6" t="s">
        <v>4617</v>
      </c>
      <c r="B799" s="6" t="s">
        <v>4618</v>
      </c>
      <c r="C799" s="8" t="s">
        <v>50</v>
      </c>
      <c r="D799" s="7" t="s">
        <v>36</v>
      </c>
      <c r="E799" s="6"/>
      <c r="F799" s="11" t="s">
        <v>4639</v>
      </c>
      <c r="G799" s="11" t="s">
        <v>4640</v>
      </c>
      <c r="H799" s="10"/>
      <c r="I799" s="6"/>
      <c r="J799" s="6" t="s">
        <v>54</v>
      </c>
      <c r="K799" s="10"/>
      <c r="L799" s="11" t="s">
        <v>4641</v>
      </c>
      <c r="M799" s="13" t="s">
        <v>43</v>
      </c>
      <c r="N799" s="26" t="s">
        <v>4631</v>
      </c>
      <c r="O799" s="11" t="s">
        <v>4642</v>
      </c>
      <c r="P799" s="12"/>
      <c r="Q799" s="13"/>
      <c r="R799" s="12"/>
      <c r="S799" s="12"/>
      <c r="T799" s="12"/>
      <c r="U799" s="12"/>
      <c r="V799" s="12"/>
      <c r="W799" s="12"/>
      <c r="X799" s="13"/>
      <c r="Y799" s="6" t="s">
        <v>3569</v>
      </c>
      <c r="Z799" s="12" t="str">
        <f t="shared" si="1"/>
        <v>{"id":"M6-G-27b-E-2-BR","stimulus":"&lt;p&gt;Escreva que tipo de pirâmide corresponde a essa planificação. Observe o polígono da base.&lt;/p&gt;&lt;div style=\"display:flex; justify-content:center;\"&gt;&lt;img src=\"https://blueberry-assets.oneclick.es/M6_G_27b_4.svg\" width=\"300\"&gt;&lt;/img&gt;&lt;/div&gt;","template":"&lt;p&gt;É uma pirâmide {{response}}.&lt;/p&gt;","feedback":"&lt;p&gt;Uma pirâmide tem apenas uma base e suas faces laterais são triângulos. Como a base é um quadrado, é uma pirâmide quadrangular.&lt;/p&gt;","hint":"&lt;p&gt;Uma pirâmide tem apenas uma base e suas faces laterais são triângulos.&lt;/p&gt;","seed":{"parameters":[],"calculated":[{"name":"A1","label":"quadrangular"}],"uniques":true},"algorithm":{"name":"calculateOperation","template":"Cloze with text"}}</v>
      </c>
      <c r="AA799" s="17" t="s">
        <v>4643</v>
      </c>
      <c r="AB799" s="13" t="str">
        <f t="shared" si="2"/>
        <v>M6-G-27b-E-2</v>
      </c>
      <c r="AC799" s="13" t="str">
        <f t="shared" si="3"/>
        <v>M6-G-27b-E-2-BR</v>
      </c>
      <c r="AD799" s="8" t="s">
        <v>47</v>
      </c>
      <c r="AE799" s="13"/>
      <c r="AF799" s="8" t="s">
        <v>48</v>
      </c>
      <c r="AG799" s="8" t="s">
        <v>49</v>
      </c>
    </row>
    <row r="800" ht="112.5" customHeight="1">
      <c r="A800" s="6" t="s">
        <v>4617</v>
      </c>
      <c r="B800" s="6" t="s">
        <v>4618</v>
      </c>
      <c r="C800" s="8" t="s">
        <v>50</v>
      </c>
      <c r="D800" s="7" t="s">
        <v>36</v>
      </c>
      <c r="E800" s="6"/>
      <c r="F800" s="53" t="s">
        <v>4644</v>
      </c>
      <c r="G800" s="11" t="s">
        <v>4640</v>
      </c>
      <c r="H800" s="10"/>
      <c r="I800" s="6"/>
      <c r="J800" s="6" t="s">
        <v>54</v>
      </c>
      <c r="K800" s="10"/>
      <c r="L800" s="11" t="s">
        <v>4645</v>
      </c>
      <c r="M800" s="13" t="s">
        <v>43</v>
      </c>
      <c r="N800" s="26" t="s">
        <v>4631</v>
      </c>
      <c r="O800" s="11" t="s">
        <v>4646</v>
      </c>
      <c r="P800" s="12"/>
      <c r="Q800" s="13"/>
      <c r="R800" s="12"/>
      <c r="S800" s="12"/>
      <c r="T800" s="12"/>
      <c r="U800" s="12"/>
      <c r="V800" s="12"/>
      <c r="W800" s="12"/>
      <c r="X800" s="13"/>
      <c r="Y800" s="6" t="s">
        <v>3569</v>
      </c>
      <c r="Z800" s="12" t="str">
        <f t="shared" si="1"/>
        <v>{"id":"M6-G-27b-E-3-BR","stimulus":"&lt;p&gt;Escreva que tipo de pirâmide corresponde a essa planificação. Observe o polígono da base.&lt;/p&gt;&lt;div style=\"display:flex; justify-content:center;\"&gt;&lt;img src=\"https://blueberry-assets.oneclick.es/M6_G_27b_5.svg\" width=\"300\"&gt;&lt;/img&gt;&lt;/div&gt;","template":"&lt;p&gt;É uma pirâmide {{response}}.&lt;/p&gt;","feedback":"&lt;p&gt;Uma pirâmide tem apenas uma base e suas faces laterais são triângulos. Como a base é um pentágono, é uma pirâmide pentagonal.&lt;/p&gt;","hint":"&lt;p&gt;Uma pirâmide tem apenas uma base e suas faces laterais são triângulos.&lt;/p&gt;","seed":{"parameters":[],"calculated":[{"name":"A1","label":"pentagonal"}],"uniques":true},"algorithm":{"name":"calculateOperation","template":"Cloze with text"}}</v>
      </c>
      <c r="AA800" s="17" t="s">
        <v>4647</v>
      </c>
      <c r="AB800" s="13" t="str">
        <f t="shared" si="2"/>
        <v>M6-G-27b-E-3</v>
      </c>
      <c r="AC800" s="13" t="str">
        <f t="shared" si="3"/>
        <v>M6-G-27b-E-3-BR</v>
      </c>
      <c r="AD800" s="8" t="s">
        <v>47</v>
      </c>
      <c r="AE800" s="13"/>
      <c r="AF800" s="8" t="s">
        <v>48</v>
      </c>
      <c r="AG800" s="8" t="s">
        <v>49</v>
      </c>
    </row>
    <row r="801" ht="112.5" customHeight="1">
      <c r="A801" s="6" t="s">
        <v>4648</v>
      </c>
      <c r="B801" s="6" t="s">
        <v>4649</v>
      </c>
      <c r="C801" s="13" t="s">
        <v>35</v>
      </c>
      <c r="D801" s="7" t="s">
        <v>36</v>
      </c>
      <c r="E801" s="6"/>
      <c r="F801" s="9" t="s">
        <v>4650</v>
      </c>
      <c r="G801" s="9" t="s">
        <v>4651</v>
      </c>
      <c r="H801" s="10"/>
      <c r="I801" s="6" t="s">
        <v>2761</v>
      </c>
      <c r="J801" s="8" t="s">
        <v>196</v>
      </c>
      <c r="K801" s="11"/>
      <c r="L801" s="11" t="s">
        <v>4652</v>
      </c>
      <c r="M801" s="13" t="s">
        <v>43</v>
      </c>
      <c r="N801" s="11" t="s">
        <v>4653</v>
      </c>
      <c r="O801" s="11" t="s">
        <v>4654</v>
      </c>
      <c r="P801" s="12"/>
      <c r="Q801" s="13"/>
      <c r="R801" s="12"/>
      <c r="S801" s="12"/>
      <c r="T801" s="12"/>
      <c r="U801" s="12"/>
      <c r="V801" s="12"/>
      <c r="W801" s="12"/>
      <c r="X801" s="13"/>
      <c r="Y801" s="6" t="s">
        <v>3569</v>
      </c>
      <c r="Z801" s="12" t="str">
        <f t="shared" si="1"/>
        <v>{"id":"M6-G-28a-I-1-BR","stimulus":"&lt;p&gt;Arraste os nomes dos seguintes paralelepípedos.&lt;/p&gt;","template":"&lt;p&gt;&lt;table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Cubo","function":"Cubo"},{"name":"A2","label":"Ortoedro","function":"Ortoedro"},{"name":"A3","label":"Romboedro","function":"Romboedro"}],"uniques":true},"algorithm":{"name":"calculateOperation","template":"Cloze with drag &amp; drop","params":{"keyboard":"INTERMEDIATE"}}}</v>
      </c>
      <c r="AA801" s="17" t="s">
        <v>4655</v>
      </c>
      <c r="AB801" s="13" t="str">
        <f t="shared" si="2"/>
        <v>M6-G-28a-I-1</v>
      </c>
      <c r="AC801" s="13" t="str">
        <f t="shared" si="3"/>
        <v>M6-G-28a-I-1-BR</v>
      </c>
      <c r="AD801" s="8" t="s">
        <v>47</v>
      </c>
      <c r="AE801" s="13"/>
      <c r="AF801" s="8" t="s">
        <v>48</v>
      </c>
      <c r="AG801" s="8"/>
    </row>
    <row r="802" ht="112.5" customHeight="1">
      <c r="A802" s="6" t="s">
        <v>4648</v>
      </c>
      <c r="B802" s="6" t="s">
        <v>4649</v>
      </c>
      <c r="C802" s="13" t="s">
        <v>50</v>
      </c>
      <c r="D802" s="7" t="s">
        <v>36</v>
      </c>
      <c r="E802" s="8" t="s">
        <v>2761</v>
      </c>
      <c r="F802" s="9" t="s">
        <v>4656</v>
      </c>
      <c r="G802" s="9" t="s">
        <v>4657</v>
      </c>
      <c r="H802" s="10"/>
      <c r="I802" s="6" t="s">
        <v>2761</v>
      </c>
      <c r="J802" s="6" t="s">
        <v>54</v>
      </c>
      <c r="K802" s="11"/>
      <c r="L802" s="11" t="s">
        <v>4658</v>
      </c>
      <c r="M802" s="13" t="s">
        <v>43</v>
      </c>
      <c r="N802" s="11" t="s">
        <v>4653</v>
      </c>
      <c r="O802" s="11" t="s">
        <v>4654</v>
      </c>
      <c r="P802" s="12"/>
      <c r="Q802" s="13"/>
      <c r="R802" s="12"/>
      <c r="S802" s="12"/>
      <c r="T802" s="12"/>
      <c r="U802" s="12"/>
      <c r="V802" s="12"/>
      <c r="W802" s="12"/>
      <c r="X802" s="13"/>
      <c r="Y802" s="6" t="s">
        <v>3569</v>
      </c>
      <c r="Z802" s="12" t="str">
        <f t="shared" si="1"/>
        <v>{"id":"M6-G-28a-E-1-BR","stimulus":"&lt;p&gt;Escreva o nome dos seguintes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function}}","function":"Romboedro"},{"name":"A2","label":"{{function}}","function":"Ortoedro"},{"name":"A3","label":"{{function}}","function":"Cubo"}],"uniques":true},"algorithm":{"name":"calculateOperation","template":"Cloze with text"}}</v>
      </c>
      <c r="AA802" s="17" t="s">
        <v>4659</v>
      </c>
      <c r="AB802" s="13" t="str">
        <f t="shared" si="2"/>
        <v>M6-G-28a-E-1</v>
      </c>
      <c r="AC802" s="13" t="str">
        <f t="shared" si="3"/>
        <v>M6-G-28a-E-1-BR</v>
      </c>
      <c r="AD802" s="8" t="s">
        <v>47</v>
      </c>
      <c r="AE802" s="13"/>
      <c r="AF802" s="8" t="s">
        <v>48</v>
      </c>
      <c r="AG802" s="8"/>
    </row>
    <row r="803" ht="112.5" customHeight="1">
      <c r="A803" s="6" t="s">
        <v>4660</v>
      </c>
      <c r="B803" s="6" t="s">
        <v>4661</v>
      </c>
      <c r="C803" s="13" t="s">
        <v>35</v>
      </c>
      <c r="D803" s="7" t="s">
        <v>36</v>
      </c>
      <c r="E803" s="6"/>
      <c r="F803" s="9" t="s">
        <v>4662</v>
      </c>
      <c r="G803" s="10"/>
      <c r="H803" s="10" t="s">
        <v>128</v>
      </c>
      <c r="I803" s="6" t="s">
        <v>2761</v>
      </c>
      <c r="J803" s="8" t="s">
        <v>851</v>
      </c>
      <c r="K803" s="11"/>
      <c r="L803" s="11" t="s">
        <v>4663</v>
      </c>
      <c r="M803" s="13" t="s">
        <v>43</v>
      </c>
      <c r="N803" s="11" t="s">
        <v>4664</v>
      </c>
      <c r="O803" s="11" t="s">
        <v>4665</v>
      </c>
      <c r="P803" s="12"/>
      <c r="Q803" s="13"/>
      <c r="R803" s="12"/>
      <c r="S803" s="12"/>
      <c r="T803" s="12"/>
      <c r="U803" s="12"/>
      <c r="V803" s="12"/>
      <c r="W803" s="12"/>
      <c r="X803" s="13"/>
      <c r="Y803" s="6" t="s">
        <v>3569</v>
      </c>
      <c r="Z803" s="12" t="str">
        <f t="shared" si="1"/>
        <v>{"id":"M6-G-28b-I-1-BR","stimulus":"&lt;p&gt;Arraste cada paralelepípedo para a sua planificação.&lt;/p&gt;","hint":"&lt;p&gt;Em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v>
      </c>
      <c r="AA803" s="15" t="s">
        <v>4666</v>
      </c>
      <c r="AB803" s="13" t="str">
        <f t="shared" si="2"/>
        <v>M6-G-28b-I-1</v>
      </c>
      <c r="AC803" s="13" t="str">
        <f t="shared" si="3"/>
        <v>M6-G-28b-I-1-BR</v>
      </c>
      <c r="AD803" s="8" t="s">
        <v>47</v>
      </c>
      <c r="AE803" s="13"/>
      <c r="AF803" s="8" t="s">
        <v>48</v>
      </c>
      <c r="AG803" s="8"/>
    </row>
    <row r="804" ht="112.5" customHeight="1">
      <c r="A804" s="6" t="s">
        <v>4660</v>
      </c>
      <c r="B804" s="6" t="s">
        <v>4661</v>
      </c>
      <c r="C804" s="13" t="s">
        <v>50</v>
      </c>
      <c r="D804" s="7" t="s">
        <v>36</v>
      </c>
      <c r="E804" s="6"/>
      <c r="F804" s="9" t="s">
        <v>4667</v>
      </c>
      <c r="G804" s="9" t="s">
        <v>4668</v>
      </c>
      <c r="H804" s="10" t="s">
        <v>128</v>
      </c>
      <c r="I804" s="6" t="s">
        <v>2761</v>
      </c>
      <c r="J804" s="6" t="s">
        <v>54</v>
      </c>
      <c r="K804" s="11"/>
      <c r="L804" s="26" t="s">
        <v>4669</v>
      </c>
      <c r="M804" s="13" t="s">
        <v>43</v>
      </c>
      <c r="N804" s="11" t="s">
        <v>4664</v>
      </c>
      <c r="O804" s="11" t="s">
        <v>4665</v>
      </c>
      <c r="P804" s="12"/>
      <c r="Q804" s="13"/>
      <c r="R804" s="12"/>
      <c r="S804" s="12"/>
      <c r="T804" s="12"/>
      <c r="U804" s="12"/>
      <c r="V804" s="12"/>
      <c r="W804" s="12"/>
      <c r="X804" s="13"/>
      <c r="Y804" s="6" t="s">
        <v>3569</v>
      </c>
      <c r="Z804" s="12" t="str">
        <f t="shared" si="1"/>
        <v>{"id":"M6-G-28b-E-1-BR","stimulus":"&lt;p&gt;Escreva o nome dos paralelepípedos que correspondem a essas planificações.&lt;/p&gt;","template":"&lt;table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tipos de paralelepípedos dependem da forma de suas faces.&lt;/p&gt;&lt;p&gt;Em um cubo todas as suas faces são quadradas, em um ortoedro todas as suas faces são retângulos e em um romboedro todas as suas faces são losangos.&lt;/p&gt;","hint":"&lt;p&gt;Em um cubo todas as suas faces são quadradas, em um ortoedro todas as suas faces são retângulos e em um romboedro todas as suas faces são losangos.&lt;/p&gt;","seed":{"parameters":[],"calculated":[{"name":"A1","label":"Cubo"},{"name":"A2","label":"Romboedro"},{"name":"A3","label":"Ortoedro"}],"uniques":true},"algorithm":{"name":"calculateOperation","template":"Cloze with text"}}</v>
      </c>
      <c r="AA804" s="17" t="s">
        <v>4670</v>
      </c>
      <c r="AB804" s="13" t="str">
        <f t="shared" si="2"/>
        <v>M6-G-28b-E-1</v>
      </c>
      <c r="AC804" s="13" t="str">
        <f t="shared" si="3"/>
        <v>M6-G-28b-E-1-BR</v>
      </c>
      <c r="AD804" s="8" t="s">
        <v>47</v>
      </c>
      <c r="AE804" s="13"/>
      <c r="AF804" s="8" t="s">
        <v>48</v>
      </c>
      <c r="AG804" s="8"/>
    </row>
    <row r="805" ht="112.5" customHeight="1">
      <c r="A805" s="6" t="s">
        <v>4671</v>
      </c>
      <c r="B805" s="6" t="s">
        <v>4672</v>
      </c>
      <c r="C805" s="13" t="s">
        <v>35</v>
      </c>
      <c r="D805" s="7" t="s">
        <v>36</v>
      </c>
      <c r="E805" s="6"/>
      <c r="F805" s="9" t="s">
        <v>4673</v>
      </c>
      <c r="G805" s="9" t="s">
        <v>4674</v>
      </c>
      <c r="H805" s="10"/>
      <c r="I805" s="6" t="s">
        <v>2761</v>
      </c>
      <c r="J805" s="8" t="s">
        <v>196</v>
      </c>
      <c r="K805" s="11"/>
      <c r="L805" s="11" t="s">
        <v>4675</v>
      </c>
      <c r="M805" s="13" t="s">
        <v>43</v>
      </c>
      <c r="N805" s="11" t="s">
        <v>4676</v>
      </c>
      <c r="O805" s="11" t="s">
        <v>4676</v>
      </c>
      <c r="P805" s="12"/>
      <c r="Q805" s="13"/>
      <c r="R805" s="12"/>
      <c r="S805" s="12"/>
      <c r="T805" s="12"/>
      <c r="U805" s="12"/>
      <c r="V805" s="12"/>
      <c r="W805" s="12"/>
      <c r="X805" s="13"/>
      <c r="Y805" s="6" t="s">
        <v>3569</v>
      </c>
      <c r="Z805" s="12" t="str">
        <f t="shared" si="1"/>
        <v>{"id":"M6-G-29a-I-1-BR","stimulus":"&lt;p&gt;Arraste o nome correspondente a cada corpo redondo.&lt;/p&gt;","template":"&lt;table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nenhuma.&lt;/p&gt;","seed":{"parameters":[],"calculated":[{"name":"A1","label":"Cilindro"},{"name":"A2","label":"Cone"},{"name":"A3","label":"Esfera"}],"uniques":true},"algorithm":{"name":"calculateOperation","template":"Cloze with drag &amp; drop","params":{"keyboard":"INTERMEDIATE"}}}</v>
      </c>
      <c r="AA805" s="17" t="s">
        <v>4677</v>
      </c>
      <c r="AB805" s="13" t="str">
        <f t="shared" si="2"/>
        <v>M6-G-29a-I-1</v>
      </c>
      <c r="AC805" s="13" t="str">
        <f t="shared" si="3"/>
        <v>M6-G-29a-I-1-BR</v>
      </c>
      <c r="AD805" s="8" t="s">
        <v>47</v>
      </c>
      <c r="AE805" s="13"/>
      <c r="AF805" s="8" t="s">
        <v>48</v>
      </c>
      <c r="AG805" s="8" t="s">
        <v>49</v>
      </c>
    </row>
    <row r="806" ht="112.5" customHeight="1">
      <c r="A806" s="6" t="s">
        <v>4671</v>
      </c>
      <c r="B806" s="6" t="s">
        <v>4672</v>
      </c>
      <c r="C806" s="13" t="s">
        <v>50</v>
      </c>
      <c r="D806" s="7" t="s">
        <v>36</v>
      </c>
      <c r="E806" s="6"/>
      <c r="F806" s="9" t="s">
        <v>4678</v>
      </c>
      <c r="G806" s="9" t="s">
        <v>4679</v>
      </c>
      <c r="H806" s="10"/>
      <c r="I806" s="6" t="s">
        <v>2761</v>
      </c>
      <c r="J806" s="6" t="s">
        <v>54</v>
      </c>
      <c r="K806" s="11"/>
      <c r="L806" s="11" t="s">
        <v>4680</v>
      </c>
      <c r="M806" s="13" t="s">
        <v>43</v>
      </c>
      <c r="N806" s="11" t="s">
        <v>4681</v>
      </c>
      <c r="O806" s="11" t="s">
        <v>4681</v>
      </c>
      <c r="P806" s="12"/>
      <c r="Q806" s="13"/>
      <c r="R806" s="12"/>
      <c r="S806" s="12"/>
      <c r="T806" s="12"/>
      <c r="U806" s="12"/>
      <c r="V806" s="12"/>
      <c r="W806" s="12"/>
      <c r="X806" s="13"/>
      <c r="Y806" s="6" t="s">
        <v>3569</v>
      </c>
      <c r="Z806" s="12" t="str">
        <f t="shared" si="1"/>
        <v>{"id":"M6-G-29a-E-1-BR","stimulus":"&lt;p&gt;Escreva os nomes dos seguintes corpos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nenhuma.&lt;/p&gt;","seed":{"parameters":[],"calculated":[{"name":"A1","label":"Cone"},{"name":"A2","label":"Cilindro"},{"name":"A3","label":"Esfera"}],"uniques":true},"algorithm":{"name":"calculateOperation","template":"Cloze with text"}}</v>
      </c>
      <c r="AA806" s="17" t="s">
        <v>4682</v>
      </c>
      <c r="AB806" s="13" t="str">
        <f t="shared" si="2"/>
        <v>M6-G-29a-E-1</v>
      </c>
      <c r="AC806" s="13" t="str">
        <f t="shared" si="3"/>
        <v>M6-G-29a-E-1-BR</v>
      </c>
      <c r="AD806" s="8" t="s">
        <v>47</v>
      </c>
      <c r="AE806" s="13"/>
      <c r="AF806" s="8" t="s">
        <v>48</v>
      </c>
      <c r="AG806" s="8" t="s">
        <v>49</v>
      </c>
    </row>
    <row r="807" ht="112.5" customHeight="1">
      <c r="A807" s="6" t="s">
        <v>4671</v>
      </c>
      <c r="B807" s="6" t="s">
        <v>4672</v>
      </c>
      <c r="C807" s="13" t="s">
        <v>69</v>
      </c>
      <c r="D807" s="7" t="s">
        <v>36</v>
      </c>
      <c r="E807" s="6"/>
      <c r="F807" s="9" t="s">
        <v>4683</v>
      </c>
      <c r="G807" s="10"/>
      <c r="H807" s="10"/>
      <c r="I807" s="6" t="s">
        <v>2761</v>
      </c>
      <c r="J807" s="23" t="s">
        <v>4684</v>
      </c>
      <c r="K807" s="11"/>
      <c r="L807" s="11" t="s">
        <v>4685</v>
      </c>
      <c r="M807" s="8" t="s">
        <v>43</v>
      </c>
      <c r="N807" s="11" t="s">
        <v>4681</v>
      </c>
      <c r="O807" s="11" t="s">
        <v>4681</v>
      </c>
      <c r="P807" s="12"/>
      <c r="Q807" s="13"/>
      <c r="R807" s="12"/>
      <c r="S807" s="12"/>
      <c r="T807" s="12"/>
      <c r="U807" s="12"/>
      <c r="V807" s="12"/>
      <c r="W807" s="12"/>
      <c r="X807" s="13"/>
      <c r="Y807" s="6" t="s">
        <v>3569</v>
      </c>
      <c r="Z807" s="12" t="str">
        <f t="shared" si="1"/>
        <v>{"id":"M6-G-29a-A-1-BR","stimulus":"&lt;p&gt;Selecione qual desses objetos do mundo real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v>
      </c>
      <c r="AA807" s="17" t="s">
        <v>4686</v>
      </c>
      <c r="AB807" s="13" t="str">
        <f t="shared" si="2"/>
        <v>M6-G-29a-A-1</v>
      </c>
      <c r="AC807" s="13" t="str">
        <f t="shared" si="3"/>
        <v>M6-G-29a-A-1-BR</v>
      </c>
      <c r="AD807" s="8" t="s">
        <v>47</v>
      </c>
      <c r="AE807" s="13"/>
      <c r="AF807" s="8" t="s">
        <v>48</v>
      </c>
      <c r="AG807" s="8" t="s">
        <v>49</v>
      </c>
    </row>
    <row r="808" ht="112.5" customHeight="1">
      <c r="A808" s="6" t="s">
        <v>4671</v>
      </c>
      <c r="B808" s="6" t="s">
        <v>4672</v>
      </c>
      <c r="C808" s="13" t="s">
        <v>69</v>
      </c>
      <c r="D808" s="7" t="s">
        <v>36</v>
      </c>
      <c r="E808" s="6"/>
      <c r="F808" s="9" t="s">
        <v>4687</v>
      </c>
      <c r="G808" s="10"/>
      <c r="H808" s="10"/>
      <c r="I808" s="6" t="s">
        <v>2761</v>
      </c>
      <c r="J808" s="23" t="s">
        <v>4684</v>
      </c>
      <c r="K808" s="11"/>
      <c r="L808" s="11" t="s">
        <v>4688</v>
      </c>
      <c r="M808" s="8" t="s">
        <v>43</v>
      </c>
      <c r="N808" s="11" t="s">
        <v>4681</v>
      </c>
      <c r="O808" s="11" t="s">
        <v>4681</v>
      </c>
      <c r="P808" s="12"/>
      <c r="Q808" s="13"/>
      <c r="R808" s="12"/>
      <c r="S808" s="12"/>
      <c r="T808" s="12"/>
      <c r="U808" s="12"/>
      <c r="V808" s="12"/>
      <c r="W808" s="12"/>
      <c r="X808" s="13"/>
      <c r="Y808" s="6" t="s">
        <v>3569</v>
      </c>
      <c r="Z808" s="12" t="str">
        <f t="shared" si="1"/>
        <v>{"id":"M6-G-29a-A-2-BR","stimulus":"&lt;p&gt;Selecione qual desses objetos do mundo real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v>
      </c>
      <c r="AA808" s="17" t="s">
        <v>4689</v>
      </c>
      <c r="AB808" s="13" t="str">
        <f t="shared" si="2"/>
        <v>M6-G-29a-A-2</v>
      </c>
      <c r="AC808" s="13" t="str">
        <f t="shared" si="3"/>
        <v>M6-G-29a-A-2-BR</v>
      </c>
      <c r="AD808" s="8" t="s">
        <v>47</v>
      </c>
      <c r="AE808" s="13"/>
      <c r="AF808" s="8" t="s">
        <v>48</v>
      </c>
      <c r="AG808" s="8" t="s">
        <v>49</v>
      </c>
    </row>
    <row r="809" ht="112.5" customHeight="1">
      <c r="A809" s="6" t="s">
        <v>4671</v>
      </c>
      <c r="B809" s="6" t="s">
        <v>4672</v>
      </c>
      <c r="C809" s="13" t="s">
        <v>69</v>
      </c>
      <c r="D809" s="7" t="s">
        <v>36</v>
      </c>
      <c r="E809" s="6"/>
      <c r="F809" s="9" t="s">
        <v>4690</v>
      </c>
      <c r="G809" s="10"/>
      <c r="H809" s="10"/>
      <c r="I809" s="6" t="s">
        <v>2761</v>
      </c>
      <c r="J809" s="23" t="s">
        <v>4684</v>
      </c>
      <c r="K809" s="11"/>
      <c r="L809" s="11" t="s">
        <v>4691</v>
      </c>
      <c r="M809" s="8" t="s">
        <v>43</v>
      </c>
      <c r="N809" s="11" t="s">
        <v>4681</v>
      </c>
      <c r="O809" s="11" t="s">
        <v>4681</v>
      </c>
      <c r="P809" s="12"/>
      <c r="Q809" s="13"/>
      <c r="R809" s="12"/>
      <c r="S809" s="12"/>
      <c r="T809" s="12"/>
      <c r="U809" s="12"/>
      <c r="V809" s="12"/>
      <c r="W809" s="12"/>
      <c r="X809" s="13"/>
      <c r="Y809" s="6" t="s">
        <v>3569</v>
      </c>
      <c r="Z809" s="12" t="str">
        <f t="shared" si="1"/>
        <v>{"id":"M6-G-29a-A-3-BR","stimulus":"&lt;p&gt;Selecione qual desses objetos do mundo real se parece com uma esfera.&lt;/p&gt;","hint":"&lt;p&gt;Um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v>
      </c>
      <c r="AA809" s="17" t="s">
        <v>4692</v>
      </c>
      <c r="AB809" s="13" t="str">
        <f t="shared" si="2"/>
        <v>M6-G-29a-A-3</v>
      </c>
      <c r="AC809" s="13" t="str">
        <f t="shared" si="3"/>
        <v>M6-G-29a-A-3-BR</v>
      </c>
      <c r="AD809" s="8" t="s">
        <v>47</v>
      </c>
      <c r="AE809" s="13"/>
      <c r="AF809" s="8" t="s">
        <v>48</v>
      </c>
      <c r="AG809" s="8" t="s">
        <v>49</v>
      </c>
    </row>
    <row r="810" ht="112.5" customHeight="1">
      <c r="A810" s="6" t="s">
        <v>4671</v>
      </c>
      <c r="B810" s="6" t="s">
        <v>4672</v>
      </c>
      <c r="C810" s="13" t="s">
        <v>69</v>
      </c>
      <c r="D810" s="7" t="s">
        <v>36</v>
      </c>
      <c r="E810" s="6"/>
      <c r="F810" s="9" t="s">
        <v>4693</v>
      </c>
      <c r="G810" s="10"/>
      <c r="H810" s="10"/>
      <c r="I810" s="6" t="s">
        <v>2761</v>
      </c>
      <c r="J810" s="23" t="s">
        <v>4694</v>
      </c>
      <c r="K810" s="11"/>
      <c r="L810" s="11" t="s">
        <v>4695</v>
      </c>
      <c r="M810" s="8" t="s">
        <v>43</v>
      </c>
      <c r="N810" s="11" t="s">
        <v>4681</v>
      </c>
      <c r="O810" s="11" t="s">
        <v>4681</v>
      </c>
      <c r="P810" s="12"/>
      <c r="Q810" s="13"/>
      <c r="R810" s="12"/>
      <c r="S810" s="12"/>
      <c r="T810" s="12"/>
      <c r="U810" s="12"/>
      <c r="V810" s="12"/>
      <c r="W810" s="12"/>
      <c r="X810" s="13"/>
      <c r="Y810" s="6" t="s">
        <v>3569</v>
      </c>
      <c r="Z810" s="12" t="str">
        <f t="shared" si="1"/>
        <v>{"id":"M6-G-29a-A-4-BR","stimulus":"&lt;p&gt;Selecione qual desses objetos do mundo real não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v>
      </c>
      <c r="AA810" s="17" t="s">
        <v>4696</v>
      </c>
      <c r="AB810" s="13" t="str">
        <f t="shared" si="2"/>
        <v>M6-G-29a-A-4</v>
      </c>
      <c r="AC810" s="13" t="str">
        <f t="shared" si="3"/>
        <v>M6-G-29a-A-4-BR</v>
      </c>
      <c r="AD810" s="8" t="s">
        <v>47</v>
      </c>
      <c r="AE810" s="13"/>
      <c r="AF810" s="8" t="s">
        <v>48</v>
      </c>
      <c r="AG810" s="8" t="s">
        <v>49</v>
      </c>
    </row>
    <row r="811" ht="112.5" customHeight="1">
      <c r="A811" s="6" t="s">
        <v>4671</v>
      </c>
      <c r="B811" s="6" t="s">
        <v>4672</v>
      </c>
      <c r="C811" s="13" t="s">
        <v>69</v>
      </c>
      <c r="D811" s="7" t="s">
        <v>36</v>
      </c>
      <c r="E811" s="6"/>
      <c r="F811" s="9" t="s">
        <v>4697</v>
      </c>
      <c r="G811" s="10"/>
      <c r="H811" s="10"/>
      <c r="I811" s="6" t="s">
        <v>2761</v>
      </c>
      <c r="J811" s="23" t="s">
        <v>4694</v>
      </c>
      <c r="K811" s="11"/>
      <c r="L811" s="11" t="s">
        <v>4698</v>
      </c>
      <c r="M811" s="8" t="s">
        <v>43</v>
      </c>
      <c r="N811" s="11" t="s">
        <v>4681</v>
      </c>
      <c r="O811" s="11" t="s">
        <v>4681</v>
      </c>
      <c r="P811" s="12"/>
      <c r="Q811" s="13"/>
      <c r="R811" s="12"/>
      <c r="S811" s="12"/>
      <c r="T811" s="12"/>
      <c r="U811" s="12"/>
      <c r="V811" s="12"/>
      <c r="W811" s="12"/>
      <c r="X811" s="13"/>
      <c r="Y811" s="6" t="s">
        <v>3569</v>
      </c>
      <c r="Z811" s="12" t="str">
        <f t="shared" si="1"/>
        <v>{"id":"M6-G-29a-A-5-BR","stimulus":"&lt;p&gt;Selecione qual desses objetos do mundo real não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v>
      </c>
      <c r="AA811" s="17" t="s">
        <v>4699</v>
      </c>
      <c r="AB811" s="13" t="str">
        <f t="shared" si="2"/>
        <v>M6-G-29a-A-5</v>
      </c>
      <c r="AC811" s="13" t="str">
        <f t="shared" si="3"/>
        <v>M6-G-29a-A-5-BR</v>
      </c>
      <c r="AD811" s="8" t="s">
        <v>47</v>
      </c>
      <c r="AE811" s="13"/>
      <c r="AF811" s="8" t="s">
        <v>48</v>
      </c>
      <c r="AG811" s="8" t="s">
        <v>49</v>
      </c>
    </row>
    <row r="812" ht="112.5" customHeight="1">
      <c r="A812" s="6" t="s">
        <v>4700</v>
      </c>
      <c r="B812" s="6" t="s">
        <v>4701</v>
      </c>
      <c r="C812" s="13" t="s">
        <v>35</v>
      </c>
      <c r="D812" s="7" t="s">
        <v>36</v>
      </c>
      <c r="E812" s="6"/>
      <c r="F812" s="9" t="s">
        <v>4702</v>
      </c>
      <c r="G812" s="11" t="s">
        <v>4703</v>
      </c>
      <c r="H812" s="10"/>
      <c r="I812" s="6" t="s">
        <v>2761</v>
      </c>
      <c r="J812" s="8" t="s">
        <v>196</v>
      </c>
      <c r="K812" s="11"/>
      <c r="L812" s="11" t="s">
        <v>4704</v>
      </c>
      <c r="M812" s="13" t="s">
        <v>43</v>
      </c>
      <c r="N812" s="11" t="s">
        <v>4681</v>
      </c>
      <c r="O812" s="11" t="s">
        <v>4681</v>
      </c>
      <c r="P812" s="12"/>
      <c r="Q812" s="13"/>
      <c r="R812" s="12"/>
      <c r="S812" s="12"/>
      <c r="T812" s="12"/>
      <c r="U812" s="12"/>
      <c r="V812" s="12"/>
      <c r="W812" s="12"/>
      <c r="X812" s="13"/>
      <c r="Y812" s="6" t="s">
        <v>3569</v>
      </c>
      <c r="Z812" s="12" t="str">
        <f t="shared" si="1"/>
        <v>{"id":"M6-G-29b-I-1-BR","stimulus":"&lt;p&gt;Arraste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drag &amp; drop","params":{"keyboard":"INTERMEDIATE"}}}</v>
      </c>
      <c r="AA812" s="17" t="s">
        <v>4705</v>
      </c>
      <c r="AB812" s="13" t="str">
        <f t="shared" si="2"/>
        <v>M6-G-29b-I-1</v>
      </c>
      <c r="AC812" s="13" t="str">
        <f t="shared" si="3"/>
        <v>M6-G-29b-I-1-BR</v>
      </c>
      <c r="AD812" s="8" t="s">
        <v>47</v>
      </c>
      <c r="AE812" s="13"/>
      <c r="AF812" s="8" t="s">
        <v>48</v>
      </c>
      <c r="AG812" s="8" t="s">
        <v>49</v>
      </c>
    </row>
    <row r="813" ht="112.5" customHeight="1">
      <c r="A813" s="6" t="s">
        <v>4700</v>
      </c>
      <c r="B813" s="6" t="s">
        <v>4701</v>
      </c>
      <c r="C813" s="13" t="s">
        <v>35</v>
      </c>
      <c r="D813" s="7" t="s">
        <v>36</v>
      </c>
      <c r="E813" s="6"/>
      <c r="F813" s="9" t="s">
        <v>4702</v>
      </c>
      <c r="G813" s="11" t="s">
        <v>4706</v>
      </c>
      <c r="H813" s="10"/>
      <c r="I813" s="6" t="s">
        <v>2761</v>
      </c>
      <c r="J813" s="8" t="s">
        <v>196</v>
      </c>
      <c r="K813" s="11"/>
      <c r="L813" s="11" t="s">
        <v>4707</v>
      </c>
      <c r="M813" s="13" t="s">
        <v>43</v>
      </c>
      <c r="N813" s="11" t="s">
        <v>4681</v>
      </c>
      <c r="O813" s="11" t="s">
        <v>4681</v>
      </c>
      <c r="P813" s="12"/>
      <c r="Q813" s="13"/>
      <c r="R813" s="12"/>
      <c r="S813" s="12"/>
      <c r="T813" s="12"/>
      <c r="U813" s="12"/>
      <c r="V813" s="12"/>
      <c r="W813" s="12"/>
      <c r="X813" s="13"/>
      <c r="Y813" s="6" t="s">
        <v>3569</v>
      </c>
      <c r="Z813" s="12" t="str">
        <f t="shared" si="1"/>
        <v>{"id":"M6-G-29b-I-2-BR","stimulus":"&lt;p&gt;Arraste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drag &amp; drop","params":{"keyboard":"INTERMEDIATE"}}}</v>
      </c>
      <c r="AA813" s="17" t="s">
        <v>4708</v>
      </c>
      <c r="AB813" s="13" t="str">
        <f t="shared" si="2"/>
        <v>M6-G-29b-I-2</v>
      </c>
      <c r="AC813" s="13" t="str">
        <f t="shared" si="3"/>
        <v>M6-G-29b-I-2-BR</v>
      </c>
      <c r="AD813" s="8" t="s">
        <v>47</v>
      </c>
      <c r="AE813" s="13"/>
      <c r="AF813" s="8" t="s">
        <v>48</v>
      </c>
      <c r="AG813" s="8" t="s">
        <v>49</v>
      </c>
    </row>
    <row r="814" ht="112.5" customHeight="1">
      <c r="A814" s="6" t="s">
        <v>4700</v>
      </c>
      <c r="B814" s="6" t="s">
        <v>4701</v>
      </c>
      <c r="C814" s="13" t="s">
        <v>50</v>
      </c>
      <c r="D814" s="7" t="s">
        <v>36</v>
      </c>
      <c r="E814" s="6"/>
      <c r="F814" s="9" t="s">
        <v>4709</v>
      </c>
      <c r="G814" s="11" t="s">
        <v>4703</v>
      </c>
      <c r="H814" s="10"/>
      <c r="I814" s="6" t="s">
        <v>2761</v>
      </c>
      <c r="J814" s="6" t="s">
        <v>54</v>
      </c>
      <c r="K814" s="11"/>
      <c r="L814" s="11" t="s">
        <v>4704</v>
      </c>
      <c r="M814" s="13" t="s">
        <v>43</v>
      </c>
      <c r="N814" s="11" t="s">
        <v>4681</v>
      </c>
      <c r="O814" s="11" t="s">
        <v>4681</v>
      </c>
      <c r="P814" s="12"/>
      <c r="Q814" s="13"/>
      <c r="R814" s="12"/>
      <c r="S814" s="12"/>
      <c r="T814" s="12"/>
      <c r="U814" s="12"/>
      <c r="V814" s="12"/>
      <c r="W814" s="12"/>
      <c r="X814" s="13"/>
      <c r="Y814" s="6" t="s">
        <v>3569</v>
      </c>
      <c r="Z814" s="12" t="str">
        <f t="shared" si="1"/>
        <v>{"id":"M6-G-29b-E-1-BR","stimulus":"&lt;p&gt;Escreva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text"}}</v>
      </c>
      <c r="AA814" s="17" t="s">
        <v>4710</v>
      </c>
      <c r="AB814" s="13" t="str">
        <f t="shared" si="2"/>
        <v>M6-G-29b-E-1</v>
      </c>
      <c r="AC814" s="13" t="str">
        <f t="shared" si="3"/>
        <v>M6-G-29b-E-1-BR</v>
      </c>
      <c r="AD814" s="8" t="s">
        <v>47</v>
      </c>
      <c r="AE814" s="13"/>
      <c r="AF814" s="8" t="s">
        <v>48</v>
      </c>
      <c r="AG814" s="8" t="s">
        <v>49</v>
      </c>
    </row>
    <row r="815" ht="112.5" customHeight="1">
      <c r="A815" s="6" t="s">
        <v>4700</v>
      </c>
      <c r="B815" s="6" t="s">
        <v>4701</v>
      </c>
      <c r="C815" s="13" t="s">
        <v>50</v>
      </c>
      <c r="D815" s="7" t="s">
        <v>36</v>
      </c>
      <c r="E815" s="6"/>
      <c r="F815" s="9" t="s">
        <v>4709</v>
      </c>
      <c r="G815" s="11" t="s">
        <v>4706</v>
      </c>
      <c r="H815" s="10"/>
      <c r="I815" s="6" t="s">
        <v>2761</v>
      </c>
      <c r="J815" s="6" t="s">
        <v>54</v>
      </c>
      <c r="K815" s="11"/>
      <c r="L815" s="11" t="s">
        <v>4707</v>
      </c>
      <c r="M815" s="13" t="s">
        <v>43</v>
      </c>
      <c r="N815" s="11" t="s">
        <v>4681</v>
      </c>
      <c r="O815" s="11" t="s">
        <v>4681</v>
      </c>
      <c r="P815" s="12"/>
      <c r="Q815" s="13"/>
      <c r="R815" s="12"/>
      <c r="S815" s="12"/>
      <c r="T815" s="12"/>
      <c r="U815" s="12"/>
      <c r="V815" s="12"/>
      <c r="W815" s="12"/>
      <c r="X815" s="13"/>
      <c r="Y815" s="6" t="s">
        <v>3569</v>
      </c>
      <c r="Z815" s="12" t="str">
        <f t="shared" si="1"/>
        <v>{"id":"M6-G-29b-E-2-BR","stimulus":"&lt;p&gt;Escreva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text"}}</v>
      </c>
      <c r="AA815" s="17" t="s">
        <v>4711</v>
      </c>
      <c r="AB815" s="13" t="str">
        <f t="shared" si="2"/>
        <v>M6-G-29b-E-2</v>
      </c>
      <c r="AC815" s="13" t="str">
        <f t="shared" si="3"/>
        <v>M6-G-29b-E-2-BR</v>
      </c>
      <c r="AD815" s="8" t="s">
        <v>47</v>
      </c>
      <c r="AE815" s="13"/>
      <c r="AF815" s="8" t="s">
        <v>48</v>
      </c>
      <c r="AG815" s="8" t="s">
        <v>49</v>
      </c>
    </row>
    <row r="816" ht="112.5" customHeight="1">
      <c r="A816" s="6" t="s">
        <v>4712</v>
      </c>
      <c r="B816" s="6" t="s">
        <v>4713</v>
      </c>
      <c r="C816" s="13" t="s">
        <v>35</v>
      </c>
      <c r="D816" s="7" t="s">
        <v>36</v>
      </c>
      <c r="E816" s="6"/>
      <c r="F816" s="48" t="s">
        <v>4714</v>
      </c>
      <c r="G816" s="10"/>
      <c r="H816" s="10" t="s">
        <v>4715</v>
      </c>
      <c r="I816" s="6" t="s">
        <v>2761</v>
      </c>
      <c r="J816" s="23" t="s">
        <v>262</v>
      </c>
      <c r="K816" s="11" t="s">
        <v>4716</v>
      </c>
      <c r="L816" s="11" t="s">
        <v>4717</v>
      </c>
      <c r="M816" s="13" t="s">
        <v>43</v>
      </c>
      <c r="N816" s="11" t="s">
        <v>4718</v>
      </c>
      <c r="O816" s="11" t="s">
        <v>4719</v>
      </c>
      <c r="P816" s="12"/>
      <c r="Q816" s="13"/>
      <c r="R816" s="12"/>
      <c r="S816" s="12"/>
      <c r="T816" s="12"/>
      <c r="U816" s="12"/>
      <c r="V816" s="12"/>
      <c r="W816" s="12"/>
      <c r="X816" s="13"/>
      <c r="Y816" s="6" t="s">
        <v>3569</v>
      </c>
      <c r="Z816" s="12" t="str">
        <f t="shared" si="1"/>
        <v>{"id":"M6-G-32a-I-1-BR","stimulus":"&lt;p&gt;Selecione o valor correto para o volume deste prisma com base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cm&lt;/span&gt;\n\t\t&lt;/div&gt;\n\t&lt;/div&gt;\n&lt;/div&gt;&lt;/div&gt;","hint":"&lt;p&gt;O volume de um prisma é calculado com esta fórmula:&lt;/p&gt;&lt;p style=\"text-align:center;\"&gt;Volume = área da base × altura&lt;/p&gt;","feedback":"&lt;p&gt;Para encontrar o volume do prisma, use esta fórmula:&lt;/p&gt;&lt;p style=\"text-align:center;\"&gt;Volume = área da base × altura = (base × altura) × altura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v>
      </c>
      <c r="AA816" s="15" t="s">
        <v>4720</v>
      </c>
      <c r="AB816" s="13" t="str">
        <f t="shared" si="2"/>
        <v>M6-G-32a-I-1</v>
      </c>
      <c r="AC816" s="13" t="str">
        <f t="shared" si="3"/>
        <v>M6-G-32a-I-1-BR</v>
      </c>
      <c r="AD816" s="8" t="s">
        <v>47</v>
      </c>
      <c r="AE816" s="13"/>
      <c r="AF816" s="8" t="s">
        <v>48</v>
      </c>
      <c r="AG816" s="8" t="s">
        <v>49</v>
      </c>
    </row>
    <row r="817" ht="112.5" customHeight="1">
      <c r="A817" s="6" t="s">
        <v>4712</v>
      </c>
      <c r="B817" s="6" t="s">
        <v>4713</v>
      </c>
      <c r="C817" s="13" t="s">
        <v>50</v>
      </c>
      <c r="D817" s="7" t="s">
        <v>36</v>
      </c>
      <c r="E817" s="6"/>
      <c r="F817" s="9"/>
      <c r="G817" s="11"/>
      <c r="H817" s="10" t="s">
        <v>4721</v>
      </c>
      <c r="I817" s="6" t="s">
        <v>2761</v>
      </c>
      <c r="J817" s="8" t="s">
        <v>103</v>
      </c>
      <c r="K817" s="11" t="s">
        <v>4722</v>
      </c>
      <c r="L817" s="10"/>
      <c r="M817" s="8" t="s">
        <v>577</v>
      </c>
      <c r="N817" s="9"/>
      <c r="O817" s="9"/>
      <c r="P817" s="12"/>
      <c r="Q817" s="13"/>
      <c r="R817" s="9" t="s">
        <v>4723</v>
      </c>
      <c r="S817" s="11" t="s">
        <v>4724</v>
      </c>
      <c r="T817" s="11" t="s">
        <v>4725</v>
      </c>
      <c r="U817" s="11" t="s">
        <v>4726</v>
      </c>
      <c r="V817" s="11" t="s">
        <v>4727</v>
      </c>
      <c r="W817" s="11" t="s">
        <v>4728</v>
      </c>
      <c r="X817" s="13"/>
      <c r="Y817" s="6" t="s">
        <v>3569</v>
      </c>
      <c r="Z817" s="12" t="str">
        <f t="shared" si="1"/>
        <v>{"id":"M6-G-32a-E-1-BR","seed":{"parameters":[{"name":"Q1","label":null,"list":[2,3,4,5,6,7]},{"name":"Q2","label":null,"list":[0,1,2]}],"uniques":true},"scaffolding":[{"id":"step-0","stimulus":"&lt;p&gt;Calcule o volume deste prisma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cm&lt;/span&gt;\n\t\t&lt;/div&gt;\n\t&lt;/div&gt;\n&lt;/div&gt;&lt;/div&gt;","template":"&lt;p&gt;O volume é {{response}} cm&lt;sup&gt;3&lt;/sup&gt;.&lt;/p&gt;","seed":{"parameters":[],"calculated":[{"name":"T1","label":"{{function}}","function":"{{Q1}}+1","temp":true},{"name":"T2","label":"{{function}}","function":" {{Q1}}*3-1+{{Q2}}","temp":true},{"name":"A1","label":"{{function}}","function":"{{Q1}}*{{T1}}*{{T2}}"}]},"algorithm":{"name":"calculateOperation","params":{"method":"equivLiteral","keyboard":"INTERMEDIATE"}}},{"id":"step-1","stimulus":"&lt;p&gt;Quais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menor da base = {{response}} cm&lt;/p&gt;&lt;p style=\"text-align:center;\"&gt;Lado maior da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O que pede o enunciado?&lt;/p&gt;","seed":{"calculated":[{"name":"A1","label":"&lt;p&gt;Calcular a área total.&lt;/p&gt;","incorrect":true},{"name":"A2","label":"&lt;p&gt;Calcular a área lateral.&lt;/p&gt;","incorrect":true},{"name":"A3","label":"&lt;p&gt;Calcular 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base = {{response}} cm&lt;sup&gt;2&lt;/sup&gt;&lt;/p&gt;","seed":{"calculated":[{"name":"T1","label":"{{function}}","function":"{{Q1}}+1","temp":true},{"name":"T2","label":"{{function}}","function":" {{Q1}}*3-1+{{Q2}}","temp":true},{"name":"A4","label":"{{function}}","function":"{{Q1}}*{{T1}}"}]},"algorithm":{"name":"calculateOperation","params":{"method":"equivLiteral","keyboard":"INTERMEDIATE"}}},{"id":"step-5","stimulus":"&lt;p&gt;Com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 = área da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v>
      </c>
      <c r="AA817" s="15" t="s">
        <v>4729</v>
      </c>
      <c r="AB817" s="13" t="str">
        <f t="shared" si="2"/>
        <v>M6-G-32a-E-1</v>
      </c>
      <c r="AC817" s="13" t="str">
        <f t="shared" si="3"/>
        <v>M6-G-32a-E-1-BR</v>
      </c>
      <c r="AD817" s="8" t="s">
        <v>47</v>
      </c>
      <c r="AE817" s="13"/>
      <c r="AF817" s="8" t="s">
        <v>48</v>
      </c>
      <c r="AG817" s="8" t="s">
        <v>49</v>
      </c>
    </row>
    <row r="818" ht="112.5" customHeight="1">
      <c r="A818" s="6" t="s">
        <v>4712</v>
      </c>
      <c r="B818" s="6" t="s">
        <v>4713</v>
      </c>
      <c r="C818" s="13" t="s">
        <v>50</v>
      </c>
      <c r="D818" s="7" t="s">
        <v>36</v>
      </c>
      <c r="E818" s="6"/>
      <c r="F818" s="9"/>
      <c r="G818" s="11"/>
      <c r="H818" s="10" t="s">
        <v>4730</v>
      </c>
      <c r="I818" s="6" t="s">
        <v>2761</v>
      </c>
      <c r="J818" s="8" t="s">
        <v>103</v>
      </c>
      <c r="K818" s="11" t="s">
        <v>4731</v>
      </c>
      <c r="L818" s="10"/>
      <c r="M818" s="13" t="s">
        <v>577</v>
      </c>
      <c r="N818" s="9"/>
      <c r="O818" s="9"/>
      <c r="P818" s="12"/>
      <c r="Q818" s="13"/>
      <c r="R818" s="9" t="s">
        <v>4732</v>
      </c>
      <c r="S818" s="11" t="s">
        <v>4733</v>
      </c>
      <c r="T818" s="11" t="s">
        <v>4734</v>
      </c>
      <c r="U818" s="11" t="s">
        <v>4735</v>
      </c>
      <c r="V818" s="11" t="s">
        <v>4736</v>
      </c>
      <c r="W818" s="11" t="s">
        <v>4737</v>
      </c>
      <c r="X818" s="13"/>
      <c r="Y818" s="6" t="s">
        <v>3569</v>
      </c>
      <c r="Z818" s="12" t="str">
        <f t="shared" si="1"/>
        <v>{"id":"M6-G-32a-E-2-BR","seed":{"parameters":[{"name":"Q1","label":null,"min":2,"max":10,"step":1},{"name":"Q2","label":null,"list":[0,1,2]}],"uniques":true},"scaffolding":[{"id":"step-0","stimulus":"&lt;p&gt;Calcule o volume deste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cm&lt;/span&gt;\n\t\t&lt;/div&gt;\n\t&lt;/div&gt;\n&lt;/div&gt;&lt;/div&gt;&lt;/p&gt;","template":"&lt;p&gt;O volume é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da base = {{response}} cm&lt;/p&gt;&lt;p style=\"text-align:center;\"&gt;Apótema da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{{T1}}"}]},"algorithm":{"name":"calculateOperation","params":{"method":"equivLiteral","keyboard":"INTERMEDIATE"}}},{"id":"step-2","stimulus":"&lt;p&gt;O que o enunciado pede para calcular?&lt;/p&gt;","seed":{"calculated":[{"name":"A1","label":"&lt;p&gt;A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 = área da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v>
      </c>
      <c r="AA818" s="15" t="s">
        <v>4738</v>
      </c>
      <c r="AB818" s="13" t="str">
        <f t="shared" si="2"/>
        <v>M6-G-32a-E-2</v>
      </c>
      <c r="AC818" s="13" t="str">
        <f t="shared" si="3"/>
        <v>M6-G-32a-E-2-BR</v>
      </c>
      <c r="AD818" s="8" t="s">
        <v>47</v>
      </c>
      <c r="AE818" s="13"/>
      <c r="AF818" s="8" t="s">
        <v>48</v>
      </c>
      <c r="AG818" s="8" t="s">
        <v>49</v>
      </c>
    </row>
    <row r="819" ht="112.5" customHeight="1">
      <c r="A819" s="6" t="s">
        <v>4712</v>
      </c>
      <c r="B819" s="6" t="s">
        <v>4713</v>
      </c>
      <c r="C819" s="13" t="s">
        <v>50</v>
      </c>
      <c r="D819" s="7" t="s">
        <v>36</v>
      </c>
      <c r="E819" s="6"/>
      <c r="F819" s="40"/>
      <c r="G819" s="11"/>
      <c r="H819" s="10" t="s">
        <v>4739</v>
      </c>
      <c r="I819" s="6" t="s">
        <v>2761</v>
      </c>
      <c r="J819" s="8" t="s">
        <v>103</v>
      </c>
      <c r="K819" s="11" t="s">
        <v>4740</v>
      </c>
      <c r="L819" s="10"/>
      <c r="M819" s="13" t="s">
        <v>577</v>
      </c>
      <c r="N819" s="9"/>
      <c r="O819" s="9"/>
      <c r="P819" s="12"/>
      <c r="Q819" s="13"/>
      <c r="R819" s="9" t="s">
        <v>4741</v>
      </c>
      <c r="S819" s="11" t="s">
        <v>4742</v>
      </c>
      <c r="T819" s="11" t="s">
        <v>4743</v>
      </c>
      <c r="U819" s="11" t="s">
        <v>4744</v>
      </c>
      <c r="V819" s="11" t="s">
        <v>4745</v>
      </c>
      <c r="W819" s="11" t="s">
        <v>4746</v>
      </c>
      <c r="X819" s="13"/>
      <c r="Y819" s="6" t="s">
        <v>3569</v>
      </c>
      <c r="Z819" s="12" t="str">
        <f t="shared" si="1"/>
        <v>{"id":"M6-G-32a-E-3-BR","seed":{"parameters":[{"name":"Q1","label":null,"min":2,"max":10,"step":1},{"name":"Q4","label":null,"list":[0,1,2]}],"uniques":true},"scaffolding":[{"id":"step-0","stimulus":"&lt;p&gt;Calcule o volume desse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cm&lt;/span&gt;\n\t\t&lt;/div&gt;\n\t&lt;/div&gt;\n&lt;/div&gt;&lt;/div&gt;&lt;/p&gt;","template":"&lt;p&gt;O volume é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1)","temp":true},{"name":"A1","label":"{{function}}","function":"Lemonlib.round(3*{{Q1}}*{{T2}}*{{T1}},2)"}]},"algorithm":{"name":"calculateOperation","params":{"method":"equivLiteral","keyboard":"INTERMEDIATE"}}},{"id":"step-1","stimulus":"&lt;p&gt;Quais são as medidas dos lados desse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da base = {{response}} cm&lt;/p&gt;&lt;p style=\"text-align:center;\"&gt;Apótema da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O que pede o enunciado?&lt;/p&gt;","seed":{"calculated":[{"name":"A1","label":"&lt;p&gt;A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 = área da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v>
      </c>
      <c r="AA819" s="15" t="s">
        <v>4747</v>
      </c>
      <c r="AB819" s="13" t="str">
        <f t="shared" si="2"/>
        <v>M6-G-32a-E-3</v>
      </c>
      <c r="AC819" s="13" t="str">
        <f t="shared" si="3"/>
        <v>M6-G-32a-E-3-BR</v>
      </c>
      <c r="AD819" s="8" t="s">
        <v>47</v>
      </c>
      <c r="AE819" s="13"/>
      <c r="AF819" s="8" t="s">
        <v>48</v>
      </c>
      <c r="AG819" s="8" t="s">
        <v>49</v>
      </c>
    </row>
    <row r="820" ht="112.5" customHeight="1">
      <c r="A820" s="6" t="s">
        <v>4712</v>
      </c>
      <c r="B820" s="6" t="s">
        <v>4713</v>
      </c>
      <c r="C820" s="13" t="s">
        <v>69</v>
      </c>
      <c r="D820" s="7" t="s">
        <v>36</v>
      </c>
      <c r="E820" s="6"/>
      <c r="F820" s="9"/>
      <c r="G820" s="11"/>
      <c r="H820" s="10" t="s">
        <v>4748</v>
      </c>
      <c r="I820" s="6"/>
      <c r="J820" s="8" t="s">
        <v>103</v>
      </c>
      <c r="K820" s="11" t="s">
        <v>4749</v>
      </c>
      <c r="L820" s="11"/>
      <c r="M820" s="13" t="s">
        <v>577</v>
      </c>
      <c r="N820" s="9"/>
      <c r="O820" s="9"/>
      <c r="P820" s="12"/>
      <c r="Q820" s="13"/>
      <c r="R820" s="9" t="s">
        <v>4750</v>
      </c>
      <c r="S820" s="11" t="s">
        <v>4751</v>
      </c>
      <c r="T820" s="11" t="s">
        <v>4752</v>
      </c>
      <c r="U820" s="11" t="s">
        <v>4753</v>
      </c>
      <c r="V820" s="11" t="s">
        <v>4754</v>
      </c>
      <c r="W820" s="11" t="s">
        <v>4755</v>
      </c>
      <c r="X820" s="13"/>
      <c r="Y820" s="6" t="s">
        <v>3569</v>
      </c>
      <c r="Z820" s="12" t="str">
        <f t="shared" si="1"/>
        <v>{"id":"M6-G-32a-A-1-BR","seed":{"parameters":[{"name":"Q1","label":null,"list":[2,3,4]},{"name":"Q3","label":null,"list":[1,2]}],"uniques":true},"scaffolding":[{"id":"step-0","stimulus":"&lt;p&gt;Para fazer um mudança, Oliver usou algumas caixas de papelão em forma de prisma com base quadrada. Os lados da base medem {{Q1}} dm, enquanto a altura é {{T1}} dm. Qual volume cada caixa ocupa?&lt;/p&gt;","template":"&lt;p&gt;Cada caixa tem um volume de {{response}} dm&lt;sup&gt;3&lt;/sup&gt;.&lt;/p&gt;","seed":{"calculated":[{"name":"T1","label":"{{function}}","function":"{{Q1}}+{{Q3}}","temp":true},{"name":"A1","label":"{{function}}","function":"{{Q1}}*{{Q1}}*{{T1}}"}]},"algorithm":{"name":"calculateOperation","params":{"method":"equivLiteral","keyboard":"INTERMEDIATE"}}},{"id":"step-1","stimulus":"&lt;p&gt;Quais são as medidas da base e da altura das caixas?&lt;/p&gt;","template":"&lt;p&gt;Os lados da base medem {{response}} dm, enquanto a altura é {{response}} dm.&lt;/p&gt;","seed":{"calculated":[{"name":"T1","label":"{{function}}","function":"{{Q1}}+{{Q3}}","temp":true},{"name":"A2","label":"{{function}}","function":"{{Q1}}"},{"name":"A3","label":"{{function}}","function":" {{T1}}"}]},"algorithm":{"name":"calculateOperation","params":{"method":"equivLiteral","keyboard":"INTERMEDIATE"}}},{"id":"step-2","stimulus":"&lt;p&gt;O que pede o enunciado?&lt;/p&gt;","seed":{"calculated":[{"name":"A1","label":"&lt;p&gt;Calcular o volume de cada caixa.&lt;/p&gt;"},{"name":"A2","label":"&lt;p&gt;Calcular a área lateral de cada caixa.&lt;/p&gt;","incorrect":true},{"name":"A3","label":"&lt;p&gt;Calcular a área total de cada caixa.&lt;/p&gt;","incorrect":true}]},"algorithm":{"name":"trueFalse","template":"Multiple choice – standard","params":{"countCorrect":1,"countIncorrect":2}}},{"id":"step-3","stimulus":"&lt;p&gt;Selecione a fórmula para calcular o volume do prisma.&lt;/p&gt;","seed":{"calculated":[{"name":"3-A1","label":"&lt;p&gt;Volume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standard","params":{"countCorrect":1,"countIncorrect":2,"showCheckIcon":false,"columns":3}}},{"id":"step-4","stimulus":"&lt;p&gt;Primeiro calcule a área da base de cada caixa.&lt;/p&gt;","template":"&lt;p style=\"text-align:center;\"&gt;Área base = {{response}} dm&lt;sup&gt;2&lt;/sup&gt;&lt;/p&gt;","seed":{"calculated":[{"name":"A4","label":"{{function}}","function":"{{Q1}}*{{Q1}}"}]},"algorithm":{"name":"calculateOperation","params":{"method":"equivLiteral","keyboard":"INTERMEDIATE"}}},{"id":"step-5","stimulus":"&lt;p&gt;Com o resultado anterior, {{T2}} dm&lt;sup&gt;2&lt;/sup&gt;, calcule o volume de cada caixa.&lt;/p&gt;","template":"&lt;p style=\"text-align:center;\"&gt;Volume = área da base × altura = {{response}} dm&lt;sup&gt;3&lt;/sup&gt;","seed":{"calculated":[{"name":"T1","label":"{{function}}","function":"{{Q1}}+{{Q3}}","temp":true},{"name":"T2","label":"{{function}}","function":" {{Q1}}*{{Q1}}","temp":true},{"name":"A5","label":"{{function}}","function":" {{Q1}}*{{Q1}}*{{T1}}"}]},"algorithm":{"name":"calculateOperation","params":{"method":"equivSymbolic","keyboard":"INTERMEDIATE"}}}]}</v>
      </c>
      <c r="AA820" s="15" t="s">
        <v>4756</v>
      </c>
      <c r="AB820" s="13" t="str">
        <f t="shared" si="2"/>
        <v>M6-G-32a-A-1</v>
      </c>
      <c r="AC820" s="13" t="str">
        <f t="shared" si="3"/>
        <v>M6-G-32a-A-1-BR</v>
      </c>
      <c r="AD820" s="8" t="s">
        <v>47</v>
      </c>
      <c r="AE820" s="13"/>
      <c r="AF820" s="8" t="s">
        <v>48</v>
      </c>
      <c r="AG820" s="8" t="s">
        <v>49</v>
      </c>
    </row>
    <row r="821" ht="112.5" customHeight="1">
      <c r="A821" s="6" t="s">
        <v>4712</v>
      </c>
      <c r="B821" s="6" t="s">
        <v>4713</v>
      </c>
      <c r="C821" s="13" t="s">
        <v>69</v>
      </c>
      <c r="D821" s="7" t="s">
        <v>36</v>
      </c>
      <c r="E821" s="6"/>
      <c r="F821" s="9"/>
      <c r="G821" s="10"/>
      <c r="H821" s="10" t="s">
        <v>4757</v>
      </c>
      <c r="I821" s="6"/>
      <c r="J821" s="8" t="s">
        <v>103</v>
      </c>
      <c r="K821" s="11" t="s">
        <v>4758</v>
      </c>
      <c r="L821" s="10"/>
      <c r="M821" s="13" t="s">
        <v>577</v>
      </c>
      <c r="N821" s="9"/>
      <c r="O821" s="9"/>
      <c r="P821" s="12"/>
      <c r="Q821" s="13"/>
      <c r="R821" s="9" t="s">
        <v>4759</v>
      </c>
      <c r="S821" s="11" t="s">
        <v>4760</v>
      </c>
      <c r="T821" s="11" t="s">
        <v>4761</v>
      </c>
      <c r="U821" s="11" t="s">
        <v>4762</v>
      </c>
      <c r="V821" s="11" t="s">
        <v>4763</v>
      </c>
      <c r="W821" s="11" t="s">
        <v>4764</v>
      </c>
      <c r="X821" s="13"/>
      <c r="Y821" s="6" t="s">
        <v>3569</v>
      </c>
      <c r="Z821" s="12" t="str">
        <f t="shared" si="1"/>
        <v>{"id":"M6-G-32a-A-2-BR","seed":{"parameters":[{"name":"Q1","label":null,"list":[2,3,4]},{"name":"Q2","label":null,"list":[10,11,12,13,14,15]}],"uniques":true},"scaffolding":[{"id":"step-0","stimulus":"&lt;p&gt;A embalagem de papelão de uma barra de chocolate tem a forma de um prisma triangular. A base é um triângulo equilátero com altura {{T1}} cm e lados {{Q1}} cm. A altura do prisma, por sua vez, é {{Q2}} cm. Qual é o volume desta embalagem?&lt;/p&gt;","template":"&lt;p&gt;A embalagem tem um volume de {{response}} cm&lt;sup&gt;3&lt;/sup&gt;.&lt;/p&gt;","seed":{"calculated":[{"name":"T1","label":"{{function}}","function":"Lemonlib.round(0.87*{{Q1}},1)","temp":true},{"name":"A1","label":"{{function}}","function":"Lemonlib.round({{Q1}}*{{Q2}}*{{T1}}/2,1)"}]},"algorithm":{"name":"calculateOperation","params":{"method":"equivLiteral","keyboard":"INTERMEDIATE"}}},{"id":"step-1","stimulus":"&lt;p&gt;Quais são as medidas dessa embalagem?&lt;/p&gt;","template":"&lt;p&gt;No triângulo equilátero da base, os lados da base medem {{response}} cm, enquanto a altura é {{response}} cm. A altura do prisma mede {{response}} cm.&lt;/p&gt;","seed":{"calculated":[{"name":"T1","label":"{{function}}","function":"Lemonlib.round(0.87*{{Q1}},1)","temp":true},{"name":"A2","label":"{{function}}","function":"{{Q1}}"},{"name":"A3","label":"{{function}}","function":" {{T1}}"},{"name":"A4","label":"{{function}}","function":" {{Q2}}"}]},"algorithm":{"name":"calculateOperation","params":{"method":"equivLiteral","keyboard":"INTERMEDIATE"}}},{"id":"step-2","stimulus":"&lt;p&gt;O que pede o enunciado?&lt;/p&gt;","seed":{"calculated":[{"name":"A1","label":"&lt;p&gt;Calcular o volume da embalagem.&lt;/p&gt;"},{"name":"A2","label":"&lt;p&gt;Calcular a área lateral da embalagem.&lt;/p&gt;","incorrect":true},{"name":"A3","label":"&lt;p&gt;Calcular a área total da embalagem.&lt;/p&gt;","incorrect":true}]},"algorithm":{"name":"trueFalse","template":"Multiple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da embalagem.&lt;/p&gt;","template":"&lt;p style=\"text-align:center;\"&gt;Área base = {{response}} cm&lt;sup&gt;2&lt;/sup&gt;","seed":{"calculated":[{"name":"T1","label":"{{function}}","function":"Lemonlib.round(0.87*{{Q1}},1)","temp":true},{"name":"A5","label":"{{function}}","function":"Lemonlib.round({{Q1}}*{{T1}}/2,2)"}]},"algorithm":{"name":"calculateOperation","params":{"method":"equivLiteral","keyboard":"INTERMEDIATE"}}},{"id":"step-5","stimulus":"&lt;p&gt;Com o resultado anterior, {{T2}} cm&lt;sup&gt;2&lt;/sup&gt;, calcule o volume da embalagem.&lt;/p&gt;","template":"&lt;p style=\"text-align:center;\"&gt;Volume = área da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v>
      </c>
      <c r="AA821" s="15" t="s">
        <v>4765</v>
      </c>
      <c r="AB821" s="13" t="str">
        <f t="shared" si="2"/>
        <v>M6-G-32a-A-2</v>
      </c>
      <c r="AC821" s="13" t="str">
        <f t="shared" si="3"/>
        <v>M6-G-32a-A-2-BR</v>
      </c>
      <c r="AD821" s="8" t="s">
        <v>47</v>
      </c>
      <c r="AE821" s="13"/>
      <c r="AF821" s="8" t="s">
        <v>48</v>
      </c>
      <c r="AG821" s="8" t="s">
        <v>49</v>
      </c>
    </row>
    <row r="822" ht="112.5" customHeight="1">
      <c r="A822" s="6" t="s">
        <v>4712</v>
      </c>
      <c r="B822" s="6" t="s">
        <v>4713</v>
      </c>
      <c r="C822" s="13" t="s">
        <v>69</v>
      </c>
      <c r="D822" s="7" t="s">
        <v>36</v>
      </c>
      <c r="E822" s="6"/>
      <c r="F822" s="9"/>
      <c r="G822" s="10"/>
      <c r="H822" s="10" t="s">
        <v>4766</v>
      </c>
      <c r="I822" s="6"/>
      <c r="J822" s="8" t="s">
        <v>103</v>
      </c>
      <c r="K822" s="11" t="s">
        <v>4767</v>
      </c>
      <c r="L822" s="11"/>
      <c r="M822" s="13" t="s">
        <v>577</v>
      </c>
      <c r="N822" s="9"/>
      <c r="O822" s="9"/>
      <c r="P822" s="12"/>
      <c r="Q822" s="13"/>
      <c r="R822" s="9" t="s">
        <v>4768</v>
      </c>
      <c r="S822" s="11" t="s">
        <v>4769</v>
      </c>
      <c r="T822" s="11" t="s">
        <v>4770</v>
      </c>
      <c r="U822" s="11" t="s">
        <v>4771</v>
      </c>
      <c r="V822" s="11" t="s">
        <v>4772</v>
      </c>
      <c r="W822" s="11" t="s">
        <v>4773</v>
      </c>
      <c r="X822" s="13"/>
      <c r="Y822" s="6" t="s">
        <v>3569</v>
      </c>
      <c r="Z822" s="12" t="str">
        <f t="shared" si="1"/>
        <v>{"id":"M6-G-32a-A-3-BR","seed":{"parameters":[{"name":"Q1","label":null,"list":[2,3,4,5]},{"name":"Q2","label":null,"list":[3,4,5]},{"name":"Q3","label":null,"list":[1,2,3]}],"uniques":true},"scaffolding":[{"id":"step-0","stimulus":"&lt;p&gt;Teo vai encher um aquário em forma de prisma retangular. Os lados da base medem {{Q1}} dm e {{T1}} dm, enquanto a altura é {{T2}} dm. Quanto volume ocupa o aquário?&lt;/p&gt;","template":"&lt;p&gt;O aquário tem um volume de {{response}} dm&lt;sup&gt;3&lt;/sup&gt;.&lt;/p&gt;","seed":{"calculated":[{"name":"T1","label":"{{function}}","function":"{{Q1}}+{{Q2}}","temp":true},{"name":"T2","label":"{{function}}","function":"{{Q1}}+{{Q3}}","temp":true},{"name":"A1","label":"{{function}}","function":"{{Q1}}*{{T1}}*{{T2}}"}]},"algorithm":{"name":"calculateOperation","params":{"method":"equivLiteral","keyboard":"INTERMEDIATE"}}},{"id":"step-1","stimulus":"&lt;p&gt;Quais são as medidas do aquário?&lt;/p&gt;","template":"&lt;p style=\"text-align:center;\"&gt;Lado menor da base = {{response}} dm&lt;/p&gt;&lt;p style=\"text-align:center;\"&gt;Lado maior da base = {{response}} dm&lt;/p&gt;&lt;p style=\"text-align:center;\"&gt;Altura = {{response}}dm&lt;/p&gt;","seed":{"calculated":[{"name":"T1","label":"{{function}}","function":"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{{T2}}"}]},"algorithm":{"name":"calculateOperation","params":{"method":"equivLiteral","keyboard":"INTERMEDIATE"}}},{"id":"step-2","stimulus":"&lt;p&gt;O que pede o enunciado?&lt;/p&gt;","seed":{"calculated":[{"name":"A1","label":"&lt;p&gt;Calcular o volume do aquário.&lt;/p&gt;"},{"name":"A2","label":"&lt;p&gt;Calcular a área total do aquário.&lt;/p&gt;","incorrect":true},{"name":"A3","label":"&lt;p&gt;Calcular a área lateral do aquário.&lt;/p&gt;","incorrect":true}]},"algorithm":{"name":"trueFalse","template":"Multiple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do aquário.&lt;/p&gt;","template":"&lt;p style=\"text-align:center;\"&gt;Área da base = {{response}} dm&lt;sup&gt;2&lt;/sup&gt;&lt;/p&gt;","seed":{"calculated":[{"name":"T1","label":"{{function}}","function":" {{Q1}}+{{Q2}}","temp":true},{"name":"A5","label":"{{function}}","function":"{{Q1}}*{{T1}}"}]},"algorithm":{"name":"calculateOperation","params":{"method":"equivLiteral","keyboard":"INTERMEDIATE"}}},{"id":"step-5","stimulus":"&lt;p&gt;Com o resultado anterior, {{T3}} dm&lt;sup&gt;2&lt;/sup&gt;, calcule o volume do aquário.&lt;/p&gt;","template":"&lt;p style=\"text-align:center;\"&gt;Volume = área da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v>
      </c>
      <c r="AA822" s="15" t="s">
        <v>4774</v>
      </c>
      <c r="AB822" s="13" t="str">
        <f t="shared" si="2"/>
        <v>M6-G-32a-A-3</v>
      </c>
      <c r="AC822" s="13" t="str">
        <f t="shared" si="3"/>
        <v>M6-G-32a-A-3-BR</v>
      </c>
      <c r="AD822" s="8" t="s">
        <v>47</v>
      </c>
      <c r="AE822" s="13"/>
      <c r="AF822" s="8" t="s">
        <v>48</v>
      </c>
      <c r="AG822" s="8" t="s">
        <v>49</v>
      </c>
    </row>
    <row r="823" ht="112.5" customHeight="1">
      <c r="A823" s="6" t="s">
        <v>4775</v>
      </c>
      <c r="B823" s="6" t="s">
        <v>4776</v>
      </c>
      <c r="C823" s="13" t="s">
        <v>35</v>
      </c>
      <c r="D823" s="7" t="s">
        <v>36</v>
      </c>
      <c r="E823" s="6"/>
      <c r="F823" s="9" t="s">
        <v>4777</v>
      </c>
      <c r="G823" s="10"/>
      <c r="H823" s="10" t="s">
        <v>4778</v>
      </c>
      <c r="I823" s="6" t="s">
        <v>2761</v>
      </c>
      <c r="J823" s="23" t="s">
        <v>262</v>
      </c>
      <c r="K823" s="11" t="s">
        <v>4731</v>
      </c>
      <c r="L823" s="43" t="s">
        <v>4779</v>
      </c>
      <c r="M823" s="13" t="s">
        <v>43</v>
      </c>
      <c r="N823" s="11" t="s">
        <v>4780</v>
      </c>
      <c r="O823" s="11" t="s">
        <v>4781</v>
      </c>
      <c r="P823" s="12"/>
      <c r="Q823" s="13"/>
      <c r="R823" s="12"/>
      <c r="S823" s="12"/>
      <c r="T823" s="12"/>
      <c r="U823" s="12"/>
      <c r="V823" s="12"/>
      <c r="W823" s="12"/>
      <c r="X823" s="13"/>
      <c r="Y823" s="6" t="s">
        <v>3569</v>
      </c>
      <c r="Z823" s="12" t="str">
        <f t="shared" si="1"/>
        <v>{"id":"M6-G-32b-I-1-BR","stimulus":"&lt;p&gt;Selecione o valor correto para o volume desta pirâmide quadrangular.&lt;/p&gt;&lt;div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cm&lt;/span&gt;\n\t\t&lt;/div&gt;\n\t&lt;/div&gt;\n&lt;/div&gt;&lt;/div&gt;","hint":"&lt;p&gt;A fórmula para calcular o volume de uma pirâmide é:&lt;/p&gt;&lt;p style=\"text-align:center;\"&gt;Volume = &lt;span class=\"fr-math-v2 fr-draggable\" contenteditable=\"false\" data-original-math=\"\\(\\frac{\\text{área da base}\\ \\times\\ \\text{altura}}{3}\\)\" draggable=\"true\"&gt;\\(\\frac{\\text{área da base}\\ \\times\\ \\text{altura}}{3}\\)&lt;/span&gt;&lt;/p&gt;","feedback":"&lt;p&gt;Para encontrar o volume de uma pirâmide, use esta fórmula:&lt;/p&gt;&lt;p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v>
      </c>
      <c r="AA823" s="15" t="s">
        <v>4782</v>
      </c>
      <c r="AB823" s="13" t="str">
        <f t="shared" si="2"/>
        <v>M6-G-32b-I-1</v>
      </c>
      <c r="AC823" s="13" t="str">
        <f t="shared" si="3"/>
        <v>M6-G-32b-I-1-BR</v>
      </c>
      <c r="AD823" s="8" t="s">
        <v>47</v>
      </c>
      <c r="AE823" s="13"/>
      <c r="AF823" s="8" t="s">
        <v>48</v>
      </c>
      <c r="AG823" s="8" t="s">
        <v>49</v>
      </c>
    </row>
    <row r="824" ht="112.5" customHeight="1">
      <c r="A824" s="6" t="s">
        <v>4775</v>
      </c>
      <c r="B824" s="6" t="s">
        <v>4776</v>
      </c>
      <c r="C824" s="13" t="s">
        <v>50</v>
      </c>
      <c r="D824" s="7" t="s">
        <v>36</v>
      </c>
      <c r="E824" s="6"/>
      <c r="F824" s="9"/>
      <c r="G824" s="11"/>
      <c r="H824" s="10" t="s">
        <v>4783</v>
      </c>
      <c r="I824" s="6" t="s">
        <v>2761</v>
      </c>
      <c r="J824" s="8" t="s">
        <v>103</v>
      </c>
      <c r="K824" s="11" t="s">
        <v>4784</v>
      </c>
      <c r="L824" s="11"/>
      <c r="M824" s="13" t="s">
        <v>577</v>
      </c>
      <c r="N824" s="9"/>
      <c r="O824" s="9"/>
      <c r="P824" s="12"/>
      <c r="Q824" s="13"/>
      <c r="R824" s="51" t="s">
        <v>4785</v>
      </c>
      <c r="S824" s="11" t="s">
        <v>4786</v>
      </c>
      <c r="T824" s="11" t="s">
        <v>4787</v>
      </c>
      <c r="U824" s="11" t="s">
        <v>4788</v>
      </c>
      <c r="V824" s="11" t="s">
        <v>4789</v>
      </c>
      <c r="W824" s="11" t="s">
        <v>4790</v>
      </c>
      <c r="X824" s="13"/>
      <c r="Y824" s="6" t="s">
        <v>3569</v>
      </c>
      <c r="Z824" s="12" t="str">
        <f t="shared" si="1"/>
        <v>{"id":"M6-G-32b-E-1-BR","seed":{"parameters":[{"name":"Q1","label":null,"min":2,"max":10,"step":1},{"name":"Q3","label":null,"list":[0,1,2]}],"uniques":true},"scaffolding":[{"id":"step-0","stimulus":"&lt;p&gt;Calcule o volume desta pirâmide quadrada. Expresse o resultado com no máximo duas casas decimais.&lt;/p&gt;&lt;div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cm&lt;/span&gt;\n\t\t&lt;/div&gt;\n\t&lt;/div&gt;\n&lt;/div&gt;","template":"&lt;p&gt;O volume é {{response}} cm&lt;sup&gt;3&lt;/sup&gt;.&lt;/p&gt;","seed":{"calculated":[{"name":"T1","label":"{{function}}","function":"{{Q1}}*3-1+{{Q3}}","temp":true},{"name":"A1","label":"{{function}}","function":"Lemonlib.round({{Q1}}*{{Q1}}*{{T1}}/3,2)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O que pede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standard","params":{"countCorrect":1,"countIncorrect":2,"showCheckIcon":false,"columns":3}}},{"id":"step-4","stimulus":"&lt;p&gt;Primeiro calcule a área da base.&lt;/p&gt;","template":"&lt;p style=\"text-align:center;\"&gt;Área da base = {{response}} cm&lt;sup&gt;2&lt;/sup&gt;&lt;/p&gt;","seed":{"calculated":[{"name":"A5","label":"{{function}}","function":"{{Q1}}*{{Q1}}"}]},"algorithm":{"name":"calculateOperation","params":{"method":"equivLiteral","keyboard":"INTERMEDIATE"}}},{"id":"step-5","stimulus":"&lt;p&gt;Com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v>
      </c>
      <c r="AA824" s="15" t="s">
        <v>4791</v>
      </c>
      <c r="AB824" s="13" t="str">
        <f t="shared" si="2"/>
        <v>M6-G-32b-E-1</v>
      </c>
      <c r="AC824" s="13" t="str">
        <f t="shared" si="3"/>
        <v>M6-G-32b-E-1-BR</v>
      </c>
      <c r="AD824" s="8" t="s">
        <v>47</v>
      </c>
      <c r="AE824" s="13"/>
      <c r="AF824" s="8" t="s">
        <v>48</v>
      </c>
      <c r="AG824" s="8" t="s">
        <v>49</v>
      </c>
    </row>
    <row r="825" ht="112.5" customHeight="1">
      <c r="A825" s="6" t="s">
        <v>4775</v>
      </c>
      <c r="B825" s="6" t="s">
        <v>4776</v>
      </c>
      <c r="C825" s="13" t="s">
        <v>50</v>
      </c>
      <c r="D825" s="7" t="s">
        <v>36</v>
      </c>
      <c r="E825" s="6"/>
      <c r="F825" s="48"/>
      <c r="G825" s="11"/>
      <c r="H825" s="10" t="s">
        <v>4792</v>
      </c>
      <c r="I825" s="6" t="s">
        <v>2761</v>
      </c>
      <c r="J825" s="6" t="s">
        <v>168</v>
      </c>
      <c r="K825" s="11" t="s">
        <v>4793</v>
      </c>
      <c r="L825" s="11"/>
      <c r="M825" s="13" t="s">
        <v>577</v>
      </c>
      <c r="N825" s="9"/>
      <c r="O825" s="9"/>
      <c r="P825" s="12"/>
      <c r="Q825" s="13"/>
      <c r="R825" s="9" t="s">
        <v>4794</v>
      </c>
      <c r="S825" s="11" t="s">
        <v>4795</v>
      </c>
      <c r="T825" s="11" t="s">
        <v>4796</v>
      </c>
      <c r="U825" s="11" t="s">
        <v>4797</v>
      </c>
      <c r="V825" s="11" t="s">
        <v>4798</v>
      </c>
      <c r="W825" s="11" t="s">
        <v>4799</v>
      </c>
      <c r="X825" s="13"/>
      <c r="Y825" s="6" t="s">
        <v>3569</v>
      </c>
      <c r="Z825" s="12" t="str">
        <f t="shared" si="1"/>
        <v>{"id":"M6-G-32b-E-2-BR","seed":{"parameters":[{"name":"Q1","label":null,"min":2,"max":7,"step":1},{"name":"Q3","label":null,"list":[0,1,2]}],"uniques":true},"scaffolding":[{"id":"step-0","stimulus":"&lt;p&gt;Calcule o volume desta pirâmide hexagonal. Expresse o resultado com duas casas decimais.&lt;/p&gt;&lt;div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cm&lt;/span&gt;\n\t\t&lt;/div&gt;\n\t&lt;/div&gt;\n&lt;/div&gt;&lt;/div&gt;","template":"&lt;p&gt;O volume é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da base = {{response}} cm&lt;/p&gt;&lt;p style=\"text-align:center;\"&gt;Apótema da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{{T1}}"}]},"algorithm":{"name":"calculateOperation","params":{"method":"equivLiteral","keyboard":"INTERMEDIATE"}}},{"id":"step-2","stimulus":"&lt;p&gt;O que pede o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standard","params":{"countCorrect":1,"countIncorrect":2,"showCheckIcon":false,"columns":3}}},{"id":"step-4","stimulus":"&lt;p&gt;Calcule primeiro a área da base.&lt;/p&gt;","template":"&lt;p style=\"text-align:center;\"&gt;Área da base = {{response}} cm&lt;sup&gt;2&lt;/sup&gt;&lt;/p&gt;","seed":{"calculated":[{"name":"T2","label":"{{function}}","function":"Lemonlib.round({{Q1}}*0.86, 1)","temp":true},{"name":"A5","label":"{{function}}","function":"Lemonlib.round(3*{{Q1}}*{{T2}},2)"}]},"algorithm":{"name":"calculateOperation","params":{"method":"equivLiteral","keyboard":"INTERMEDIATE"}}},{"id":"step-5","stimulus":"&lt;p&gt;Com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v>
      </c>
      <c r="AA825" s="15" t="s">
        <v>4800</v>
      </c>
      <c r="AB825" s="13" t="str">
        <f t="shared" si="2"/>
        <v>M6-G-32b-E-2</v>
      </c>
      <c r="AC825" s="13" t="str">
        <f t="shared" si="3"/>
        <v>M6-G-32b-E-2-BR</v>
      </c>
      <c r="AD825" s="8" t="s">
        <v>47</v>
      </c>
      <c r="AE825" s="13"/>
      <c r="AF825" s="8" t="s">
        <v>48</v>
      </c>
      <c r="AG825" s="8" t="s">
        <v>49</v>
      </c>
    </row>
    <row r="826" ht="112.5" customHeight="1">
      <c r="A826" s="6" t="s">
        <v>4775</v>
      </c>
      <c r="B826" s="6" t="s">
        <v>4776</v>
      </c>
      <c r="C826" s="13" t="s">
        <v>69</v>
      </c>
      <c r="D826" s="7" t="s">
        <v>36</v>
      </c>
      <c r="E826" s="6"/>
      <c r="F826" s="11" t="s">
        <v>4801</v>
      </c>
      <c r="G826" s="11" t="s">
        <v>4802</v>
      </c>
      <c r="H826" s="10" t="s">
        <v>4803</v>
      </c>
      <c r="I826" s="6" t="s">
        <v>212</v>
      </c>
      <c r="J826" s="6" t="s">
        <v>168</v>
      </c>
      <c r="K826" s="10" t="s">
        <v>4804</v>
      </c>
      <c r="L826" s="11" t="s">
        <v>4805</v>
      </c>
      <c r="M826" s="8" t="s">
        <v>577</v>
      </c>
      <c r="N826" s="10" t="s">
        <v>4780</v>
      </c>
      <c r="O826" s="10" t="s">
        <v>4806</v>
      </c>
      <c r="P826" s="12"/>
      <c r="Q826" s="13"/>
      <c r="R826" s="12"/>
      <c r="S826" s="11" t="s">
        <v>4807</v>
      </c>
      <c r="T826" s="11" t="s">
        <v>4808</v>
      </c>
      <c r="U826" s="11" t="s">
        <v>4809</v>
      </c>
      <c r="V826" s="11" t="s">
        <v>4810</v>
      </c>
      <c r="W826" s="11" t="s">
        <v>4811</v>
      </c>
      <c r="X826" s="13"/>
      <c r="Y826" s="6" t="s">
        <v>3569</v>
      </c>
      <c r="Z826" s="12" t="str">
        <f t="shared" si="1"/>
        <v>{"id":"M6-G-32b-A-1-BR","seed":{"parameters":[{"name":"Q1","label":null,"min":2,"max":10,"step":1},{"name":"Q2","label":null,"min":2,"max":10,"step":1},{"name":"Q4","label":null,"list":[1,2,3]}],"uniques":true},"scaffolding":[{"id":"step-0","stimulus":"&lt;p&gt;O telhado de uma torre tem a forma de uma pirâmide de base retangular. A altura desta pirâmide mede {{Q1}} m e os lados da base medem {{Q2}} m e {{T1}} m. Qual é o volume da pirâmide? Escreva o resultado com duas casas decimais.&lt;/p&gt;","template":"&lt;p&gt;O volume mede {{response}} m&lt;sup&gt;3&lt;/sup&gt;.&lt;/p&gt;","seed":{"calculated":[{"name":"T1","label":"{{function}}","function":"{{Q2}} + {{Q4}}","temp":true},{"name":"0-A1","label":"{{function}}","function":"Lemonlib.round({{Q1}}*{{Q2}}*{{T1}}/3, 2)"}]},"algorithm":{"name":"calculateOperation","params":{"method":"equivLiteral","keyboard":"INTERMEDIATE"}}},{"id":"step-1","stimulus":"&lt;p&gt;Quais são as medidas da pirâmide?&lt;/p&gt;","template":"&lt;p style=\"text-align:center;\"&gt;Lado menor da base = {{response}} m&lt;/p&gt;&lt;p style=\"text-align:center;\"&gt;Lado maior da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{{Q2}} × {{T1}} = {{response}} m&lt;sup&gt;2&lt;/sup&gt;&lt;/p&gt;","seed":{"calculated":[{"name":"T1","label":"{{function}}","function":"{{Q2}} + {{Q4}}","temp":true},{"name":"4-A1","label":"{{function}}","function":"{{Q2}}*{{T1}}"}]},"algorithm":{"name":"calculateOperation","params":{"method":"equivLiteral","keyboard":"INTERMEDIATE"}}},{"id":"step-5","stimulus":"&lt;p&gt;Com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AA826" s="15" t="s">
        <v>4812</v>
      </c>
      <c r="AB826" s="13" t="str">
        <f t="shared" si="2"/>
        <v>M6-G-32b-A-1</v>
      </c>
      <c r="AC826" s="13" t="str">
        <f t="shared" si="3"/>
        <v>M6-G-32b-A-1-BR</v>
      </c>
      <c r="AD826" s="8" t="s">
        <v>47</v>
      </c>
      <c r="AE826" s="8"/>
      <c r="AF826" s="8" t="s">
        <v>48</v>
      </c>
      <c r="AG826" s="8" t="s">
        <v>49</v>
      </c>
    </row>
    <row r="827" ht="112.5" customHeight="1">
      <c r="A827" s="6" t="s">
        <v>4775</v>
      </c>
      <c r="B827" s="6" t="s">
        <v>4776</v>
      </c>
      <c r="C827" s="13" t="s">
        <v>69</v>
      </c>
      <c r="D827" s="7" t="s">
        <v>36</v>
      </c>
      <c r="E827" s="6"/>
      <c r="F827" s="11" t="s">
        <v>4813</v>
      </c>
      <c r="G827" s="11" t="s">
        <v>4802</v>
      </c>
      <c r="H827" s="10" t="s">
        <v>4814</v>
      </c>
      <c r="I827" s="6" t="s">
        <v>212</v>
      </c>
      <c r="J827" s="6" t="s">
        <v>168</v>
      </c>
      <c r="K827" s="10" t="s">
        <v>4815</v>
      </c>
      <c r="L827" s="11" t="s">
        <v>4816</v>
      </c>
      <c r="M827" s="8" t="s">
        <v>577</v>
      </c>
      <c r="N827" s="10" t="s">
        <v>4780</v>
      </c>
      <c r="O827" s="10" t="s">
        <v>4817</v>
      </c>
      <c r="P827" s="12"/>
      <c r="Q827" s="13"/>
      <c r="R827" s="12"/>
      <c r="S827" s="11" t="s">
        <v>4818</v>
      </c>
      <c r="T827" s="11" t="s">
        <v>4808</v>
      </c>
      <c r="U827" s="11" t="s">
        <v>4809</v>
      </c>
      <c r="V827" s="11" t="s">
        <v>4819</v>
      </c>
      <c r="W827" s="11" t="s">
        <v>4820</v>
      </c>
      <c r="X827" s="13"/>
      <c r="Y827" s="6" t="s">
        <v>3569</v>
      </c>
      <c r="Z827" s="12" t="str">
        <f t="shared" si="1"/>
        <v>{"id":"M6-G-32b-A-2-BR","seed":{"parameters":[{"name":"Q1","label":null,"min":2,"max":10,"step":1},{"name":"Q2","label":null,"min":2,"max":10,"step":1}],"uniques":true},"scaffolding":[{"id":"step-0","stimulus":"&lt;p&gt;Uma pirâmide de base quadrada foi descoberta no Egito. Se a altura da pirâmide é de {{Q1}} m e os lados da base são de {{T1}} m, quanto mede o volume dela? Arredonde o resultado para centésimos.&lt;/p&gt;","template":"&lt;p&gt;O volume mede {{response}} m&lt;sup&gt;3&lt;/sup&gt;.&lt;/p&gt;","seed":{"calculated":[{"name":"T1","label":"{{function}}","function":"Lemonlib.round(1.6*{{Q1}},2)","temp":true},{"name":"0-A1","label":"{{function}}","function":"Lemonlib.round({{Q1}}*{{T1}}*{{T1}}/3, 2)"}]},"algorithm":{"name":"calculateOperation","params":{"method":"equivSymbolic","keyboard":"INTERMEDIATE"}}},{"id":"step-1","stimulus":"&lt;p&gt;Quais são as medidas da pirâmide?&lt;/p&gt;","template":"&lt;p style=\"text-align:center;\"&gt;Lado da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AA827" s="15" t="s">
        <v>4821</v>
      </c>
      <c r="AB827" s="13" t="str">
        <f t="shared" si="2"/>
        <v>M6-G-32b-A-2</v>
      </c>
      <c r="AC827" s="13" t="str">
        <f t="shared" si="3"/>
        <v>M6-G-32b-A-2-BR</v>
      </c>
      <c r="AD827" s="8" t="s">
        <v>47</v>
      </c>
      <c r="AE827" s="8"/>
      <c r="AF827" s="8" t="s">
        <v>48</v>
      </c>
      <c r="AG827" s="8" t="s">
        <v>49</v>
      </c>
    </row>
    <row r="828" ht="112.5" customHeight="1">
      <c r="A828" s="6" t="s">
        <v>4775</v>
      </c>
      <c r="B828" s="6" t="s">
        <v>4776</v>
      </c>
      <c r="C828" s="13" t="s">
        <v>69</v>
      </c>
      <c r="D828" s="7" t="s">
        <v>36</v>
      </c>
      <c r="E828" s="6"/>
      <c r="F828" s="11" t="s">
        <v>4822</v>
      </c>
      <c r="G828" s="11" t="s">
        <v>4823</v>
      </c>
      <c r="H828" s="10" t="s">
        <v>4824</v>
      </c>
      <c r="I828" s="6" t="s">
        <v>212</v>
      </c>
      <c r="J828" s="6" t="s">
        <v>168</v>
      </c>
      <c r="K828" s="10" t="s">
        <v>4825</v>
      </c>
      <c r="L828" s="10" t="s">
        <v>4826</v>
      </c>
      <c r="M828" s="8" t="s">
        <v>577</v>
      </c>
      <c r="N828" s="10" t="s">
        <v>4780</v>
      </c>
      <c r="O828" s="10" t="s">
        <v>4827</v>
      </c>
      <c r="P828" s="12"/>
      <c r="Q828" s="13"/>
      <c r="R828" s="12"/>
      <c r="S828" s="11" t="s">
        <v>4828</v>
      </c>
      <c r="T828" s="11" t="s">
        <v>4808</v>
      </c>
      <c r="U828" s="11" t="s">
        <v>4809</v>
      </c>
      <c r="V828" s="11" t="s">
        <v>4829</v>
      </c>
      <c r="W828" s="11" t="s">
        <v>4830</v>
      </c>
      <c r="X828" s="13"/>
      <c r="Y828" s="6" t="s">
        <v>3569</v>
      </c>
      <c r="Z828" s="12" t="str">
        <f t="shared" si="1"/>
        <v>{"id":"M6-G-32b-A-3-BR","seed":{"parameters":[{"name":"Q1","label":null,"list":[4,5,6,7,8]},{"name":"Q2","label":null,"list":[10,11,12,13,14,15]}],"uniques":true},"scaffolding":[{"id":"step-0","stimulus":"&lt;p&gt;Um relógio solar tem a forma de uma pirâmide de base quadrada cujo lado da base mede {{Q1}} cm e altura mede {{Q2}} cm. Qual é o volume desse relógio? Arredonde o resultado para os centésimos, se necessário.&lt;/p&gt;","template":"&lt;p&gt;O volume mede {{response}} cm&lt;sup&gt;3&lt;/sup&gt;.&lt;/p&gt;","seed":{"calculated":[{"name":"0-A1","label":"{{function}}","function":"Lemonlib.round({{Q1}}*{{Q1}}*{{Q2}}/3, 2)"}]},"algorithm":{"name":"calculateOperation","params":{"method":"equivLiteral","keyboard":"INTERMEDIATE"}}},{"id":"step-1","stimulus":"&lt;p&gt;Quais são as medidas do relógio?&lt;/p&gt;","template":"&lt;p style=\"text-align:center;\"&gt;Lado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{{Q1}} × {{Q1}} = {{response}} cm&lt;sup&gt;2&lt;/sup&gt;&lt;/p&gt;","seed":{"calculated":[{"name":"4-A1","label":"{{function}}","function":"{{Q1}}*{{Q1}}"}]},"algorithm":{"name":"calculateOperation","params":{"method":"equivLiteral","keyboard":"INTERMEDIATE"}}},{"id":"step-5","stimulus":"&lt;p&gt;Com o resultado anterior, calcule o volume da pirâmide. Arredonde o resultado para os centésimos, se necessário.&lt;/p&gt;","template":"&lt;p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v>
      </c>
      <c r="AA828" s="15" t="s">
        <v>4831</v>
      </c>
      <c r="AB828" s="13" t="str">
        <f t="shared" si="2"/>
        <v>M6-G-32b-A-3</v>
      </c>
      <c r="AC828" s="13" t="str">
        <f t="shared" si="3"/>
        <v>M6-G-32b-A-3-BR</v>
      </c>
      <c r="AD828" s="8" t="s">
        <v>47</v>
      </c>
      <c r="AE828" s="8"/>
      <c r="AF828" s="8" t="s">
        <v>48</v>
      </c>
      <c r="AG828" s="8" t="s">
        <v>49</v>
      </c>
    </row>
    <row r="829" ht="112.5" customHeight="1">
      <c r="A829" s="6" t="s">
        <v>4832</v>
      </c>
      <c r="B829" s="6" t="s">
        <v>4833</v>
      </c>
      <c r="C829" s="13" t="s">
        <v>35</v>
      </c>
      <c r="D829" s="7" t="s">
        <v>36</v>
      </c>
      <c r="E829" s="6"/>
      <c r="F829" s="11" t="s">
        <v>4834</v>
      </c>
      <c r="G829" s="10"/>
      <c r="H829" s="10" t="s">
        <v>4835</v>
      </c>
      <c r="I829" s="13"/>
      <c r="J829" s="8" t="s">
        <v>162</v>
      </c>
      <c r="K829" s="11" t="s">
        <v>4836</v>
      </c>
      <c r="L829" s="11" t="s">
        <v>4837</v>
      </c>
      <c r="M829" s="13" t="s">
        <v>43</v>
      </c>
      <c r="N829" s="10" t="s">
        <v>4838</v>
      </c>
      <c r="O829" s="11" t="s">
        <v>4839</v>
      </c>
      <c r="P829" s="37" t="s">
        <v>4840</v>
      </c>
      <c r="Q829" s="13"/>
      <c r="R829" s="12"/>
      <c r="S829" s="12"/>
      <c r="T829" s="12"/>
      <c r="U829" s="12"/>
      <c r="V829" s="12"/>
      <c r="W829" s="12"/>
      <c r="X829" s="13"/>
      <c r="Y829" s="6" t="s">
        <v>3569</v>
      </c>
      <c r="Z829" s="12" t="str">
        <f t="shared" si="1"/>
        <v>{"id":"M6-G-32c-I-1-BR","stimulus":"Selecione a medida do volume deste cilindro. Use o valor de π com duas casas decimais.&lt;div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cm&lt;/span&gt;\n\t\t&lt;/div&gt;\n\t&lt;/div&gt;\n&lt;/div&gt;&lt;/div&gt;","hint":"&lt;p&gt;A fórmula do volume de um cilindro é:&lt;/p&gt;&lt;p style=\"text-align:center;\" style=\"text-align:center;\"&gt;Volume = π × r&lt;sup&gt;2&lt;/sup&gt; × altura&lt;/p&gt;","feedback":"&lt;p&gt;Para encontrar o volume do cilindro, use esta fórmula:&lt;/p&gt;&lt;p style=\"text-align:center;\"&gt;Volume = π × r&lt;sup&gt;2&lt;/sup&gt; × altura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v>
      </c>
      <c r="AA829" s="15" t="s">
        <v>4841</v>
      </c>
      <c r="AB829" s="13" t="str">
        <f t="shared" si="2"/>
        <v>M6-G-32c-I-1</v>
      </c>
      <c r="AC829" s="13" t="str">
        <f t="shared" si="3"/>
        <v>M6-G-32c-I-1-BR</v>
      </c>
      <c r="AD829" s="8" t="s">
        <v>47</v>
      </c>
      <c r="AE829" s="8" t="s">
        <v>572</v>
      </c>
      <c r="AF829" s="8" t="s">
        <v>48</v>
      </c>
      <c r="AG829" s="8" t="s">
        <v>49</v>
      </c>
    </row>
    <row r="830" ht="112.5" customHeight="1">
      <c r="A830" s="6" t="s">
        <v>4832</v>
      </c>
      <c r="B830" s="6" t="s">
        <v>4833</v>
      </c>
      <c r="C830" s="13" t="s">
        <v>50</v>
      </c>
      <c r="D830" s="7" t="s">
        <v>36</v>
      </c>
      <c r="E830" s="7"/>
      <c r="F830" s="11" t="s">
        <v>4842</v>
      </c>
      <c r="G830" s="11" t="s">
        <v>4843</v>
      </c>
      <c r="H830" s="10" t="s">
        <v>4844</v>
      </c>
      <c r="I830" s="37" t="s">
        <v>4840</v>
      </c>
      <c r="J830" s="6" t="s">
        <v>168</v>
      </c>
      <c r="K830" s="11" t="s">
        <v>2803</v>
      </c>
      <c r="L830" s="11" t="s">
        <v>4845</v>
      </c>
      <c r="M830" s="8" t="s">
        <v>577</v>
      </c>
      <c r="N830" s="10" t="s">
        <v>4838</v>
      </c>
      <c r="O830" s="11" t="s">
        <v>4839</v>
      </c>
      <c r="P830" s="14"/>
      <c r="Q830" s="14"/>
      <c r="R830" s="14"/>
      <c r="S830" s="11" t="s">
        <v>4846</v>
      </c>
      <c r="T830" s="11" t="s">
        <v>4847</v>
      </c>
      <c r="U830" s="11" t="s">
        <v>4848</v>
      </c>
      <c r="V830" s="9" t="s">
        <v>4849</v>
      </c>
      <c r="W830" s="9"/>
      <c r="X830" s="13"/>
      <c r="Y830" s="6" t="s">
        <v>3569</v>
      </c>
      <c r="Z830" s="12" t="str">
        <f t="shared" si="1"/>
        <v>{"id":"M6-G-32c-E-1-BR","seed":{"parameters":[{"name":"Q1","label":null,"min":2,"max":7,"step":1}],"uniques":true},"scaffolding":[{"id":"step-0","stimulus":"&lt;p&gt;Calcule o volume deste cilindro. Use o valor de π com duas casas decimais.&lt;/p&gt;&lt;div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cm&lt;/span&gt;\n\t\t&lt;/div&gt;\n\t&lt;/div&gt;\n&lt;/div&gt;&lt;/div&gt;","template":"&lt;p&gt;O volume mede {{response}} cm&lt;sup&gt;3&lt;/sup&gt;.&lt;/p&gt;","seed":{"calculated":[{"name":"T1","label":"{{function}}","function":"{{Q1}}*3","temp":true},{"name":"0-A1","label":"{{function}}","function":"math.round(3.14*{{Q1}}*{{Q1}}*{{T1}}, 2)"}]},"algorithm":{"name":"calculateOperation","params":{"method":"equivLiteral","keyboard":"INTERMEDIATE"}}},{"id":"step-1","stimulus":"&lt;p&gt;Quais são as medidas do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cilindro.&lt;/p&gt;"},{"name":"2-A2","label":"&lt;p&gt;A área lateral do cilindro.&lt;/p&gt;","incorrect":true},{"name":"2-A3","label":"&lt;p&gt;A área total do cilindro.&lt;/p&gt;","incorrect":true}]},"algorithm":{"name":"trueFalse","template":"Multiple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 = π × r&lt;sup&gt;2&lt;/sup&gt; × altura = 3.14 × {{Q1}}&lt;sup&gt;2&lt;/sup&gt; × {{T1}} = {{response}} cm&lt;sup&gt;3&lt;/sup&gt; ","seed":{"calculated":[{"name":"T1","label":"{{function}}","function":"{{Q1}}*3","temp":true},{"name":"4-A1","label":"{{function}}","function":" Lemonlib.round(3.14*{{Q1}}*{{Q1}}*{{Q1}}*3, 2)"}]},"algorithm":{"name":"calculateOperation","params":{"method":"equivLiteral","keyboard":"INTERMEDIATE"}}}]}</v>
      </c>
      <c r="AA830" s="15" t="s">
        <v>4850</v>
      </c>
      <c r="AB830" s="13" t="str">
        <f t="shared" si="2"/>
        <v>M6-G-32c-E-1</v>
      </c>
      <c r="AC830" s="13" t="str">
        <f t="shared" si="3"/>
        <v>M6-G-32c-E-1-BR</v>
      </c>
      <c r="AD830" s="8" t="s">
        <v>47</v>
      </c>
      <c r="AE830" s="8"/>
      <c r="AF830" s="8" t="s">
        <v>48</v>
      </c>
      <c r="AG830" s="8" t="s">
        <v>49</v>
      </c>
    </row>
    <row r="831" ht="112.5" customHeight="1">
      <c r="A831" s="6" t="s">
        <v>4832</v>
      </c>
      <c r="B831" s="6" t="s">
        <v>4833</v>
      </c>
      <c r="C831" s="13" t="s">
        <v>69</v>
      </c>
      <c r="D831" s="7" t="s">
        <v>36</v>
      </c>
      <c r="E831" s="7"/>
      <c r="F831" s="11" t="s">
        <v>4851</v>
      </c>
      <c r="G831" s="11" t="s">
        <v>4852</v>
      </c>
      <c r="H831" s="10" t="s">
        <v>4853</v>
      </c>
      <c r="I831" s="6"/>
      <c r="J831" s="6" t="s">
        <v>168</v>
      </c>
      <c r="K831" s="10" t="s">
        <v>4854</v>
      </c>
      <c r="L831" s="10" t="s">
        <v>4855</v>
      </c>
      <c r="M831" s="8" t="s">
        <v>577</v>
      </c>
      <c r="N831" s="10" t="s">
        <v>4838</v>
      </c>
      <c r="O831" s="11" t="s">
        <v>4839</v>
      </c>
      <c r="P831" s="14"/>
      <c r="Q831" s="14"/>
      <c r="R831" s="14"/>
      <c r="S831" s="11" t="s">
        <v>4856</v>
      </c>
      <c r="T831" s="11" t="s">
        <v>4857</v>
      </c>
      <c r="U831" s="11" t="s">
        <v>4858</v>
      </c>
      <c r="V831" s="11" t="s">
        <v>4859</v>
      </c>
      <c r="W831" s="12"/>
      <c r="X831" s="13"/>
      <c r="Y831" s="6" t="s">
        <v>3569</v>
      </c>
      <c r="Z831" s="12" t="str">
        <f t="shared" si="1"/>
        <v>{"id":"M6-G-32c-A-1-BR","seed":{"parameters":[{"name":"Q1","label":null,"min":0.5,"max":3,"step":0.5},{"name":"Q2","label":null,"min":5,"max":30,"step":1}],"uniques":true},"scaffolding":[{"id":"step-0","stimulus":"&lt;p&gt;Uma vela em forma de cilindro tem uma base com raio de {{Q1}} cm e uma altura de {{Q2}} cm. Qual é o volume dessa vela? Use o valor de π com duas casas decimais.&lt;/p&gt;","template":"&lt;p&gt;O volume é de {{response}} cm&lt;sup&gt;3&lt;/sup&gt;.&lt;/p&gt;","seed":{"calculated":[{"name":"0-A1","label":"{{function}}","function":"Lemonlib.round(3.14*{{Q1}}*{{Q1}}*{{Q2}}, 2)"}]},"algorithm":{"name":"calculateOperation","params":{"method":"equivLiteral","keyboard":"INTERMEDIATE"}}},{"id":"step-1","stimulus":"&lt;p&gt;Quais são as medidas da vela?&lt;/p&gt;","template":"&lt;p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da vela.&lt;/p&gt;"},{"name":"2-A2","label":"&lt;p&gt;A área lateral da vela.&lt;/p&gt;","incorrect":true},{"name":"2-A3","label":"&lt;p&gt;A área total da vela.&lt;/p&gt;","incorrect":true}]},"algorithm":{"name":"trueFalse","template":"Multiple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data-original-math=\"\\(\\frac{\\text{π} \\ \\times \\ \\text{r} ^2\\ \\times \\ \\text{altura}}{3}\\)\" draggable=\"true\" style=\"opacity: 1;\"&gt;\\(\\frac{\\text{π} \\ \\times \\ \\text{r}^2 \\ \\times \\ \\text{altura}}{3}\\)&lt;/span&gt;","incorrect":true},{"name":"3-A3","label":"&lt;p&gt;Volume = π × r&lt;sup&gt;2&lt;/sup&gt; × altura&lt;/p&gt;","incorrect":false}]},"algorithm":{"name":"trueFalse","template":"Multiple choice – standard","params":{"countCorrect":1,"countIncorrect":2,"showCheckIcon":false,"columns":3}}},{"id":"step-4","stimulus":"&lt;p&gt;Portanto, calcule o volumen da vela.&lt;/p&gt;","template":"&lt;p style=\"text-align:center;\"&gt;Volume = π × r&lt;sup&gt;2&lt;/sup&gt; × altura = 3.14 × {{Q1}}&lt;sup&gt;2&lt;/sup&gt; × {{Q2}} = {{response}} cm&lt;sup&gt;3&lt;/sup&gt;","seed":{"calculated":[{"name":"4-A1","label":"{{function}}","function":"Lemonlib.round(3.14*{{Q1}}*{{Q1}}*{{Q2}},2)"}]},"algorithm":{"name":"calculateOperation","params":{"method":"equivLiteral","keyboard":"INTERMEDIATE"}}}]}</v>
      </c>
      <c r="AA831" s="15" t="s">
        <v>4860</v>
      </c>
      <c r="AB831" s="13" t="str">
        <f t="shared" si="2"/>
        <v>M6-G-32c-A-1</v>
      </c>
      <c r="AC831" s="13" t="str">
        <f t="shared" si="3"/>
        <v>M6-G-32c-A-1-BR</v>
      </c>
      <c r="AD831" s="8" t="s">
        <v>47</v>
      </c>
      <c r="AE831" s="8"/>
      <c r="AF831" s="8" t="s">
        <v>48</v>
      </c>
      <c r="AG831" s="8" t="s">
        <v>49</v>
      </c>
    </row>
    <row r="832" ht="112.5" customHeight="1">
      <c r="A832" s="6" t="s">
        <v>4832</v>
      </c>
      <c r="B832" s="6" t="s">
        <v>4833</v>
      </c>
      <c r="C832" s="13" t="s">
        <v>69</v>
      </c>
      <c r="D832" s="7" t="s">
        <v>36</v>
      </c>
      <c r="E832" s="7"/>
      <c r="F832" s="11" t="s">
        <v>4861</v>
      </c>
      <c r="G832" s="11" t="s">
        <v>4862</v>
      </c>
      <c r="H832" s="10" t="s">
        <v>4863</v>
      </c>
      <c r="I832" s="6"/>
      <c r="J832" s="6" t="s">
        <v>168</v>
      </c>
      <c r="K832" s="10" t="s">
        <v>4864</v>
      </c>
      <c r="L832" s="11" t="s">
        <v>4865</v>
      </c>
      <c r="M832" s="8" t="s">
        <v>577</v>
      </c>
      <c r="N832" s="10" t="s">
        <v>4838</v>
      </c>
      <c r="O832" s="11" t="s">
        <v>4839</v>
      </c>
      <c r="P832" s="14"/>
      <c r="Q832" s="14"/>
      <c r="R832" s="14"/>
      <c r="S832" s="11" t="s">
        <v>4866</v>
      </c>
      <c r="T832" s="11" t="s">
        <v>4867</v>
      </c>
      <c r="U832" s="11" t="s">
        <v>4848</v>
      </c>
      <c r="V832" s="11" t="s">
        <v>4868</v>
      </c>
      <c r="W832" s="12"/>
      <c r="X832" s="13"/>
      <c r="Y832" s="6" t="s">
        <v>3569</v>
      </c>
      <c r="Z832" s="12" t="str">
        <f t="shared" si="1"/>
        <v>{"id":"M6-G-32c-A-2-BR","seed":{"parameters":[{"name":"Q1","label":null,"list":[1,2,3]},{"name":"Q2","label":null,"list":[1,2,3]}],"uniques":true},"scaffolding":[{"id":"step-0","stimulus":"&lt;p&gt;Em um posto de gasolina, um cliente pediu para que enchessem galões em forma de cilindro com combustível. O raio da base de cada galão media {{Q1}} dm, enquanto a altura, {{T1}} dm. Qual era o volume de um galão? Use o valor de π com duas casas decimais.&lt;/p&gt;","template":"&lt;p&gt;Cada galão tinha um volume de {{response}} dm&lt;sup&gt;3&lt;/sup&gt;.&lt;/p&gt;","seed":{"calculated":[{"name":"T1","label":"{{function}}","function":"{{Q1}} + {{Q2}}","temp":"true"},{"name":"A1","label":"{{function}}","function":"Lemonlib.round(3.14*{{Q1}}*{{Q1}}*{{T1}},2)"}]},"algorithm":{"name":"calculateOperation","params":{"method":"equivLiteral","keyboard":"INTERMEDIATE"}}},{"id":"step-1","stimulus":"&lt;p&gt;Quais as medidas do galão?&lt;/p&gt;","template":"&lt;p style=\"text-align:center;\"&gt;Raio da base = {{response}} dm&lt;/p&gt;&lt;p style=\"text-align:center;\"&gt;Altura = {{response}} dm&lt;/p&gt;","seed":{"calculated":[{"name":"1-A1","label":"{{function}}","function":"{{Q1}}"},{"name":"1-A2","label":"{{function}}","function":"{{Q1}}+{{Q2}}"}]},"algorithm":{"name":"calculateOperation","params":{"method":"equivLiteral","keyboard":"INTERMEDIATE"}}},{"id":"step-2","stimulus":"&lt;p&gt;O que precisa ser calculado?&lt;/p&gt;","seed":{"calculated":[{"name":"2-A1","label":"&lt;p&gt;O volume de um galão.&lt;/p&gt;"},{"name":"2-A2","label":"&lt;p&gt;A área lateral de um galão.&lt;/p&gt;","incorrect":true},{"name":"2-A3","label":"&lt;p&gt;A área total de um galão.&lt;/p&gt;","incorrect":true}]},"algorithm":{"name":"trueFalse","template":"Multiple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galão.&lt;/p&gt;","template":"&lt;p style=\"text-align:center;\"&gt;Volume = π × r&lt;sup&gt;2&lt;/sup&gt; × altura = 3.14 × {{Q1}}&lt;sup&gt;2&lt;/sup&gt; × {{T1}} = {{response}} dm&lt;sup&gt;3&lt;/sup&gt;","seed":{"calculated":[{"name":"T1","label":"{{function}}","function":"{{Q1}}+{{Q2}}","temp":true},{"name":"4-A1","label":"{{function}}","function":"Lemonlib.round(3.14*{{Q1}}*{{Q1}}*{{T1}},2)"}]},"algorithm":{"name":"calculateOperation","params":{"method":"equivLiteral","keyboard":"INTERMEDIATE"}}}]}</v>
      </c>
      <c r="AA832" s="15" t="s">
        <v>4869</v>
      </c>
      <c r="AB832" s="13" t="str">
        <f t="shared" si="2"/>
        <v>M6-G-32c-A-2</v>
      </c>
      <c r="AC832" s="13" t="str">
        <f t="shared" si="3"/>
        <v>M6-G-32c-A-2-BR</v>
      </c>
      <c r="AD832" s="8" t="s">
        <v>47</v>
      </c>
      <c r="AE832" s="8"/>
      <c r="AF832" s="8" t="s">
        <v>48</v>
      </c>
      <c r="AG832" s="8" t="s">
        <v>49</v>
      </c>
    </row>
    <row r="833" ht="112.5" customHeight="1">
      <c r="A833" s="6" t="s">
        <v>4832</v>
      </c>
      <c r="B833" s="6" t="s">
        <v>4833</v>
      </c>
      <c r="C833" s="13" t="s">
        <v>69</v>
      </c>
      <c r="D833" s="7" t="s">
        <v>36</v>
      </c>
      <c r="E833" s="7"/>
      <c r="F833" s="11" t="s">
        <v>4870</v>
      </c>
      <c r="G833" s="11" t="s">
        <v>4871</v>
      </c>
      <c r="H833" s="10" t="s">
        <v>4872</v>
      </c>
      <c r="I833" s="6"/>
      <c r="J833" s="6" t="s">
        <v>168</v>
      </c>
      <c r="K833" s="10" t="s">
        <v>4873</v>
      </c>
      <c r="L833" s="10" t="s">
        <v>4874</v>
      </c>
      <c r="M833" s="8" t="s">
        <v>577</v>
      </c>
      <c r="N833" s="10" t="s">
        <v>4838</v>
      </c>
      <c r="O833" s="11" t="s">
        <v>4839</v>
      </c>
      <c r="P833" s="14"/>
      <c r="Q833" s="14"/>
      <c r="R833" s="14"/>
      <c r="S833" s="11" t="s">
        <v>4875</v>
      </c>
      <c r="T833" s="11" t="s">
        <v>4876</v>
      </c>
      <c r="U833" s="11" t="s">
        <v>4848</v>
      </c>
      <c r="V833" s="11" t="s">
        <v>4877</v>
      </c>
      <c r="W833" s="12"/>
      <c r="X833" s="13"/>
      <c r="Y833" s="6" t="s">
        <v>3569</v>
      </c>
      <c r="Z833" s="12" t="str">
        <f t="shared" si="1"/>
        <v>{"id":"M6-G-32c-A-3-BR","seed":{"parameters":[{"name":"Q1","label":null,"list":[2,3,4]},{"name":"Q2","label":null,"list":[1,2,3]}],"uniques":true},"scaffolding":[{"id":"step-0","stimulus":"&lt;p&gt;Em uma fazenda, foi construído um tanque cilíndrico para irrigação. Se o raio da base do tanque é de {{Q1}} m e sua altura é de {{Q2}} m, qual é o volume máximo de água que o tanque pode conter? Use o valor de π com duas casas decimais.&lt;/p&gt;","template":"&lt;p&gt;O tanque tem um volume de {{response}} m&lt;sup&gt;3&lt;/sup&gt;.&lt;/p&gt;","seed":{"calculated":[{"name":"0-A1","label":"{{function}}","function":"Lemonlib.round(3.14*{{Q2}}*{{Q1}}*{{Q1}}, 2)"}]},"algorithm":{"name":"calculateOperation","params":{"method":"equivLiteral","keyboard":"INTERMEDIATE"}}},{"id":"step-1","stimulus":"&lt;p&gt;Quais são as medidas do tanque?&lt;/p&gt;","template":"&lt;p style=\"text-align:center;\"&gt;Raio da base = {{response}} m&lt;/p&gt;&lt;p style=\"text-align:center;\"&gt;Altura = {{response}} m&lt;/p&gt;","seed":{"calculated":[{"name":"1-A1","label":"{{function}}","function":"{{Q1}}"},{"name":"1-A2","label":"{{function}}","function":"{{Q2}}"}]},"algorithm":{"name":"calculateOperation","params":{"method":"equivLiteral","keyboard":"INTERMEDIATE"}}},{"id":"step-2","stimulus":"&lt;p&gt;O que precisa ser calculado?&lt;/p&gt;","seed":{"calculated":[{"name":"2-A1","label":"&lt;p&gt;O volume do tanque.&lt;/p&gt;"},{"name":"2-A2","label":"&lt;p&gt;A área lateral do tanque.&lt;/p&gt;","incorrect":true},{"name":"2-A3","label":"&lt;p&gt;A área total do tanque.&lt;/p&gt;","incorrect":true}]},"algorithm":{"name":"trueFalse","template":"Multiple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 = \\)\" draggable=\"true\"&gt;\\(\\frac{π \\ \\times \\ \\text{r}\\ ^2\\ \\times \\ \\text{altura}}{3} \\)&lt;/span&gt; ","incorrect":true},{"name":"3-A3","label":"&lt;p&gt;Volume = π × r&lt;sup&gt;2&lt;/sup&gt; × altura&lt;/p&gt;","incorrect":false}]},"algorithm":{"name":"trueFalse","template":"Multiple choice – standard","params":{"countCorrect":1,"countIncorrect":2,"showCheckIcon":false,"columns":3}}},{"id":"step-4","stimulus":"&lt;p&gt;Portanto, calcule o volume do tanque.&lt;/p&gt;","template":"&lt;p style=\"text-align:center;\"&gt;Volume = π × r&lt;sup&gt;2&lt;/sup&gt; × altura = 3.14 × {{Q1}}&lt;sup&gt;2&lt;/sup&gt; × {{Q2}} = {{response}} m&lt;sup&gt;3&lt;/sup&gt;","seed":{"calculated":[{"name":"4-A1","label":"{{function}}","function":"Lemonlib.round(3.14*{{Q1}}*{{Q1}}*{{Q2}},2)"}]},"algorithm":{"name":"calculateOperation","params":{"method":"equivLiteral","keyboard":"INTERMEDIATE"}}}]}</v>
      </c>
      <c r="AA833" s="15" t="s">
        <v>4878</v>
      </c>
      <c r="AB833" s="13" t="str">
        <f t="shared" si="2"/>
        <v>M6-G-32c-A-3</v>
      </c>
      <c r="AC833" s="13" t="str">
        <f t="shared" si="3"/>
        <v>M6-G-32c-A-3-BR</v>
      </c>
      <c r="AD833" s="8" t="s">
        <v>47</v>
      </c>
      <c r="AE833" s="8"/>
      <c r="AF833" s="8" t="s">
        <v>48</v>
      </c>
      <c r="AG833" s="8" t="s">
        <v>49</v>
      </c>
    </row>
    <row r="834" ht="112.5" customHeight="1">
      <c r="A834" s="6" t="s">
        <v>4879</v>
      </c>
      <c r="B834" s="6" t="s">
        <v>4880</v>
      </c>
      <c r="C834" s="13" t="s">
        <v>35</v>
      </c>
      <c r="D834" s="7" t="s">
        <v>36</v>
      </c>
      <c r="E834" s="6"/>
      <c r="F834" s="11" t="s">
        <v>4881</v>
      </c>
      <c r="G834" s="10" t="s">
        <v>4882</v>
      </c>
      <c r="H834" s="10" t="s">
        <v>4883</v>
      </c>
      <c r="I834" s="6" t="s">
        <v>2761</v>
      </c>
      <c r="J834" s="6" t="s">
        <v>1224</v>
      </c>
      <c r="K834" s="10" t="s">
        <v>2803</v>
      </c>
      <c r="L834" s="11" t="s">
        <v>4884</v>
      </c>
      <c r="M834" s="13" t="s">
        <v>43</v>
      </c>
      <c r="N834" s="11" t="s">
        <v>4885</v>
      </c>
      <c r="O834" s="11" t="s">
        <v>4886</v>
      </c>
      <c r="P834" s="12"/>
      <c r="Q834" s="13"/>
      <c r="R834" s="12"/>
      <c r="S834" s="12"/>
      <c r="T834" s="12"/>
      <c r="U834" s="12"/>
      <c r="V834" s="12"/>
      <c r="W834" s="12"/>
      <c r="X834" s="13"/>
      <c r="Y834" s="6" t="s">
        <v>3569</v>
      </c>
      <c r="Z834" s="12" t="str">
        <f t="shared" si="1"/>
        <v>{
    "id": "M6-G-32d-I-1-BR",
    "stimulus": "&lt;p&gt;Selecione o valor correto para o volume deste cone. Use o valor de π com duas casas decimais.&lt;/p&gt;&lt;div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"&lt;p&gt;O volume desse cone é {{response}} cm&lt;sup&gt;3&lt;/sup&gt;.&lt;/p&gt;",
    "hint": "&lt;p&gt;A fórmula do volume de um cone é:&lt;/p&gt;&lt;p style=\"text-align:center;\"&gt;Volume = &lt;span class=\"fr-math-v2 fr-draggable\" contenteditable=\"false\" data-original-math=\"\\(\\frac{π\\ \\times\\ \\text{r}^2\\ \\times\\ \\text{altura}}{3}\\)\" draggable=\"true\"&gt;\\(\\frac{π\\ \\times\\ \\text{r}^2\\ \\times\\ \\text{altura}}{3}\\)&lt;/span&gt;&lt;/p&gt;",
    "feedback": "&lt;p&gt;Para encontrar esse volume, usa-se a fórmula do volume do cone:&lt;/p&gt;&lt;p style=\"text-align:center;\"&gt;Volume = &lt;span class=\"fr-math-v2 fr-draggable\" contenteditable=\"false\" data-original-math=\"\\(\\frac{π\\ \\times\\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é o resultado da operação com a fórmula do volume do cilindro.&lt;/p&gt;"
            },
            {
                "name": "A3",
                "label": "{{function}}",
                "function": "Lemonlib.round(4*3.14*{{Q1}}*{{Q1}}*{{Q1}}/3,2)",
                "incorrect": true,
                "group": 1,
                "feedback": "&lt;p&gt;{{function}} cm&lt;sup&gt;2&lt;/sup&gt; é o valor do volume de uma esfera com o mesmo raio desse cone.&lt;/p&gt;"
            }
        ],
        "uniques": true
    },
    "algorithm": {
        "name": "groupResponses",
        "template": "Cloze with drop down"
    }
}</v>
      </c>
      <c r="AA834" s="15" t="s">
        <v>4887</v>
      </c>
      <c r="AB834" s="13" t="str">
        <f t="shared" si="2"/>
        <v>M6-G-32d-I-1</v>
      </c>
      <c r="AC834" s="13" t="str">
        <f t="shared" si="3"/>
        <v>M6-G-32d-I-1-BR</v>
      </c>
      <c r="AD834" s="8" t="s">
        <v>47</v>
      </c>
      <c r="AE834" s="8" t="s">
        <v>572</v>
      </c>
      <c r="AF834" s="8" t="s">
        <v>48</v>
      </c>
      <c r="AG834" s="8" t="s">
        <v>49</v>
      </c>
    </row>
    <row r="835" ht="112.5" customHeight="1">
      <c r="A835" s="6" t="s">
        <v>4879</v>
      </c>
      <c r="B835" s="6" t="s">
        <v>4880</v>
      </c>
      <c r="C835" s="13" t="s">
        <v>50</v>
      </c>
      <c r="D835" s="7" t="s">
        <v>36</v>
      </c>
      <c r="E835" s="8"/>
      <c r="F835" s="11" t="s">
        <v>4888</v>
      </c>
      <c r="G835" s="10" t="s">
        <v>4843</v>
      </c>
      <c r="H835" s="10" t="s">
        <v>4889</v>
      </c>
      <c r="I835" s="6" t="s">
        <v>2761</v>
      </c>
      <c r="J835" s="6" t="s">
        <v>168</v>
      </c>
      <c r="K835" s="10" t="s">
        <v>2803</v>
      </c>
      <c r="L835" s="11" t="s">
        <v>4890</v>
      </c>
      <c r="M835" s="8" t="s">
        <v>577</v>
      </c>
      <c r="N835" s="11" t="s">
        <v>4885</v>
      </c>
      <c r="O835" s="11" t="s">
        <v>4891</v>
      </c>
      <c r="P835" s="12"/>
      <c r="Q835" s="13"/>
      <c r="R835" s="12"/>
      <c r="S835" s="11" t="s">
        <v>4892</v>
      </c>
      <c r="T835" s="11" t="s">
        <v>4893</v>
      </c>
      <c r="U835" s="11" t="s">
        <v>4894</v>
      </c>
      <c r="V835" s="11" t="s">
        <v>4895</v>
      </c>
      <c r="W835" s="12"/>
      <c r="X835" s="13"/>
      <c r="Y835" s="6" t="s">
        <v>3569</v>
      </c>
      <c r="Z835" s="12" t="str">
        <f t="shared" si="1"/>
        <v>{"id":"M6-G-32d-E-1-BR","seed":{"parameters":[{"name":"Q1","label":null,"list":[2,3,4,5,6,7]}],"uniques":true},"scaffolding":[{"id":"step-0","stimulus":"&lt;p&gt;Calcule o volume desse cone. Use o valor de π com duas casas decimais.&lt;/p&gt;&lt;div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cm&lt;/span&gt;\n\t\t&lt;/div&gt;\n\t&lt;/div&gt;\n&lt;/div&gt;&lt;/div&gt;","template":"&lt;p&gt;O volume mede {{response}} cm&lt;sup&gt;3&lt;/sup&gt;.&lt;/p&gt;","seed":{"calculated":[{"name":"T1","label":"{{function}}","function":"{{Q1}}*3","temp":true},{"name":"0-A1","label":"{{function}}","function":"Lemonlib.round(3.14*{{Q1}}*{{Q1}}*{{T1}}/3, 2)"}]},"algorithm":{"name":"calculateOperation","params":{"method":"equivLiteral","keyboard":"INTERMEDIATE"}}},{"id":"step-1","stimulus":"&lt;p&gt;Quais são as medidas do cone?&lt;/p&gt;","template":"&lt;p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class=\"no-break 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v>
      </c>
      <c r="AA835" s="15" t="s">
        <v>4896</v>
      </c>
      <c r="AB835" s="13" t="str">
        <f t="shared" si="2"/>
        <v>M6-G-32d-E-1</v>
      </c>
      <c r="AC835" s="13" t="str">
        <f t="shared" si="3"/>
        <v>M6-G-32d-E-1-BR</v>
      </c>
      <c r="AD835" s="8" t="s">
        <v>47</v>
      </c>
      <c r="AE835" s="8" t="s">
        <v>572</v>
      </c>
      <c r="AF835" s="8" t="s">
        <v>48</v>
      </c>
      <c r="AG835" s="8" t="s">
        <v>49</v>
      </c>
    </row>
    <row r="836" ht="112.5" customHeight="1">
      <c r="A836" s="6" t="s">
        <v>4879</v>
      </c>
      <c r="B836" s="6" t="s">
        <v>4880</v>
      </c>
      <c r="C836" s="13" t="s">
        <v>69</v>
      </c>
      <c r="D836" s="7" t="s">
        <v>36</v>
      </c>
      <c r="E836" s="8"/>
      <c r="F836" s="11" t="s">
        <v>4897</v>
      </c>
      <c r="G836" s="11" t="s">
        <v>4898</v>
      </c>
      <c r="H836" s="10" t="s">
        <v>4899</v>
      </c>
      <c r="I836" s="6"/>
      <c r="J836" s="6" t="s">
        <v>168</v>
      </c>
      <c r="K836" s="10" t="s">
        <v>4900</v>
      </c>
      <c r="L836" s="11" t="s">
        <v>4901</v>
      </c>
      <c r="M836" s="8" t="s">
        <v>577</v>
      </c>
      <c r="N836" s="11" t="s">
        <v>4885</v>
      </c>
      <c r="O836" s="11" t="s">
        <v>4902</v>
      </c>
      <c r="P836" s="12"/>
      <c r="Q836" s="13"/>
      <c r="R836" s="12"/>
      <c r="S836" s="11" t="s">
        <v>4903</v>
      </c>
      <c r="T836" s="11" t="s">
        <v>4893</v>
      </c>
      <c r="U836" s="11" t="s">
        <v>4894</v>
      </c>
      <c r="V836" s="11" t="s">
        <v>4904</v>
      </c>
      <c r="W836" s="12"/>
      <c r="X836" s="13"/>
      <c r="Y836" s="6" t="s">
        <v>3569</v>
      </c>
      <c r="Z836" s="12" t="str">
        <f t="shared" si="1"/>
        <v>{"id":"M6-G-32d-A-1-BR","seed":{"parameters":[{"name":"Q1","label":null,"list":[7,8,9,10]},{"name":"Q2","label":null,"min":20,"max":30,"step":1}],"uniques":true},"scaffolding":[{"id":"step-0","stimulus":"&lt;p&gt;Alguns cones utilizados para a sinalização de trânsito têm as seguintes medidas: o raio da base é de {{Q1}} cm e a altura é de {{Q2}} cm. Quanto mede o volume de um cone com essas medidas? Use o valor de π com duas casas decimais.&lt;/p&gt;","template":"&lt;p&gt;O volume mede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AA836" s="15" t="s">
        <v>4905</v>
      </c>
      <c r="AB836" s="13" t="str">
        <f t="shared" si="2"/>
        <v>M6-G-32d-A-1</v>
      </c>
      <c r="AC836" s="13" t="str">
        <f t="shared" si="3"/>
        <v>M6-G-32d-A-1-BR</v>
      </c>
      <c r="AD836" s="8" t="s">
        <v>47</v>
      </c>
      <c r="AE836" s="8" t="s">
        <v>572</v>
      </c>
      <c r="AF836" s="8" t="s">
        <v>48</v>
      </c>
      <c r="AG836" s="8" t="s">
        <v>49</v>
      </c>
    </row>
    <row r="837" ht="112.5" customHeight="1">
      <c r="A837" s="6" t="s">
        <v>4879</v>
      </c>
      <c r="B837" s="6" t="s">
        <v>4880</v>
      </c>
      <c r="C837" s="13" t="s">
        <v>69</v>
      </c>
      <c r="D837" s="7" t="s">
        <v>36</v>
      </c>
      <c r="E837" s="8"/>
      <c r="F837" s="11" t="s">
        <v>4906</v>
      </c>
      <c r="G837" s="11" t="s">
        <v>4907</v>
      </c>
      <c r="H837" s="10" t="s">
        <v>4908</v>
      </c>
      <c r="I837" s="6"/>
      <c r="J837" s="6" t="s">
        <v>168</v>
      </c>
      <c r="K837" s="10" t="s">
        <v>4909</v>
      </c>
      <c r="L837" s="11" t="s">
        <v>4901</v>
      </c>
      <c r="M837" s="8" t="s">
        <v>577</v>
      </c>
      <c r="N837" s="10" t="s">
        <v>4910</v>
      </c>
      <c r="O837" s="11" t="s">
        <v>4902</v>
      </c>
      <c r="P837" s="12"/>
      <c r="Q837" s="13"/>
      <c r="R837" s="12"/>
      <c r="S837" s="11" t="s">
        <v>4911</v>
      </c>
      <c r="T837" s="11" t="s">
        <v>4893</v>
      </c>
      <c r="U837" s="11" t="s">
        <v>4894</v>
      </c>
      <c r="V837" s="11" t="s">
        <v>4904</v>
      </c>
      <c r="W837" s="12"/>
      <c r="X837" s="13"/>
      <c r="Y837" s="6" t="s">
        <v>3569</v>
      </c>
      <c r="Z837" s="12" t="str">
        <f t="shared" si="1"/>
        <v>{"id":"M6-G-32d-A-2-BR","seed":{"parameters":[{"name":"Q1","label":null,"list":[2,3,4,5]},{"name":"Q2","label":null,"min":5,"max":10,"step":1}],"uniques":true},"scaffolding":[{"id":"step-0","stimulus":"&lt;p&gt;Iris comprou uma pulseira de &lt;i&gt;spikes&lt;/i&gt; para uma festa à fantasia. O raio da base de cada &lt;i&gt;spike&lt;/i&gt; mede {{Q1}} mm, enquanto a altura é de {{Q2}} mm. Qual é o volume de cada &lt;i&gt;spike&lt;/i&gt;? Use o valor de π com duas casas decimais.&lt;/p&gt;","template":"&lt;p&gt;O volume mede {{response}} mm&lt;sup&gt;3&lt;/sup&gt;.&lt;/p&gt;","seed":{"calculated":[{"name":"0-A1","label":"{{function}}","function":"Lemonlib.round(3.14*{{Q1}}*{{Q1}}*{{Q2}}/3, 2)"}]},"algorithm":{"name":"calculateOperation","params":{"method":"equivLiteral","keyboard":"INTERMEDIATE"}}},{"id":"step-1","stimulus":"&lt;p&gt;Quais são as medidas do &lt;i&gt;spike&lt;/i&gt;?&lt;/p&gt;","template":"&lt;p style=\"text-align:center;\"&gt;Raio da base = {{response}} mm&lt;/p&gt;&lt;p style=\"text-align:center;\"&gt;Altura = {{response}} m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v>
      </c>
      <c r="AA837" s="15" t="s">
        <v>4912</v>
      </c>
      <c r="AB837" s="13" t="str">
        <f t="shared" si="2"/>
        <v>M6-G-32d-A-2</v>
      </c>
      <c r="AC837" s="13" t="str">
        <f t="shared" si="3"/>
        <v>M6-G-32d-A-2-BR</v>
      </c>
      <c r="AD837" s="8" t="s">
        <v>47</v>
      </c>
      <c r="AE837" s="8" t="s">
        <v>572</v>
      </c>
      <c r="AF837" s="8" t="s">
        <v>48</v>
      </c>
      <c r="AG837" s="8" t="s">
        <v>49</v>
      </c>
    </row>
    <row r="838" ht="112.5" customHeight="1">
      <c r="A838" s="6" t="s">
        <v>4879</v>
      </c>
      <c r="B838" s="6" t="s">
        <v>4880</v>
      </c>
      <c r="C838" s="13" t="s">
        <v>69</v>
      </c>
      <c r="D838" s="7" t="s">
        <v>36</v>
      </c>
      <c r="E838" s="8"/>
      <c r="F838" s="11" t="s">
        <v>4913</v>
      </c>
      <c r="G838" s="11" t="s">
        <v>4914</v>
      </c>
      <c r="H838" s="10" t="s">
        <v>4915</v>
      </c>
      <c r="I838" s="6"/>
      <c r="J838" s="6" t="s">
        <v>168</v>
      </c>
      <c r="K838" s="10" t="s">
        <v>4825</v>
      </c>
      <c r="L838" s="11" t="s">
        <v>4901</v>
      </c>
      <c r="M838" s="8" t="s">
        <v>577</v>
      </c>
      <c r="N838" s="10" t="s">
        <v>4910</v>
      </c>
      <c r="O838" s="11" t="s">
        <v>4902</v>
      </c>
      <c r="P838" s="12"/>
      <c r="Q838" s="13"/>
      <c r="R838" s="12"/>
      <c r="S838" s="11" t="s">
        <v>4903</v>
      </c>
      <c r="T838" s="11" t="s">
        <v>4893</v>
      </c>
      <c r="U838" s="11" t="s">
        <v>4894</v>
      </c>
      <c r="V838" s="11" t="s">
        <v>4904</v>
      </c>
      <c r="W838" s="12"/>
      <c r="X838" s="13"/>
      <c r="Y838" s="6" t="s">
        <v>3569</v>
      </c>
      <c r="Z838" s="12" t="str">
        <f t="shared" si="1"/>
        <v>{"id":"M6-G-32d-A-3-BR","seed":{"parameters":[{"name":"Q1","label":null,"list":[4,5,6,7,8]},{"name":"Q2","label":null,"list":[10,11,12,13,14,15]}],"uniques":true},"scaffolding":[{"id":"step-0","stimulus":"&lt;p&gt;Nicole convidou alguns amigos para comemorar o aniversário de primeiro ano do bebê dela. Os chapéus de aniversário que ela comprou têm formato de cone com um raio da base de {{Q1}} cm e uma altura de {{Q2}} cm. Quanto mede o volume de um cone com essas medidas? Use o valor de π com duas casas decimais.&lt;/p&gt;","template":"&lt;p&gt;O volume é 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AA838" s="15" t="s">
        <v>4916</v>
      </c>
      <c r="AB838" s="13" t="str">
        <f t="shared" si="2"/>
        <v>M6-G-32d-A-3</v>
      </c>
      <c r="AC838" s="13" t="str">
        <f t="shared" si="3"/>
        <v>M6-G-32d-A-3-BR</v>
      </c>
      <c r="AD838" s="8" t="s">
        <v>47</v>
      </c>
      <c r="AE838" s="8" t="s">
        <v>572</v>
      </c>
      <c r="AF838" s="8" t="s">
        <v>48</v>
      </c>
      <c r="AG838" s="8" t="s">
        <v>49</v>
      </c>
    </row>
    <row r="839" ht="112.5" customHeight="1">
      <c r="A839" s="6" t="s">
        <v>4917</v>
      </c>
      <c r="B839" s="6" t="s">
        <v>4918</v>
      </c>
      <c r="C839" s="13" t="s">
        <v>35</v>
      </c>
      <c r="D839" s="7" t="s">
        <v>36</v>
      </c>
      <c r="E839" s="6"/>
      <c r="F839" s="9" t="s">
        <v>4919</v>
      </c>
      <c r="G839" s="10"/>
      <c r="H839" s="10"/>
      <c r="I839" s="6" t="s">
        <v>4920</v>
      </c>
      <c r="J839" s="23" t="s">
        <v>346</v>
      </c>
      <c r="K839" s="11" t="s">
        <v>4921</v>
      </c>
      <c r="L839" s="11" t="s">
        <v>4922</v>
      </c>
      <c r="M839" s="13" t="s">
        <v>43</v>
      </c>
      <c r="N839" s="11" t="s">
        <v>4923</v>
      </c>
      <c r="O839" s="11" t="s">
        <v>4924</v>
      </c>
      <c r="P839" s="12"/>
      <c r="Q839" s="13"/>
      <c r="R839" s="12"/>
      <c r="S839" s="12"/>
      <c r="T839" s="12"/>
      <c r="U839" s="12"/>
      <c r="V839" s="12"/>
      <c r="W839" s="12"/>
      <c r="X839" s="13"/>
      <c r="Y839" s="6" t="s">
        <v>4925</v>
      </c>
      <c r="Z839" s="12" t="str">
        <f t="shared" si="1"/>
        <v>{"id":"M6-EyP-1a-I-1-BR","stimulus":"&lt;p&gt;Escolha as variáveis ​​estatísticas quantitativas.&lt;/p&gt;","hint":"&lt;p&gt;As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um animal.","O número de alunos em uma sala de aula.","O número de medalhas de um atleta.","O número de biscoitos em um pacote.","O peso de um pão.","Os pontos de um time em um jogo de basquete."]},{"name":"Q2","list":["A idade de alguns alunos.","O preço dos itens em uma loja.","O número de espectadores em uma sala de cinema.","A distância percorrida por um carro em uma hora.","O tempo que dura uma prova de natação."]},{"name":"Q3","list":["A cor de algumas camisas.","O sabor de um sorvete.","A cor de alguns carros.","O gênero de uma peça musical.","O sabor de uma sopa.","O time de futebol escolhido durante uma partida de videogame.","O nome de quem vai a um casamento.","Uma cor de cabelo.","O tempero de alguns pratos culinários.","Os tipos de barraca em um acampamento."]}],"calculated":[{"name":"A1","label":"{{Q1}}"},{"name":"A2","label":"{{Q2}}"},{"name":"A3","label":"{{Q3}}","incorrect":true}],"uniques":true},"algorithm":{"name":"trueFalse","template":"Multiple choice – multiple response","params":{"countCorrect":2,"countIncorrect":1}}}</v>
      </c>
      <c r="AA839" s="17" t="s">
        <v>4926</v>
      </c>
      <c r="AB839" s="13" t="str">
        <f t="shared" si="2"/>
        <v>M6-EyP-1a-I-1</v>
      </c>
      <c r="AC839" s="13" t="str">
        <f t="shared" si="3"/>
        <v>M6-EyP-1a-I-1-BR</v>
      </c>
      <c r="AD839" s="8" t="s">
        <v>47</v>
      </c>
      <c r="AE839" s="13"/>
      <c r="AF839" s="8" t="s">
        <v>48</v>
      </c>
      <c r="AG839" s="8"/>
    </row>
    <row r="840" ht="112.5" customHeight="1">
      <c r="A840" s="6" t="s">
        <v>4917</v>
      </c>
      <c r="B840" s="6" t="s">
        <v>4918</v>
      </c>
      <c r="C840" s="13" t="s">
        <v>35</v>
      </c>
      <c r="D840" s="7" t="s">
        <v>36</v>
      </c>
      <c r="E840" s="6"/>
      <c r="F840" s="9" t="s">
        <v>4927</v>
      </c>
      <c r="G840" s="10"/>
      <c r="H840" s="10"/>
      <c r="I840" s="6" t="s">
        <v>4920</v>
      </c>
      <c r="J840" s="23" t="s">
        <v>346</v>
      </c>
      <c r="K840" s="11" t="s">
        <v>4928</v>
      </c>
      <c r="L840" s="11" t="s">
        <v>4922</v>
      </c>
      <c r="M840" s="13" t="s">
        <v>43</v>
      </c>
      <c r="N840" s="11" t="s">
        <v>4923</v>
      </c>
      <c r="O840" s="11" t="s">
        <v>4924</v>
      </c>
      <c r="P840" s="12"/>
      <c r="Q840" s="13"/>
      <c r="R840" s="12"/>
      <c r="S840" s="12"/>
      <c r="T840" s="12"/>
      <c r="U840" s="12"/>
      <c r="V840" s="12"/>
      <c r="W840" s="12"/>
      <c r="X840" s="13"/>
      <c r="Y840" s="6" t="s">
        <v>4925</v>
      </c>
      <c r="Z840" s="12" t="str">
        <f t="shared" si="1"/>
        <v>{"id":"M6-EyP-1a-I-2-BR","stimulus":"&lt;p&gt;Escolha as variáveis ​​estatísticas qualitativas.&lt;/p&gt;\r\n","hint":"&lt;p&gt;As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algumas camisetas.","O sabor de um sorvete.","A cor de alguns carros.","O gênero de uma peça musical.","O sabor de uma sopa."]},{"name":"Q2","list":["O time de futebol escolhido durante uma partida de videogame.","O nome de quem vai a um casamento.","A cor de um cabelo.","O tempero de um prato culinário.","Os tipos de barraca de um acampamento."]},{"name":"Q3","list":["A altura de um animal.","O número de alunos em uma sala de aula.","O número de medalhas de um atleta.","O número de biscoitos em um pacote.","O peso de um pão.","Os pontos de um time em um jogo de basquete.","A idade de alguns alunos.","O preço dos itens em uma loja.","O número de espectadores em uma sala de cinema.","A distância percorrida por um carro em uma hora.","O tempo que dura uma prova de natação."]}],"calculated":[{"name":"A1","label":"{{Q1}}"},{"name":"A2","label":"{{Q2}}"},{"name":"A3","label":"{{Q3}}","incorrect":true}],"uniques":true},"algorithm":{"name":"trueFalse","template":"Multiple choice – multiple response","params":{"countCorrect":2,"countIncorrect":1}}}</v>
      </c>
      <c r="AA840" s="17" t="s">
        <v>4929</v>
      </c>
      <c r="AB840" s="13" t="str">
        <f t="shared" si="2"/>
        <v>M6-EyP-1a-I-2</v>
      </c>
      <c r="AC840" s="13" t="str">
        <f t="shared" si="3"/>
        <v>M6-EyP-1a-I-2-BR</v>
      </c>
      <c r="AD840" s="8" t="s">
        <v>47</v>
      </c>
      <c r="AE840" s="13"/>
      <c r="AF840" s="8" t="s">
        <v>48</v>
      </c>
      <c r="AG840" s="8"/>
    </row>
    <row r="841" ht="112.5" customHeight="1">
      <c r="A841" s="6" t="s">
        <v>4917</v>
      </c>
      <c r="B841" s="6" t="s">
        <v>4918</v>
      </c>
      <c r="C841" s="13" t="s">
        <v>50</v>
      </c>
      <c r="D841" s="7" t="s">
        <v>36</v>
      </c>
      <c r="E841" s="6"/>
      <c r="F841" s="9" t="s">
        <v>4930</v>
      </c>
      <c r="G841" s="11" t="s">
        <v>4931</v>
      </c>
      <c r="H841" s="10"/>
      <c r="I841" s="6" t="s">
        <v>212</v>
      </c>
      <c r="J841" s="6" t="s">
        <v>54</v>
      </c>
      <c r="K841" s="11" t="s">
        <v>4932</v>
      </c>
      <c r="L841" s="11" t="s">
        <v>4933</v>
      </c>
      <c r="M841" s="13" t="s">
        <v>43</v>
      </c>
      <c r="N841" s="11" t="s">
        <v>4923</v>
      </c>
      <c r="O841" s="11" t="s">
        <v>4924</v>
      </c>
      <c r="P841" s="12"/>
      <c r="Q841" s="13"/>
      <c r="R841" s="12"/>
      <c r="S841" s="12"/>
      <c r="T841" s="12"/>
      <c r="U841" s="12"/>
      <c r="V841" s="12"/>
      <c r="W841" s="12"/>
      <c r="X841" s="13"/>
      <c r="Y841" s="6" t="s">
        <v>4925</v>
      </c>
      <c r="Z841" s="12" t="str">
        <f t="shared" si="1"/>
        <v>{"id":"M6-EyP-1a-E-1-BR","stimulus":"&lt;p&gt;Que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diferentes animais","o número de alunos em diferentes salas de aula","o número de medalhas que os atletas recebem nos Jogos Olímpicos","o número de biscoitos em um pacote","o peso de diferentes pães","os pontos marcados em um jogo de basquete","as idades dos alunos em um curso","o preço dos itens em uma loja","o número de espectadores em uma sala de cinema em diferentes sessões","a distância percorrida por um carro em uma hora","o tempo que um nadador leva para completar 100 m de nado borboleta"]}],"calculated":[{"name":"A1","label":"{{function}}","function":"quantitativa"}],"uniques":true},"algorithm":{"name":"calculateOperation","template":"Cloze with text"}}</v>
      </c>
      <c r="AA841" s="17" t="s">
        <v>4934</v>
      </c>
      <c r="AB841" s="13" t="str">
        <f t="shared" si="2"/>
        <v>M6-EyP-1a-E-1</v>
      </c>
      <c r="AC841" s="13" t="str">
        <f t="shared" si="3"/>
        <v>M6-EyP-1a-E-1-BR</v>
      </c>
      <c r="AD841" s="8" t="s">
        <v>47</v>
      </c>
      <c r="AE841" s="13"/>
      <c r="AF841" s="8" t="s">
        <v>48</v>
      </c>
      <c r="AG841" s="8"/>
    </row>
    <row r="842" ht="112.5" customHeight="1">
      <c r="A842" s="6" t="s">
        <v>4917</v>
      </c>
      <c r="B842" s="6" t="s">
        <v>4918</v>
      </c>
      <c r="C842" s="13" t="s">
        <v>50</v>
      </c>
      <c r="D842" s="7" t="s">
        <v>36</v>
      </c>
      <c r="E842" s="6"/>
      <c r="F842" s="9" t="s">
        <v>4930</v>
      </c>
      <c r="G842" s="11" t="s">
        <v>4931</v>
      </c>
      <c r="H842" s="10"/>
      <c r="I842" s="6" t="s">
        <v>212</v>
      </c>
      <c r="J842" s="6" t="s">
        <v>54</v>
      </c>
      <c r="K842" s="11" t="s">
        <v>4935</v>
      </c>
      <c r="L842" s="11" t="s">
        <v>4936</v>
      </c>
      <c r="M842" s="13" t="s">
        <v>43</v>
      </c>
      <c r="N842" s="11" t="s">
        <v>4937</v>
      </c>
      <c r="O842" s="11" t="s">
        <v>4938</v>
      </c>
      <c r="P842" s="12"/>
      <c r="Q842" s="13"/>
      <c r="R842" s="12"/>
      <c r="S842" s="12"/>
      <c r="T842" s="12"/>
      <c r="U842" s="12"/>
      <c r="V842" s="12"/>
      <c r="W842" s="12"/>
      <c r="X842" s="13"/>
      <c r="Y842" s="6" t="s">
        <v>4925</v>
      </c>
      <c r="Z842" s="12" t="str">
        <f t="shared" si="1"/>
        <v>{"id":"M6-EyP-1a-E-2-BR","stimulus":"&lt;p&gt;Que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uma bola","os sabores de alguns sorvetes","as cores dos carros em uma concessionária","os gêneros musicais ouvidos durante um ano","as sobremesas escolhidas em um restaurante","os times de futebol em um videogame","o nome de quem vai a um casamento","a cor do cabelo dos clientes de uma barbearia","as guarnições escolhidas para um almoço","os tipos de tendas em um circo"]}],"calculated":[{"name":"A1","label":"qualitativa"}],"uniques":true},"algorithm":{"name":"calculateOperation","template":"Cloze with text"}}</v>
      </c>
      <c r="AA842" s="17" t="s">
        <v>4939</v>
      </c>
      <c r="AB842" s="13" t="str">
        <f t="shared" si="2"/>
        <v>M6-EyP-1a-E-2</v>
      </c>
      <c r="AC842" s="13" t="str">
        <f t="shared" si="3"/>
        <v>M6-EyP-1a-E-2-BR</v>
      </c>
      <c r="AD842" s="8" t="s">
        <v>47</v>
      </c>
      <c r="AE842" s="13"/>
      <c r="AF842" s="8" t="s">
        <v>48</v>
      </c>
      <c r="AG842" s="8"/>
    </row>
    <row r="843" ht="112.5" customHeight="1">
      <c r="A843" s="6" t="s">
        <v>4940</v>
      </c>
      <c r="B843" s="6" t="s">
        <v>4941</v>
      </c>
      <c r="C843" s="13" t="s">
        <v>35</v>
      </c>
      <c r="D843" s="7" t="s">
        <v>36</v>
      </c>
      <c r="E843" s="6"/>
      <c r="F843" s="9" t="s">
        <v>4942</v>
      </c>
      <c r="G843" s="10"/>
      <c r="H843" s="6" t="s">
        <v>212</v>
      </c>
      <c r="I843" s="6"/>
      <c r="J843" s="23" t="s">
        <v>4943</v>
      </c>
      <c r="K843" s="11" t="s">
        <v>4944</v>
      </c>
      <c r="L843" s="11" t="s">
        <v>4945</v>
      </c>
      <c r="M843" s="13" t="s">
        <v>43</v>
      </c>
      <c r="N843" s="11" t="s">
        <v>4946</v>
      </c>
      <c r="O843" s="11" t="s">
        <v>4947</v>
      </c>
      <c r="P843" s="12"/>
      <c r="Q843" s="13"/>
      <c r="R843" s="12"/>
      <c r="S843" s="12"/>
      <c r="T843" s="12"/>
      <c r="U843" s="12"/>
      <c r="V843" s="12"/>
      <c r="W843" s="12"/>
      <c r="X843" s="13"/>
      <c r="Y843" s="6" t="s">
        <v>4925</v>
      </c>
      <c r="Z843" s="12" t="str">
        <f t="shared" si="1"/>
        <v>{"id":"M6-EyP-2a-I-1-BR","stimulus":"&lt;p&gt;Qual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existem 10 itens de dados no total, a frequência relativa é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AA843" s="15" t="s">
        <v>4948</v>
      </c>
      <c r="AB843" s="13" t="str">
        <f t="shared" si="2"/>
        <v>M6-EyP-2a-I-1</v>
      </c>
      <c r="AC843" s="13" t="str">
        <f t="shared" si="3"/>
        <v>M6-EyP-2a-I-1-BR</v>
      </c>
      <c r="AD843" s="8" t="s">
        <v>47</v>
      </c>
      <c r="AE843" s="13"/>
      <c r="AF843" s="8" t="s">
        <v>48</v>
      </c>
      <c r="AG843" s="8" t="s">
        <v>49</v>
      </c>
    </row>
    <row r="844" ht="112.5" customHeight="1">
      <c r="A844" s="6" t="s">
        <v>4940</v>
      </c>
      <c r="B844" s="6" t="s">
        <v>4941</v>
      </c>
      <c r="C844" s="8" t="s">
        <v>35</v>
      </c>
      <c r="D844" s="7" t="s">
        <v>36</v>
      </c>
      <c r="E844" s="6"/>
      <c r="F844" s="9" t="s">
        <v>4949</v>
      </c>
      <c r="G844" s="10"/>
      <c r="H844" s="10"/>
      <c r="I844" s="6"/>
      <c r="J844" s="23" t="s">
        <v>4943</v>
      </c>
      <c r="K844" s="10" t="s">
        <v>4944</v>
      </c>
      <c r="L844" s="10" t="s">
        <v>4950</v>
      </c>
      <c r="M844" s="13" t="s">
        <v>43</v>
      </c>
      <c r="N844" s="11" t="s">
        <v>4946</v>
      </c>
      <c r="O844" s="11" t="s">
        <v>4951</v>
      </c>
      <c r="P844" s="12"/>
      <c r="Q844" s="13"/>
      <c r="R844" s="12"/>
      <c r="S844" s="12"/>
      <c r="T844" s="12"/>
      <c r="U844" s="12"/>
      <c r="V844" s="12"/>
      <c r="W844" s="12"/>
      <c r="X844" s="13"/>
      <c r="Y844" s="6" t="s">
        <v>4925</v>
      </c>
      <c r="Z844" s="12" t="str">
        <f t="shared" si="1"/>
        <v>{"id":"M6-EyP-2a-I-2-BR","stimulus":"&lt;p&gt;Qual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10 itens de dados no total, a frequência relativa é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AA844" s="15" t="s">
        <v>4952</v>
      </c>
      <c r="AB844" s="13" t="str">
        <f t="shared" si="2"/>
        <v>M6-EyP-2a-I-2</v>
      </c>
      <c r="AC844" s="13" t="str">
        <f t="shared" si="3"/>
        <v>M6-EyP-2a-I-2-BR</v>
      </c>
      <c r="AD844" s="8" t="s">
        <v>47</v>
      </c>
      <c r="AE844" s="13"/>
      <c r="AF844" s="8" t="s">
        <v>48</v>
      </c>
      <c r="AG844" s="8" t="s">
        <v>49</v>
      </c>
    </row>
    <row r="845" ht="112.5" customHeight="1">
      <c r="A845" s="6" t="s">
        <v>4940</v>
      </c>
      <c r="B845" s="6" t="s">
        <v>4941</v>
      </c>
      <c r="C845" s="8" t="s">
        <v>50</v>
      </c>
      <c r="D845" s="7" t="s">
        <v>36</v>
      </c>
      <c r="E845" s="6"/>
      <c r="F845" s="9" t="s">
        <v>4953</v>
      </c>
      <c r="G845" s="11" t="s">
        <v>4954</v>
      </c>
      <c r="H845" s="6" t="s">
        <v>212</v>
      </c>
      <c r="I845" s="6"/>
      <c r="J845" s="6" t="s">
        <v>103</v>
      </c>
      <c r="K845" s="10" t="s">
        <v>4955</v>
      </c>
      <c r="L845" s="10" t="s">
        <v>4956</v>
      </c>
      <c r="M845" s="13" t="s">
        <v>43</v>
      </c>
      <c r="N845" s="11" t="s">
        <v>4946</v>
      </c>
      <c r="O845" s="11" t="s">
        <v>4957</v>
      </c>
      <c r="P845" s="12"/>
      <c r="Q845" s="13"/>
      <c r="R845" s="12"/>
      <c r="S845" s="12"/>
      <c r="T845" s="12"/>
      <c r="U845" s="12"/>
      <c r="V845" s="12"/>
      <c r="W845" s="12"/>
      <c r="X845" s="13"/>
      <c r="Y845" s="6" t="s">
        <v>4925</v>
      </c>
      <c r="Z845" s="12" t="str">
        <f t="shared" si="1"/>
        <v>{"id":"M6-EyP-2a-E-1-BR","stimulus":"&lt;p&gt;Complete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são 8 dados no total, a frequência relativa é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845" s="15" t="s">
        <v>4958</v>
      </c>
      <c r="AB845" s="13" t="str">
        <f t="shared" si="2"/>
        <v>M6-EyP-2a-E-1</v>
      </c>
      <c r="AC845" s="13" t="str">
        <f t="shared" si="3"/>
        <v>M6-EyP-2a-E-1-BR</v>
      </c>
      <c r="AD845" s="8" t="s">
        <v>47</v>
      </c>
      <c r="AE845" s="13"/>
      <c r="AF845" s="8" t="s">
        <v>48</v>
      </c>
      <c r="AG845" s="8" t="s">
        <v>49</v>
      </c>
    </row>
    <row r="846" ht="112.5" customHeight="1">
      <c r="A846" s="6" t="s">
        <v>4940</v>
      </c>
      <c r="B846" s="6" t="s">
        <v>4941</v>
      </c>
      <c r="C846" s="8" t="s">
        <v>50</v>
      </c>
      <c r="D846" s="7" t="s">
        <v>36</v>
      </c>
      <c r="E846" s="6"/>
      <c r="F846" s="9" t="s">
        <v>4959</v>
      </c>
      <c r="G846" s="11" t="s">
        <v>4954</v>
      </c>
      <c r="H846" s="6" t="s">
        <v>212</v>
      </c>
      <c r="I846" s="6"/>
      <c r="J846" s="6" t="s">
        <v>103</v>
      </c>
      <c r="K846" s="10" t="s">
        <v>4955</v>
      </c>
      <c r="L846" s="10" t="s">
        <v>4960</v>
      </c>
      <c r="M846" s="13" t="s">
        <v>43</v>
      </c>
      <c r="N846" s="11" t="s">
        <v>4946</v>
      </c>
      <c r="O846" s="11" t="s">
        <v>4961</v>
      </c>
      <c r="P846" s="12"/>
      <c r="Q846" s="13"/>
      <c r="R846" s="12"/>
      <c r="S846" s="12"/>
      <c r="T846" s="12"/>
      <c r="U846" s="12"/>
      <c r="V846" s="12"/>
      <c r="W846" s="12"/>
      <c r="X846" s="13"/>
      <c r="Y846" s="6" t="s">
        <v>4925</v>
      </c>
      <c r="Z846" s="12" t="str">
        <f t="shared" si="1"/>
        <v>{"id":"M6-EyP-2a-E-2-BR","stimulus":"&lt;p&gt;Complete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5 vezes, então sua frequência absoluta é 5. Como são 8 dados no total, a frequência relativa é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846" s="15" t="s">
        <v>4962</v>
      </c>
      <c r="AB846" s="13" t="str">
        <f t="shared" si="2"/>
        <v>M6-EyP-2a-E-2</v>
      </c>
      <c r="AC846" s="13" t="str">
        <f t="shared" si="3"/>
        <v>M6-EyP-2a-E-2-BR</v>
      </c>
      <c r="AD846" s="8" t="s">
        <v>47</v>
      </c>
      <c r="AE846" s="13"/>
      <c r="AF846" s="8" t="s">
        <v>48</v>
      </c>
      <c r="AG846" s="8" t="s">
        <v>49</v>
      </c>
    </row>
    <row r="847" ht="112.5" customHeight="1">
      <c r="A847" s="6" t="s">
        <v>4940</v>
      </c>
      <c r="B847" s="6" t="s">
        <v>4941</v>
      </c>
      <c r="C847" s="8" t="s">
        <v>50</v>
      </c>
      <c r="D847" s="7" t="s">
        <v>36</v>
      </c>
      <c r="E847" s="6"/>
      <c r="F847" s="9" t="s">
        <v>4963</v>
      </c>
      <c r="G847" s="26" t="s">
        <v>4954</v>
      </c>
      <c r="H847" s="6" t="s">
        <v>212</v>
      </c>
      <c r="I847" s="6"/>
      <c r="J847" s="6" t="s">
        <v>103</v>
      </c>
      <c r="K847" s="10" t="s">
        <v>4955</v>
      </c>
      <c r="L847" s="10" t="s">
        <v>4964</v>
      </c>
      <c r="M847" s="13" t="s">
        <v>43</v>
      </c>
      <c r="N847" s="11" t="s">
        <v>4946</v>
      </c>
      <c r="O847" s="11" t="s">
        <v>4965</v>
      </c>
      <c r="P847" s="12"/>
      <c r="Q847" s="13"/>
      <c r="R847" s="12"/>
      <c r="S847" s="12"/>
      <c r="T847" s="12"/>
      <c r="U847" s="12"/>
      <c r="V847" s="12"/>
      <c r="W847" s="12"/>
      <c r="X847" s="13"/>
      <c r="Y847" s="6" t="s">
        <v>4925</v>
      </c>
      <c r="Z847" s="12" t="str">
        <f t="shared" si="1"/>
        <v>{"id":"M6-EyP-2a-E-3-BR","stimulus":"&lt;p&gt;Complete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8 dados no total, a frequência relativa é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847" s="15" t="s">
        <v>4966</v>
      </c>
      <c r="AB847" s="13" t="str">
        <f t="shared" si="2"/>
        <v>M6-EyP-2a-E-3</v>
      </c>
      <c r="AC847" s="13" t="str">
        <f t="shared" si="3"/>
        <v>M6-EyP-2a-E-3-BR</v>
      </c>
      <c r="AD847" s="8" t="s">
        <v>47</v>
      </c>
      <c r="AE847" s="13"/>
      <c r="AF847" s="8" t="s">
        <v>48</v>
      </c>
      <c r="AG847" s="8" t="s">
        <v>49</v>
      </c>
    </row>
    <row r="848" ht="112.5" customHeight="1">
      <c r="A848" s="6" t="s">
        <v>4940</v>
      </c>
      <c r="B848" s="6" t="s">
        <v>4941</v>
      </c>
      <c r="C848" s="13" t="s">
        <v>69</v>
      </c>
      <c r="D848" s="7" t="s">
        <v>36</v>
      </c>
      <c r="E848" s="6"/>
      <c r="F848" s="9" t="s">
        <v>4967</v>
      </c>
      <c r="G848" s="11" t="s">
        <v>4968</v>
      </c>
      <c r="H848" s="6" t="s">
        <v>212</v>
      </c>
      <c r="I848" s="6"/>
      <c r="J848" s="6" t="s">
        <v>103</v>
      </c>
      <c r="K848" s="11" t="s">
        <v>4969</v>
      </c>
      <c r="L848" s="10" t="s">
        <v>4970</v>
      </c>
      <c r="M848" s="13" t="s">
        <v>43</v>
      </c>
      <c r="N848" s="11" t="s">
        <v>4946</v>
      </c>
      <c r="O848" s="11" t="s">
        <v>4971</v>
      </c>
      <c r="P848" s="12"/>
      <c r="Q848" s="13"/>
      <c r="R848" s="12"/>
      <c r="S848" s="12"/>
      <c r="T848" s="12"/>
      <c r="U848" s="12"/>
      <c r="V848" s="12"/>
      <c r="W848" s="12"/>
      <c r="X848" s="13"/>
      <c r="Y848" s="6" t="s">
        <v>4925</v>
      </c>
      <c r="Z848" s="12" t="str">
        <f t="shared" si="1"/>
        <v>{"id":"M6-EyP-2a-A-1-BR","stimulus":"&lt;p&gt;Um oftalmologista anotou a cor dos olhos de seus clientes em uma lista como esta. Complete a seguinte tabela de frequências absolutas e relativas com esses dados.&lt;/p&gt;&lt;div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os olhos {{Q1}} são repetidos 9 vezes, então sua frequência absoluta é 9. Como existem 20 dados no total, a frequência relativa é &lt;span class=\"fr-math-v2 fr-draggable\" contenteditable=\"false\" data-original-math=\"\\(\\frac{9}{20}\\)\" draggable=\"true\"&gt;\\(\\frac{9}{20}\\)&lt;/span&gt; = 0.45.&lt;/p&gt;","seed":{"parameters":[{"name":"Q1","list":["azuis","castanhos","verdes"]},{"name":"Q2","list":["azuis","castanhos","verdes"]},{"name":"Q3","list":["azuis","castanho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bold;\"&gt;Cor dos olhos&lt;/td&gt;&lt;td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AA848" s="15" t="s">
        <v>4972</v>
      </c>
      <c r="AB848" s="13" t="str">
        <f t="shared" si="2"/>
        <v>M6-EyP-2a-A-1</v>
      </c>
      <c r="AC848" s="13" t="str">
        <f t="shared" si="3"/>
        <v>M6-EyP-2a-A-1-BR</v>
      </c>
      <c r="AD848" s="8" t="s">
        <v>47</v>
      </c>
      <c r="AE848" s="13"/>
      <c r="AF848" s="8" t="s">
        <v>48</v>
      </c>
      <c r="AG848" s="8" t="s">
        <v>49</v>
      </c>
    </row>
    <row r="849" ht="112.5" customHeight="1">
      <c r="A849" s="6" t="s">
        <v>4940</v>
      </c>
      <c r="B849" s="6" t="s">
        <v>4941</v>
      </c>
      <c r="C849" s="13" t="s">
        <v>69</v>
      </c>
      <c r="D849" s="7" t="s">
        <v>36</v>
      </c>
      <c r="E849" s="6"/>
      <c r="F849" s="9" t="s">
        <v>4973</v>
      </c>
      <c r="G849" s="11" t="s">
        <v>4974</v>
      </c>
      <c r="H849" s="6" t="s">
        <v>212</v>
      </c>
      <c r="I849" s="6"/>
      <c r="J849" s="6" t="s">
        <v>103</v>
      </c>
      <c r="K849" s="10" t="s">
        <v>4975</v>
      </c>
      <c r="L849" s="10" t="s">
        <v>4976</v>
      </c>
      <c r="M849" s="13" t="s">
        <v>43</v>
      </c>
      <c r="N849" s="11" t="s">
        <v>4946</v>
      </c>
      <c r="O849" s="11" t="s">
        <v>4977</v>
      </c>
      <c r="P849" s="12"/>
      <c r="Q849" s="13"/>
      <c r="R849" s="12"/>
      <c r="S849" s="12"/>
      <c r="T849" s="12"/>
      <c r="U849" s="12"/>
      <c r="V849" s="12"/>
      <c r="W849" s="12"/>
      <c r="X849" s="13"/>
      <c r="Y849" s="6" t="s">
        <v>4925</v>
      </c>
      <c r="Z849" s="12" t="str">
        <f t="shared" si="1"/>
        <v>{"id":"M6-EyP-2a-A-2-BR","stimulus":"&lt;p&gt;Felix perguntou a seus colegas quantos quilômetros eles moram distantes da escola. Após isso, ele anotou os resultados nesta lista. Complete a seguinte tabela de frequências absolutas e relativas a partir dessas informações.&lt;/p&gt;&lt;div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km é repetido 2 vezes, então sua frequência absoluta é 2. Como há 10 dados no total, a frequência relativa é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bold;\"&gt;Distância&lt;/td&gt;&lt;td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v>
      </c>
      <c r="AA849" s="15" t="s">
        <v>4978</v>
      </c>
      <c r="AB849" s="13" t="str">
        <f t="shared" si="2"/>
        <v>M6-EyP-2a-A-2</v>
      </c>
      <c r="AC849" s="13" t="str">
        <f t="shared" si="3"/>
        <v>M6-EyP-2a-A-2-BR</v>
      </c>
      <c r="AD849" s="8" t="s">
        <v>47</v>
      </c>
      <c r="AE849" s="13"/>
      <c r="AF849" s="8" t="s">
        <v>48</v>
      </c>
      <c r="AG849" s="8" t="s">
        <v>49</v>
      </c>
    </row>
    <row r="850" ht="112.5" customHeight="1">
      <c r="A850" s="6" t="s">
        <v>4940</v>
      </c>
      <c r="B850" s="6" t="s">
        <v>4941</v>
      </c>
      <c r="C850" s="13" t="s">
        <v>69</v>
      </c>
      <c r="D850" s="7" t="s">
        <v>36</v>
      </c>
      <c r="E850" s="6"/>
      <c r="F850" s="9" t="s">
        <v>4979</v>
      </c>
      <c r="G850" s="11" t="s">
        <v>4980</v>
      </c>
      <c r="H850" s="6" t="s">
        <v>212</v>
      </c>
      <c r="I850" s="6"/>
      <c r="J850" s="6" t="s">
        <v>103</v>
      </c>
      <c r="K850" s="10" t="s">
        <v>4975</v>
      </c>
      <c r="L850" s="10" t="s">
        <v>4981</v>
      </c>
      <c r="M850" s="13" t="s">
        <v>43</v>
      </c>
      <c r="N850" s="11" t="s">
        <v>4946</v>
      </c>
      <c r="O850" s="11" t="s">
        <v>4982</v>
      </c>
      <c r="P850" s="12"/>
      <c r="Q850" s="13"/>
      <c r="R850" s="12"/>
      <c r="S850" s="12"/>
      <c r="T850" s="12"/>
      <c r="U850" s="12"/>
      <c r="V850" s="12"/>
      <c r="W850" s="12"/>
      <c r="X850" s="13"/>
      <c r="Y850" s="6" t="s">
        <v>4925</v>
      </c>
      <c r="Z850" s="12" t="str">
        <f t="shared" si="1"/>
        <v>{"id":"M6-EyP-2a-A-3-BR","stimulus":"&lt;p&gt;Susana perguntou aos seus amigos quantos livros eles leram no ano passado. As respostas estão representadas abaixo. Complete a tabela de frequências absolutas e relativas com esta informação.&lt;/p&gt;&lt;div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livros são repetidos 1 vez, então sua frequência absoluta é 1. Como há 10 dados no total, a frequência relativa é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livros&lt;/td&gt;&lt;td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AA850" s="15" t="s">
        <v>4983</v>
      </c>
      <c r="AB850" s="13" t="str">
        <f t="shared" si="2"/>
        <v>M6-EyP-2a-A-3</v>
      </c>
      <c r="AC850" s="13" t="str">
        <f t="shared" si="3"/>
        <v>M6-EyP-2a-A-3-BR</v>
      </c>
      <c r="AD850" s="8" t="s">
        <v>47</v>
      </c>
      <c r="AE850" s="13"/>
      <c r="AF850" s="8" t="s">
        <v>48</v>
      </c>
      <c r="AG850" s="8" t="s">
        <v>49</v>
      </c>
    </row>
    <row r="851" ht="112.5" customHeight="1">
      <c r="A851" s="6" t="s">
        <v>4984</v>
      </c>
      <c r="B851" s="6" t="s">
        <v>4985</v>
      </c>
      <c r="C851" s="13" t="s">
        <v>35</v>
      </c>
      <c r="D851" s="7" t="s">
        <v>36</v>
      </c>
      <c r="E851" s="6"/>
      <c r="F851" s="9" t="s">
        <v>4986</v>
      </c>
      <c r="G851" s="10"/>
      <c r="H851" s="6" t="s">
        <v>212</v>
      </c>
      <c r="I851" s="6"/>
      <c r="J851" s="23" t="s">
        <v>262</v>
      </c>
      <c r="K851" s="11" t="s">
        <v>4987</v>
      </c>
      <c r="L851" s="11" t="s">
        <v>4988</v>
      </c>
      <c r="M851" s="13" t="s">
        <v>43</v>
      </c>
      <c r="N851" s="11" t="s">
        <v>4946</v>
      </c>
      <c r="O851" s="11" t="s">
        <v>4989</v>
      </c>
      <c r="P851" s="12"/>
      <c r="Q851" s="13"/>
      <c r="R851" s="12"/>
      <c r="S851" s="12"/>
      <c r="T851" s="12"/>
      <c r="U851" s="12"/>
      <c r="V851" s="12"/>
      <c r="W851" s="12"/>
      <c r="X851" s="13"/>
      <c r="Y851" s="6" t="s">
        <v>4925</v>
      </c>
      <c r="Z851" s="12" t="str">
        <f t="shared" si="1"/>
        <v>{"id":"M6-EyP-2b-I-1-BR","stimulus":"&lt;p&gt;Esta tabela de frequências absolutas e relativas foi criada a partir do número de primos que os alunos de uma turma possuem. Selecione a frase correta.&lt;/p&gt;\r\n\r\n&lt;table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bold;\"&gt;Frequência absoluta&lt;/td&gt;&lt;td style=\"width: 33.3333%; background-color: #72D2CD; color: rgb(255, 255, 255); text-align: center; vertical-align: middle; font-weight: bold;\"&gt;Frequência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{{Q2}} alunos que têm {{Q1}} primos. Como há {{T6}} dados no total, sua frequência relativa é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2)"},{"name":"A1","label":"Há {{Q2}} alunos que têm {{Q1}} primos."},{"name":"A2","label":"Há {{Q4}} alunos que têm {{Q3}} primos."},{"name":"A3","label":"Há {{Q6}} alunos que têm {{Q5}} primos."},{"name":"A4","label":"A frequência relativa de quem tem {{Q1}} primos é {{T1}}."},{"name":"A5","label":"A frequência relativa de quem tem {{Q3}} primos é {{T2}}."},{"name":"A6","label":"A frequência relativa de quem tem {{Q5}} primos é {{T3}}."},{"name":"A7","label":"A frequência absoluta daqueles que têm {{Q1}} primos é {{Q2}}."},{"name":"A8","label":"A frequência absoluta daqueles que têm {{Q3}} primos é {{Q4}}."},{"name":"A9","label":"A frequência absoluta daqueles que têm {{Q5}} primos é {{Q6}}."},{"name":"A10","label":"Há {{Q1}} alunos que têm {{Q2}} primos.","incorrect":true},{"name":"A11","label":"Há {{Q3}} alunos que têm {{Q4}} primos.","incorrect":true},{"name":"A12","label":"Há {{Q5}} alunos que têm {{Q6}} primos.","incorrect":true},{"name":"A13","label":"A frequência relativa de quem tem {{Q1}} primos é {{T2}}.","incorrect":true},{"name":"A14","label":"A frequência relativa daqueles que têm {{Q3}} primos é {{T3}}.","incorrect":true},{"name":"A15","label":"A frequência relativa de quem tem {{Q5}} primos é {{T1}}.","incorrect":true}],"uniques":true},"algorithm":{"name":"trueFalse","template":"Multiple choice – standard","params":{"countCorrect":1,"countIncorrect":2,"showCheckIcon":true}}}</v>
      </c>
      <c r="AA851" s="15" t="s">
        <v>4990</v>
      </c>
      <c r="AB851" s="13" t="str">
        <f t="shared" si="2"/>
        <v>M6-EyP-2b-I-1</v>
      </c>
      <c r="AC851" s="13" t="str">
        <f t="shared" si="3"/>
        <v>M6-EyP-2b-I-1-BR</v>
      </c>
      <c r="AD851" s="8" t="s">
        <v>47</v>
      </c>
      <c r="AE851" s="13"/>
      <c r="AF851" s="8" t="s">
        <v>48</v>
      </c>
      <c r="AG851" s="8" t="s">
        <v>49</v>
      </c>
    </row>
    <row r="852" ht="112.5" customHeight="1">
      <c r="A852" s="6" t="s">
        <v>4984</v>
      </c>
      <c r="B852" s="6" t="s">
        <v>4985</v>
      </c>
      <c r="C852" s="8" t="s">
        <v>35</v>
      </c>
      <c r="D852" s="7" t="s">
        <v>36</v>
      </c>
      <c r="E852" s="6"/>
      <c r="F852" s="9" t="s">
        <v>4991</v>
      </c>
      <c r="G852" s="22"/>
      <c r="H852" s="54" t="s">
        <v>212</v>
      </c>
      <c r="I852" s="6"/>
      <c r="J852" s="23" t="s">
        <v>262</v>
      </c>
      <c r="K852" s="11" t="s">
        <v>4992</v>
      </c>
      <c r="L852" s="11" t="s">
        <v>4993</v>
      </c>
      <c r="M852" s="13" t="s">
        <v>43</v>
      </c>
      <c r="N852" s="11" t="s">
        <v>4946</v>
      </c>
      <c r="O852" s="11" t="s">
        <v>4994</v>
      </c>
      <c r="P852" s="12"/>
      <c r="Q852" s="13"/>
      <c r="R852" s="12"/>
      <c r="S852" s="12"/>
      <c r="T852" s="12"/>
      <c r="U852" s="12"/>
      <c r="V852" s="12"/>
      <c r="W852" s="12"/>
      <c r="X852" s="13"/>
      <c r="Y852" s="6" t="s">
        <v>4925</v>
      </c>
      <c r="Z852" s="12" t="str">
        <f t="shared" si="1"/>
        <v>{"id":"M6-EyP-2b-I-2-BR","stimulus":"&lt;p&gt;Em restaurante foi criada a seguinte tabela de frequências que registrou o número de clientes sentados por mesa. Selecione a frase correta.&lt;/p&gt;\r\n\r\n&lt;table style=\"width:100%\"&gt;&lt;tbody&gt;&lt;tr&gt;&lt;td style=\"width: 33.3333%; background-color: #BDB1FB; color: rgb(255, 255, 255); text-align: center; vertical-align: middle; font-weight: bold;\"&gt;Clientes por mesa&lt;/td&gt;&lt;td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mesas que possuem {{Q1}} clientes. Como são ao todo {{T6}} dados, sua frequência relativa é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2)"},{"name":"A1","label":"Há {{Q5}} mesas com {{Q1}} clientes."},{"name":"A2","label":"Há {{Q6}} mesas com {{Q2}} clientes."},{"name":"A3","label":"Há {{Q7}} mesas com {{Q3}} clientes."},{"name":"A4","label":"Há {{Q8}} mesas com {{Q4}} clientes."},{"name":"A5","label":"A frequência relativa de mesas com clientes {{Q1}} é {{T1}}."},{"name":"A6","label":"A frequência relativa de mesas com clientes {{Q2}} é {{T2}}."},{"name":"A7","label":"A frequência relativa de mesas com clientes {{Q3}} é {{T3}}."},{"name":"A8","label":"A frequência relativa de mesas com clientes {{Q4}} é {{T4}}."},{"name":"A9","label":"A frequência absoluta de mesas com clientes {{Q1}} é {{Q5}}."},{"name":"A10","label":"A frequência absoluta de mesas com clientes {{Q2}} é {{Q6}}."},{"name":"A11","label":"A frequência absoluta de mesas com clientes {{Q3}} é {{Q7}}."},{"name":"A12","label":"A frequência absoluta de mesas com clientes {{Q4}} é {{Q8}}."},{"name":"A13","label":"Há {{Q1}} mesas com {{Q5}} clientes.","incorrect":true},{"name":"A14","label":"Há {{Q2}} mesas com {{Q6}} clientes.","incorrect":true},{"name":"A15","label":"Há {{Q3}} mesas com {{Q7}} clientes.","incorrect":true},{"name":"A16","label":"Há {{Q4}} mesas com {{Q8}} clientes.","incorrect":true},{"name":"A17","label":"A frequência relativa de mesas com clientes {{Q1}} é {{T2}}.","incorrect":true},{"name":"A18","label":"A frequência relativa de mesas com clientes {{Q2}} é {{T3}}.","incorrect":true},{"name":"A19","label":"A frequência relativa de mesas com clientes {{Q3}} é {{T4}}.","incorrect":true},{"name":"A20","label":"A frequência relativa de mesas com clientes {{Q4}} é {{T1}}.","incorrect":true}],"uniques":true},"algorithm":{"name":"trueFalse","template":"Multiple choice – standard","params":{"countCorrect":1,"countIncorrect":2,"showCheckIcon":true}}}</v>
      </c>
      <c r="AA852" s="15" t="s">
        <v>4995</v>
      </c>
      <c r="AB852" s="13" t="str">
        <f t="shared" si="2"/>
        <v>M6-EyP-2b-I-2</v>
      </c>
      <c r="AC852" s="13" t="str">
        <f t="shared" si="3"/>
        <v>M6-EyP-2b-I-2-BR</v>
      </c>
      <c r="AD852" s="8" t="s">
        <v>47</v>
      </c>
      <c r="AE852" s="13"/>
      <c r="AF852" s="8" t="s">
        <v>48</v>
      </c>
      <c r="AG852" s="8" t="s">
        <v>49</v>
      </c>
    </row>
    <row r="853" ht="112.5" customHeight="1">
      <c r="A853" s="6" t="s">
        <v>4984</v>
      </c>
      <c r="B853" s="6" t="s">
        <v>4985</v>
      </c>
      <c r="C853" s="8" t="s">
        <v>35</v>
      </c>
      <c r="D853" s="7" t="s">
        <v>36</v>
      </c>
      <c r="E853" s="6"/>
      <c r="F853" s="9" t="s">
        <v>4996</v>
      </c>
      <c r="G853" s="10"/>
      <c r="H853" s="10"/>
      <c r="I853" s="6"/>
      <c r="J853" s="23" t="s">
        <v>262</v>
      </c>
      <c r="K853" s="10" t="s">
        <v>4997</v>
      </c>
      <c r="L853" s="11" t="s">
        <v>4998</v>
      </c>
      <c r="M853" s="13" t="s">
        <v>43</v>
      </c>
      <c r="N853" s="11" t="s">
        <v>4946</v>
      </c>
      <c r="O853" s="11" t="s">
        <v>4999</v>
      </c>
      <c r="P853" s="12"/>
      <c r="Q853" s="13"/>
      <c r="R853" s="12"/>
      <c r="S853" s="12"/>
      <c r="T853" s="12"/>
      <c r="U853" s="12"/>
      <c r="V853" s="12"/>
      <c r="W853" s="12"/>
      <c r="X853" s="13"/>
      <c r="Y853" s="6" t="s">
        <v>4925</v>
      </c>
      <c r="Z853" s="12" t="str">
        <f t="shared" si="1"/>
        <v>{"id":"M6-EyP-2b-I-3-BR","stimulus":"&lt;p&gt;Um grupo de amigos anotou em uma tabela os quilômetros que cada um percorreu em um parque. Selecione a frase correta.&lt;/p&gt;\r\n\r\n&lt;table style=\"width:100%\"&gt;&lt;tbody&gt;&lt;tr&gt;&lt;td style=\"width: 33.3333%; background-color: #FEA487; color: rgb(255, 255, 255); text-align: center; vertical-align: middle; font-weight: bold;\"&gt;Distância&lt;/td&gt;&lt;td style=\"width: 33.3333%; background-color: #FEA487; color: rgb(255, 255, 255); text-align: center; vertical-align: middle; font-weight: bold;\"&gt;Frequência absoluta&lt;/td&gt;&lt;td style=\"width: 33.3333%; background-color: #FEA487; color: rgb(255, 255, 255); text-align: center; vertical-align: middle; font-weight: bold;\"&gt;Frequência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há {{Q6}} amigos que correram {{Q1}} km. Como ao todo são {{T6}} dados, sua frequência relativa é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Q6}} amigos correram {{Q1}} km."},{"name":"A2","label":"{{Q7}} amigos correram {{Q2}} km."},{"name":"A3","label":"{{Q8}} amigos correram {{Q3}} km."},{"name":"A4","label":"{{Q9}} amigos correram {{Q4}} km."},{"name":"A5","label":"A frequência relativa de amigos que correram {{Q1}} km é {{T1}}."},{"name":"A6","label":"A frequência relativa de amigos que correram {{Q2}} km é {{T2}}."},{"name":"A7","label":"A frequência relativa de amigos que correram {{Q3}} km é {{T3}}."},{"name":"A8","label":"A frequência relativa de amigos que correram {{Q4}} km é {{T4}}."},{"name":"A9","label":"A frequência absoluta de amigos que correram {{Q1}} km é {{Q6}}."},{"name":"A10","label":"A frequência absoluta de amigos que correram {{Q2}} km é {{Q7}}."},{"name":"A11","label":"A frequência absoluta de amigos que correram {{Q3}} km é {{Q8}}."},{"name":"A12","label":"A frequência absoluta de amigos que correram {{Q4}} km é {{Q9}}."},{"name":"A13","label":"{{Q1}} amigos correram {{Q6}} km.","incorrect":true},{"name":"A14","label":"{{Q2}} amigos correram {{Q7}} km.","incorrect":true},{"name":"A15","label":"{{Q3}} amigos correram {{Q8}} km.","incorrect":true},{"name":"A16","label":"{{Q4}} amigos que correram {{Q9}} km.","incorrect":true},{"name":"A17","label":"A frequência relativa de amigos que correram {{Q1}} km é {{T2}}.","incorrect":true},{"name":"A18","label":"A frequência relativa de amigos que correram {{Q2}} km é {{T3}}.","incorrect":true},{"name":"A19","label":"A frequência relativa de amigos que correram {{Q3}} km é {{T4}}.","incorrect":true},{"name":"A20","label":"A frequência relativa de amigos que correram {{Q4}} km é {{T5}}.","incorrect":true}],"uniques":true},"algorithm":{"name":"trueFalse","template":"Multiple choice – standard","params":{"countCorrect":1,"countIncorrect":2,"showCheckIcon":true}}}</v>
      </c>
      <c r="AA853" s="15" t="s">
        <v>5000</v>
      </c>
      <c r="AB853" s="13" t="str">
        <f t="shared" si="2"/>
        <v>M6-EyP-2b-I-3</v>
      </c>
      <c r="AC853" s="13" t="str">
        <f t="shared" si="3"/>
        <v>M6-EyP-2b-I-3-BR</v>
      </c>
      <c r="AD853" s="8" t="s">
        <v>47</v>
      </c>
      <c r="AE853" s="13"/>
      <c r="AF853" s="8" t="s">
        <v>48</v>
      </c>
      <c r="AG853" s="8" t="s">
        <v>49</v>
      </c>
    </row>
    <row r="854" ht="112.5" customHeight="1">
      <c r="A854" s="6" t="s">
        <v>4984</v>
      </c>
      <c r="B854" s="6" t="s">
        <v>4985</v>
      </c>
      <c r="C854" s="8" t="s">
        <v>50</v>
      </c>
      <c r="D854" s="7" t="s">
        <v>36</v>
      </c>
      <c r="E854" s="6"/>
      <c r="F854" s="9" t="s">
        <v>5001</v>
      </c>
      <c r="G854" s="11" t="s">
        <v>5002</v>
      </c>
      <c r="H854" s="10"/>
      <c r="I854" s="6"/>
      <c r="J854" s="6" t="s">
        <v>103</v>
      </c>
      <c r="K854" s="11" t="s">
        <v>5003</v>
      </c>
      <c r="L854" s="11" t="s">
        <v>5004</v>
      </c>
      <c r="M854" s="13" t="s">
        <v>43</v>
      </c>
      <c r="N854" s="11" t="s">
        <v>4946</v>
      </c>
      <c r="O854" s="11" t="s">
        <v>5005</v>
      </c>
      <c r="P854" s="12"/>
      <c r="Q854" s="13"/>
      <c r="R854" s="12"/>
      <c r="S854" s="12"/>
      <c r="T854" s="12"/>
      <c r="U854" s="12"/>
      <c r="V854" s="12"/>
      <c r="W854" s="12"/>
      <c r="X854" s="13"/>
      <c r="Y854" s="6" t="s">
        <v>4925</v>
      </c>
      <c r="Z854" s="12" t="str">
        <f t="shared" si="1"/>
        <v>{"id":"M6-EyP-2b-E-1-BR","stimulus":"&lt;p&gt;Com base nas respostas a uma pesquisa sobre o esporte preferido de um grupo de pessoas, esta tabela de frequência foi elaborada. Complete as seguintes sentenças. Se necessário, arredonde a resposta para os centésimos mais próximos.&lt;/p&gt;\r\n\r\n&lt;table style=\"width:100%\"&gt;&lt;tbody&gt;&lt;tr&gt;&lt;td style=\"width: 33.3333%; background-color: #BDB1FB; color: rgb(255, 255, 255); text-align: center; vertical-align: middle; font-weight: bold;\"&gt;Esporte &lt;/td&gt;&lt;td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pessoas que gostam de {{Q1}}. Como há {{T6}} dados no total, sua frequência relativa é &lt;span class=\"fr-math-v2 fr-draggable\" contenteditable=\"false\" data-original-math=\"\\(\\frac{{{Q5}}}{{{T6}}}\\)\" draggable=\"true\"&gt;\\(\\frac{{{Q5}}}{{{T6}}}\\)&lt;/span&gt; = {{T1}}.&lt;/p&gt;","seed":{"parameters":[{"name":"Q1","list":["futsal","basquetebol","handebol","tênis","vôlei"]},{"name":"Q2","list":["futsal","basquetebol","handebol","tênis","vôlei"]},{"name":"Q3","list":["futsal","basquetebol","handebol","tênis","vôlei"]},{"name":"Q4","list":["futsal","basquetebol","handebol","tênis","vôlei"]},{"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O {{Q3}} é apreciado por {{response}} pessoas.&lt;/p&gt;&lt;p&gt;A frequência relativa do {{Q4}} é {{response}}.&lt;/p&gt;"}</v>
      </c>
      <c r="AA854" s="15" t="s">
        <v>5006</v>
      </c>
      <c r="AB854" s="13" t="str">
        <f t="shared" si="2"/>
        <v>M6-EyP-2b-E-1</v>
      </c>
      <c r="AC854" s="13" t="str">
        <f t="shared" si="3"/>
        <v>M6-EyP-2b-E-1-BR</v>
      </c>
      <c r="AD854" s="8" t="s">
        <v>47</v>
      </c>
      <c r="AE854" s="13"/>
      <c r="AF854" s="8" t="s">
        <v>48</v>
      </c>
      <c r="AG854" s="8" t="s">
        <v>49</v>
      </c>
    </row>
    <row r="855" ht="112.5" customHeight="1">
      <c r="A855" s="6" t="s">
        <v>4984</v>
      </c>
      <c r="B855" s="6" t="s">
        <v>4985</v>
      </c>
      <c r="C855" s="8" t="s">
        <v>50</v>
      </c>
      <c r="D855" s="7" t="s">
        <v>36</v>
      </c>
      <c r="E855" s="6"/>
      <c r="F855" s="9" t="s">
        <v>5007</v>
      </c>
      <c r="G855" s="11" t="s">
        <v>5008</v>
      </c>
      <c r="H855" s="10"/>
      <c r="I855" s="6"/>
      <c r="J855" s="6" t="s">
        <v>103</v>
      </c>
      <c r="K855" s="10" t="s">
        <v>5009</v>
      </c>
      <c r="L855" s="11" t="s">
        <v>5004</v>
      </c>
      <c r="M855" s="13" t="s">
        <v>43</v>
      </c>
      <c r="N855" s="11" t="s">
        <v>4946</v>
      </c>
      <c r="O855" s="11" t="s">
        <v>5010</v>
      </c>
      <c r="P855" s="12"/>
      <c r="Q855" s="13"/>
      <c r="R855" s="12"/>
      <c r="S855" s="12"/>
      <c r="T855" s="12"/>
      <c r="U855" s="12"/>
      <c r="V855" s="12"/>
      <c r="W855" s="12"/>
      <c r="X855" s="13"/>
      <c r="Y855" s="6" t="s">
        <v>4925</v>
      </c>
      <c r="Z855" s="12" t="str">
        <f t="shared" si="1"/>
        <v>{"id":"M6-EyP-2b-E-2-BR","stimulus":"&lt;p&gt;Em um concurso de fotografia, as fotos dos participantes foram organizadas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bold;\"&gt;Freqüência absoluta&lt;/td&gt;&lt;td style=\"width: 33.3333%; background-color: #9FC1FD; color: rgb(255, 255, 255); text-align: center; vertical-align: middle; font-weight: bold;\"&gt;Freqüência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fotografias de {{Q1}}. Como há {{T6}} fotos no total, sua frequência relativa é &lt;span class=\"fr-math-v2 fr-draggable\" contenteditable=\"false\" data-original-math=\"\\(\\frac{{{Q5}}}{{{T6}}}\\)\" draggable=\"true\"&gt;\\(\\frac{{{Q5}}}{{{T6}}}\\)&lt;/span&gt; = {{T1}}.&lt;/p&gt;","seed":{"parameters":[{"name":"Q1","list":["paisagens","retratos","comida","edifícios","esportes"]},{"name":"Q2","list":["paisagens","retratos","comida","edifícios","esportes"]},{"name":"Q3","list":["paisagens","retratos","comida","edifícios","esportes"]},{"name":"Q4","list":["paisagens","retratos","comida","edifícios","esportes"]},{"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á {{response}} fotografias de {{Q3}}.&lt;/p&gt;&lt;p&gt;A frequência relativa de fotografias de {{Q4}} é {{response}}.&lt;/p&gt;"}</v>
      </c>
      <c r="AA855" s="15" t="s">
        <v>5011</v>
      </c>
      <c r="AB855" s="13" t="str">
        <f t="shared" si="2"/>
        <v>M6-EyP-2b-E-2</v>
      </c>
      <c r="AC855" s="13" t="str">
        <f t="shared" si="3"/>
        <v>M6-EyP-2b-E-2-BR</v>
      </c>
      <c r="AD855" s="8" t="s">
        <v>47</v>
      </c>
      <c r="AE855" s="13"/>
      <c r="AF855" s="8" t="s">
        <v>48</v>
      </c>
      <c r="AG855" s="8" t="s">
        <v>49</v>
      </c>
    </row>
    <row r="856" ht="112.5" customHeight="1">
      <c r="A856" s="6" t="s">
        <v>4984</v>
      </c>
      <c r="B856" s="6" t="s">
        <v>4985</v>
      </c>
      <c r="C856" s="8" t="s">
        <v>50</v>
      </c>
      <c r="D856" s="7" t="s">
        <v>36</v>
      </c>
      <c r="E856" s="6"/>
      <c r="F856" s="9" t="s">
        <v>5012</v>
      </c>
      <c r="G856" s="11" t="s">
        <v>5013</v>
      </c>
      <c r="H856" s="10"/>
      <c r="I856" s="6"/>
      <c r="J856" s="6" t="s">
        <v>103</v>
      </c>
      <c r="K856" s="11" t="s">
        <v>5014</v>
      </c>
      <c r="L856" s="11" t="s">
        <v>5015</v>
      </c>
      <c r="M856" s="13" t="s">
        <v>43</v>
      </c>
      <c r="N856" s="11" t="s">
        <v>4946</v>
      </c>
      <c r="O856" s="11" t="s">
        <v>5016</v>
      </c>
      <c r="P856" s="12"/>
      <c r="Q856" s="13"/>
      <c r="R856" s="12"/>
      <c r="S856" s="12"/>
      <c r="T856" s="12"/>
      <c r="U856" s="12"/>
      <c r="V856" s="12"/>
      <c r="W856" s="12"/>
      <c r="X856" s="8"/>
      <c r="Y856" s="6" t="s">
        <v>4925</v>
      </c>
      <c r="Z856" s="12" t="str">
        <f t="shared" si="1"/>
        <v>{"id":"M6-EyP-2b-E-3-BR","stimulus":"&lt;p&gt;A gerência de uma loja tenta analisar porque eles tiveram resultados ruins na última semana. Para isso, eles registraram suas vendas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bold;\"&gt;Eletrodomésticos&lt;/td&gt;&lt;td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{{Q5}} {{Q1}} foram vendidos. Como há {{T6}} dados no total, sua frequência relativa é &lt;span class=\"fr-math-v2 fr-draggable\" contenteditable=\"false\" data-original-math=\"\\(\\frac{{{Q5}}}{{{T6}}}\\)\" draggable=\"true\"&gt;\\(\\frac{{{Q5}}}{{{T6}}}\\)&lt;/span&gt; = {{T1}}.&lt;/p&gt;","seed":{"parameters":[{"name":"Q1","list":["torradeiras","televisores","aspiradores de pó","batedeiras","liquidificadores"]},{"name":"Q2","list":["torradeiras","televisores","aspiradores de pó","batedeiras","liquidificadores"]},{"name":"Q3","list":["torradeiras","televisores","aspiradores de pó","batedeiras","liquidificadores"]},{"name":"Q4","list":["torradeiras","televisores","aspiradores de pó","batedeiras","liquidifica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Foram vendidos {{response}} {{Q2}}.&lt;/p&gt;&lt;p&gt;A frequência relativa de \"{{Q3}}\" é {{response}}.&lt;/p&gt;"}</v>
      </c>
      <c r="AA856" s="15" t="s">
        <v>5017</v>
      </c>
      <c r="AB856" s="13" t="str">
        <f t="shared" si="2"/>
        <v>M6-EyP-2b-E-3</v>
      </c>
      <c r="AC856" s="13" t="str">
        <f t="shared" si="3"/>
        <v>M6-EyP-2b-E-3-BR</v>
      </c>
      <c r="AD856" s="8" t="s">
        <v>47</v>
      </c>
      <c r="AE856" s="13"/>
      <c r="AF856" s="8" t="s">
        <v>48</v>
      </c>
      <c r="AG856" s="8" t="s">
        <v>49</v>
      </c>
    </row>
    <row r="857" ht="112.5" customHeight="1">
      <c r="A857" s="6" t="s">
        <v>5018</v>
      </c>
      <c r="B857" s="6" t="s">
        <v>5019</v>
      </c>
      <c r="C857" s="13" t="s">
        <v>35</v>
      </c>
      <c r="D857" s="7" t="s">
        <v>36</v>
      </c>
      <c r="E857" s="6"/>
      <c r="F857" s="9" t="s">
        <v>5020</v>
      </c>
      <c r="G857" s="10"/>
      <c r="H857" s="10"/>
      <c r="I857" s="6" t="s">
        <v>212</v>
      </c>
      <c r="J857" s="23" t="s">
        <v>262</v>
      </c>
      <c r="K857" s="11" t="s">
        <v>5021</v>
      </c>
      <c r="L857" s="11" t="s">
        <v>5022</v>
      </c>
      <c r="M857" s="13" t="s">
        <v>43</v>
      </c>
      <c r="N857" s="11" t="s">
        <v>5023</v>
      </c>
      <c r="O857" s="11" t="s">
        <v>5024</v>
      </c>
      <c r="P857" s="14"/>
      <c r="Q857" s="13"/>
      <c r="R857" s="12"/>
      <c r="S857" s="12"/>
      <c r="T857" s="12"/>
      <c r="U857" s="12"/>
      <c r="V857" s="12"/>
      <c r="W857" s="12"/>
      <c r="X857" s="13"/>
      <c r="Y857" s="6" t="s">
        <v>4925</v>
      </c>
      <c r="Z857" s="12" t="str">
        <f t="shared" si="1"/>
        <v>{"id":"M6-EyP-3a-I-1-BR","stimulus":"&lt;p&gt;Qual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AA857" s="15" t="s">
        <v>5025</v>
      </c>
      <c r="AB857" s="13" t="str">
        <f t="shared" si="2"/>
        <v>M6-EyP-3a-I-1</v>
      </c>
      <c r="AC857" s="13" t="str">
        <f t="shared" si="3"/>
        <v>M6-EyP-3a-I-1-BR</v>
      </c>
      <c r="AD857" s="8" t="s">
        <v>47</v>
      </c>
      <c r="AE857" s="13"/>
      <c r="AF857" s="8" t="s">
        <v>48</v>
      </c>
      <c r="AG857" s="8" t="s">
        <v>49</v>
      </c>
    </row>
    <row r="858" ht="112.5" customHeight="1">
      <c r="A858" s="6" t="s">
        <v>5018</v>
      </c>
      <c r="B858" s="6" t="s">
        <v>5019</v>
      </c>
      <c r="C858" s="13" t="s">
        <v>35</v>
      </c>
      <c r="D858" s="7" t="s">
        <v>36</v>
      </c>
      <c r="E858" s="6"/>
      <c r="F858" s="9" t="s">
        <v>5026</v>
      </c>
      <c r="G858" s="10"/>
      <c r="H858" s="10"/>
      <c r="I858" s="6" t="s">
        <v>212</v>
      </c>
      <c r="J858" s="23" t="s">
        <v>262</v>
      </c>
      <c r="K858" s="11" t="s">
        <v>5027</v>
      </c>
      <c r="L858" s="11" t="s">
        <v>5028</v>
      </c>
      <c r="M858" s="13" t="s">
        <v>43</v>
      </c>
      <c r="N858" s="11" t="s">
        <v>5023</v>
      </c>
      <c r="O858" s="11" t="s">
        <v>5029</v>
      </c>
      <c r="P858" s="14"/>
      <c r="Q858" s="13"/>
      <c r="R858" s="12"/>
      <c r="S858" s="12"/>
      <c r="T858" s="12"/>
      <c r="U858" s="12"/>
      <c r="V858" s="12"/>
      <c r="W858" s="12"/>
      <c r="X858" s="13"/>
      <c r="Y858" s="6" t="s">
        <v>4925</v>
      </c>
      <c r="Z858" s="12" t="str">
        <f t="shared" si="1"/>
        <v>{"id":"M6-EyP-3a-I-2-BR","stimulus":"&lt;p&gt;Qual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AA858" s="15" t="s">
        <v>5030</v>
      </c>
      <c r="AB858" s="13" t="str">
        <f t="shared" si="2"/>
        <v>M6-EyP-3a-I-2</v>
      </c>
      <c r="AC858" s="13" t="str">
        <f t="shared" si="3"/>
        <v>M6-EyP-3a-I-2-BR</v>
      </c>
      <c r="AD858" s="8" t="s">
        <v>47</v>
      </c>
      <c r="AE858" s="13"/>
      <c r="AF858" s="8" t="s">
        <v>48</v>
      </c>
      <c r="AG858" s="8" t="s">
        <v>49</v>
      </c>
    </row>
    <row r="859" ht="112.5" customHeight="1">
      <c r="A859" s="6" t="s">
        <v>5018</v>
      </c>
      <c r="B859" s="6" t="s">
        <v>5019</v>
      </c>
      <c r="C859" s="13" t="s">
        <v>50</v>
      </c>
      <c r="D859" s="7" t="s">
        <v>36</v>
      </c>
      <c r="E859" s="6"/>
      <c r="F859" s="9" t="s">
        <v>5031</v>
      </c>
      <c r="G859" s="11" t="s">
        <v>5032</v>
      </c>
      <c r="H859" s="10"/>
      <c r="I859" s="6" t="s">
        <v>212</v>
      </c>
      <c r="J859" s="8" t="s">
        <v>5033</v>
      </c>
      <c r="K859" s="11" t="s">
        <v>5034</v>
      </c>
      <c r="L859" s="11" t="s">
        <v>5035</v>
      </c>
      <c r="M859" s="13" t="s">
        <v>43</v>
      </c>
      <c r="N859" s="11" t="s">
        <v>5023</v>
      </c>
      <c r="O859" s="11" t="s">
        <v>5036</v>
      </c>
      <c r="P859" s="11"/>
      <c r="Q859" s="13"/>
      <c r="R859" s="12"/>
      <c r="S859" s="12"/>
      <c r="T859" s="12"/>
      <c r="U859" s="12"/>
      <c r="V859" s="12"/>
      <c r="W859" s="12"/>
      <c r="X859" s="13"/>
      <c r="Y859" s="6" t="s">
        <v>4925</v>
      </c>
      <c r="Z859" s="12" t="str">
        <f t="shared" si="1"/>
        <v>{"id":"M6-EyP-3a-E-1-BR","stimulus":"&lt;p&gt;Calcule a média aritmética desses dados. Se necessário, arredonde o resultado para os centésimos mais próximos.&lt;/p&gt;&lt;div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!important;\"&gt;{{Q12}}&lt;/td&gt;&lt;/tr&gt;&lt;/tbody&gt;&lt;/table&gt;&lt;/div&gt;","template":"&lt;p&gt;A média aritmética é {{response}}.&lt;/p&gt;","hint":"&lt;p&gt;Para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AA859" s="15" t="s">
        <v>5037</v>
      </c>
      <c r="AB859" s="13" t="str">
        <f t="shared" si="2"/>
        <v>M6-EyP-3a-E-1</v>
      </c>
      <c r="AC859" s="13" t="str">
        <f t="shared" si="3"/>
        <v>M6-EyP-3a-E-1-BR</v>
      </c>
      <c r="AD859" s="8" t="s">
        <v>47</v>
      </c>
      <c r="AE859" s="13"/>
      <c r="AF859" s="8" t="s">
        <v>48</v>
      </c>
      <c r="AG859" s="8" t="s">
        <v>49</v>
      </c>
    </row>
    <row r="860" ht="112.5" customHeight="1">
      <c r="A860" s="6" t="s">
        <v>5018</v>
      </c>
      <c r="B860" s="6" t="s">
        <v>5019</v>
      </c>
      <c r="C860" s="13" t="s">
        <v>69</v>
      </c>
      <c r="D860" s="7" t="s">
        <v>36</v>
      </c>
      <c r="E860" s="6"/>
      <c r="F860" s="9"/>
      <c r="G860" s="11"/>
      <c r="H860" s="10"/>
      <c r="I860" s="6" t="s">
        <v>212</v>
      </c>
      <c r="J860" s="8" t="s">
        <v>103</v>
      </c>
      <c r="K860" s="11" t="s">
        <v>5038</v>
      </c>
      <c r="L860" s="10"/>
      <c r="M860" s="8" t="s">
        <v>577</v>
      </c>
      <c r="N860" s="9"/>
      <c r="O860" s="9"/>
      <c r="P860" s="12"/>
      <c r="Q860" s="13"/>
      <c r="R860" s="9" t="s">
        <v>5039</v>
      </c>
      <c r="S860" s="11" t="s">
        <v>5040</v>
      </c>
      <c r="T860" s="11" t="s">
        <v>5041</v>
      </c>
      <c r="U860" s="11" t="s">
        <v>5042</v>
      </c>
      <c r="V860" s="11" t="s">
        <v>5043</v>
      </c>
      <c r="W860" s="12"/>
      <c r="X860" s="13"/>
      <c r="Y860" s="6" t="s">
        <v>4925</v>
      </c>
      <c r="Z860" s="12" t="str">
        <f t="shared" si="1"/>
        <v>{"id":"M6-EyP-3a-A-1-BR","seed":{"parameters":[{"name":"Q1","label":null,"min":0,"max":15,"step":1},{"name":"Q2","label":null,"min":0,"max":15,"step":1},{"name":"Q3","label":null,"min":0,"max":15,"step":1},{"name":"Q4","label":null,"min":0,"max":15,"step":1},{"name":"Q5","label":null,"min":0,"max":15,"step":1},{"name":"Q6","label":null,"min":0,"max":15,"step":1},{"name":"Q7","label":null,"min":0,"max":15,"step":1}],"uniques":false},"scaffolding":[{"id":"step-0","stimulus":"&lt;p&gt;Martins escreveu nesta tabela de freqüências as páginas que leu de um romance durante a semana. Qual é a média aritmética desses dados? Se necessário, aproximar o resultado para os centésimos.&lt;/p&gt;&lt;table style=\"width: 100%;\"&gt;\r\n\t&lt;tbody&gt;\r\n\t\t&lt;tr&gt;\r\n\t\t\t&lt;td style=\"width: 12.5%; text-align: center; background-color: #FDCB7D;\"&gt;Dia&lt;/td&gt;\r\n\t\t\t&lt;td style=\"width: 12.5%; text-align: center;\"&gt;Segunda&lt;/td&gt;\r\n\t\t\t&lt;td style=\"width: 12.5211%; text-align: center;\"&gt;Terça&lt;/td&gt;\r\n\t\t\t&lt;td style=\"width: 12.5212%;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center;\"&gt;{{Q7}}\r\n\t\t\t\t\r\n\t\t\t&lt;/td&gt;\r\n\t\t&lt;/tr&gt;\r\n\t&lt;/tbody&gt;\r\n&lt;/table&gt;","template":"&lt;p&gt;A média aritmética é {{response}}.&lt;/p&gt;","seed":{"calculated":[{"name":"A1","label":"{{function}}","function":"Lemonlib.round(({{Q1}}+{{Q2}}+{{Q3}}+{{Q4}}+{{Q5}}+{{Q6}}+{{Q7}})/7, 2)"}]},"algorithm":{"name":"calculateOperation","params":{"method":"equivLiteral","keyboard":"INTERMEDIATE"}}},{"id":"step-1","stimulus":"&lt;p&gt;O que o enunciado pede?&lt;/p&gt;","seed":{"calculated":[{"name":"A1","label":"&lt;p&gt;A média aritmética das páginas lidas durante a semana.&lt;/p&gt;"},{"name":"A2","label":"&lt;p&gt;A moda das páginas lidas durante a semana.&lt;/p&gt;","incorrect":true},{"name":"A3","label":"&lt;p&gt;O menor número de páginas lidas durante a semana.&lt;/p&gt;","incorrect":true}]},"algorithm":{"name":"trueFalse","template":"Multiple choice – standard","params":{"countCorrect":1,"countIncorrect":2}}},{"id":"step-2","stimulus":"&lt;p&gt;Como é calculada a média aritmética?&lt;/p&gt;","seed":{"calculated":[{"name":"3-A1","label":"&lt;p&gt;Adicionando as páginas lidas e dividindo pelo número de dias.&lt;/p&gt;"},{"name":"3-A2","label":"&lt;p&gt;Adicionando as páginas lidas e multiplicando pelo número de dias.&lt;/p&gt;","incorrect":true},{"name":"3-A3","label":"&lt;p&gt;Adicionando as páginas lidas.&lt;/p&gt;","incorrect":true}]},"algorithm":{"name":"trueFalse","template":"Multiple choice – standard","params":{"countCorrect":1,"countIncorrect":2}}},{"id":"step-3","stimulus":"&lt;p&gt;Calcule a soma de todas as páginas lidas.&lt;/p&gt;","template":"&lt;p style=\"text-align:center;\"&gt;{{Q1}} + {{Q2}} + {{Q3}} + {{Q4}} + {{Q5}} + {{Q6}} + {{Q7}} = {{response}}&lt;/p&gt;","seed":{"calculated":[{"name":"A2","label":"{{function}}","function":" {{Q1}}+{{Q2}}+{{Q3}}+{{Q4}}+{{Q5}}+{{Q6}}+{{Q7}}"}]},"algorithm":{"name":"calculateOperation","params":{"method":"equivLiteral","keyboard":"INTERMEDIATE"}}},{"id":"step-4","stimulus":"&lt;p&gt;Finalmente, divida a soma de todas as páginas lidas pelo número de dias. Se necessário, aproxime o resultado para os centésimos.&lt;/p&gt;","template":"&lt;p style=\"text-align:center;\"&gt;{{T1}} : 7 = {{response}}&lt;/sup&gt;","seed":{"calculated":[{"name":"T1","label":"{{function}}","function":" {{Q1}}+{{Q2}}+{{Q3}}+{{Q4}}+{{Q5}}+{{Q6}}+{{Q7}}","temp":true},{"name":"A1","label":"{{function}}","function":"Lemonlib.round(({{Q1}}+{{Q2}}+{{Q3}}+{{Q4}}+{{Q5}}+{{Q6}}+{{Q7}})/7, 2)"}]},"algorithm":{"name":"calculateOperation","params":{"method":"equivSymbolic","keyboard":"INTERMEDIATE"}}}]}</v>
      </c>
      <c r="AA860" s="15" t="s">
        <v>5044</v>
      </c>
      <c r="AB860" s="13" t="str">
        <f t="shared" si="2"/>
        <v>M6-EyP-3a-A-1</v>
      </c>
      <c r="AC860" s="13" t="str">
        <f t="shared" si="3"/>
        <v>M6-EyP-3a-A-1-BR</v>
      </c>
      <c r="AD860" s="8" t="s">
        <v>47</v>
      </c>
      <c r="AE860" s="13"/>
      <c r="AF860" s="8" t="s">
        <v>48</v>
      </c>
      <c r="AG860" s="8" t="s">
        <v>49</v>
      </c>
    </row>
    <row r="861" ht="112.5" customHeight="1">
      <c r="A861" s="6" t="s">
        <v>5018</v>
      </c>
      <c r="B861" s="6" t="s">
        <v>5019</v>
      </c>
      <c r="C861" s="13" t="s">
        <v>69</v>
      </c>
      <c r="D861" s="7" t="s">
        <v>36</v>
      </c>
      <c r="E861" s="6"/>
      <c r="F861" s="18"/>
      <c r="G861" s="10"/>
      <c r="H861" s="10"/>
      <c r="I861" s="6" t="s">
        <v>212</v>
      </c>
      <c r="J861" s="8" t="s">
        <v>103</v>
      </c>
      <c r="K861" s="11" t="s">
        <v>5045</v>
      </c>
      <c r="L861" s="10"/>
      <c r="M861" s="8" t="s">
        <v>577</v>
      </c>
      <c r="N861" s="9"/>
      <c r="O861" s="9"/>
      <c r="P861" s="12"/>
      <c r="Q861" s="13"/>
      <c r="R861" s="9" t="s">
        <v>5046</v>
      </c>
      <c r="S861" s="11" t="s">
        <v>5047</v>
      </c>
      <c r="T861" s="11" t="s">
        <v>5048</v>
      </c>
      <c r="U861" s="11" t="s">
        <v>5049</v>
      </c>
      <c r="V861" s="11" t="s">
        <v>5050</v>
      </c>
      <c r="W861" s="12"/>
      <c r="X861" s="13"/>
      <c r="Y861" s="6" t="s">
        <v>4925</v>
      </c>
      <c r="Z861" s="12" t="str">
        <f t="shared" si="1"/>
        <v>{"id":"M6-EyP-3a-A-2-BR","seed":{"parameters":[{"name":"Q1","label":null,"min":8,"max":15,"step":1},{"name":"Q2","label":null,"min":8,"max":15,"step":1},{"name":"Q3","label":null,"min":8,"max":15,"step":1},{"name":"Q4","label":null,"min":8,"max":15,"step":1},{"name":"Q5","label":null,"min":8,"max":15,"step":1},{"name":"Q6","label":null,"min":8,"max":15,"step":1}],"uniques":false},"scaffolding":[{"id":"step-0","stimulus":"&lt;p&gt;Natan escreveu os comprimentos dos lápis de seus melhores amigos nesta tabela de freqüências. Qual é a média aritmética das medidas desses láspis? Se necessário, aproximar o resultado para os centésimos.&lt;/p&gt;&lt;table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cm&lt;/td&gt;\r\n\t\t&lt;/tr&gt;\r\n\t&lt;/tbody&gt;\r\n&lt;/table&gt;","template":"&lt;p&gt;A média aritmética é {{response}}.&lt;/p&gt;","seed":{"calculated":[{"name":"A1","label":"{{function}}","function":"Lemonlib.round(({{Q1}}+{{Q2}}+{{Q3}}+{{Q4}}+{{Q5}}+{{Q6}})/6, 2)"}]},"algorithm":{"name":"calculateOperation","params":{"method":"equivLiteral","keyboard":"INTERMEDIATE"}}},{"id":"step-1","stimulus":"&lt;p&gt;O que o enunciado pede?&lt;/p&gt;","seed":{"calculated":[{"name":"A1","label":"&lt;p&gt;A média aritmética dos comprimentos dos lápis.&lt;/p&gt;"},{"name":"A2","label":"&lt;p&gt;A moda dos comprimentos dos lápis.&lt;/p&gt;","incorrect":true},{"name":"A3","label":"&lt;p&gt;A média aritmética de lápis por pessoa.&lt;/p&gt;","incorrect":true}]},"algorithm":{"name":"trueFalse","template":"Multiple choice – standard","params":{"countCorrect":1,"countIncorrect":2}}},{"id":"step-2","stimulus":"&lt;p&gt;Como é calculada a média aritmética?&lt;/p&gt;","seed":{"calculated":[{"name":"3-A1","label":"&lt;p&gt;Adicionando os comprimentos dos lápis e dividindo pelo número de lápis.&lt;/p&gt;"},{"name":"3-A2","label":"&lt;p&gt;Adicionando os comprimentos dos lápis e multiplicando pelo número de lápis.&lt;/p&gt;","incorrect":true},{"name":"3-A3","label":"&lt;p&gt;Adicionando os comprimentos dos lápis.&lt;/p&gt;","incorrect":true}]},"algorithm":{"name":"trueFalse","template":"Multiple choice – standard","params":{"countCorrect":1,"countIncorrect":2}}},{"id":"step-3","stimulus":"&lt;p&gt;Calcule a soma dos comprimentos de todos os lápis.&lt;/p&gt;","template":"&lt;p style=\"text-align:center;\"&gt;{{Q1}} + {{Q2}} + {{Q3}} + {{Q4}} + {{Q5}} + {{Q6}} = {{response}}&lt;/p&gt;","seed":{"calculated":[{"name":"A2","label":"{{function}}","function":"{{Q1}}+{{Q2}}+{{Q3}}+{{Q4}}+{{Q5}}+{{Q6}}"}]},"algorithm":{"name":"calculateOperation","params":{"method":"equivLiteral","keyboard":"INTERMEDIATE"}}},{"id":"step-4","stimulus":"&lt;p&gt;Finalmente, divida a soma dos comprimentos pelo número de lápis. Se necessário, aproxime o resultado para os centésimos.&lt;/p&gt;","template":"&lt;p style=\"text-align:center;\"&gt;{{T1}} : 6 = {{response}}&lt;/sup&gt;","seed":{"calculated":[{"name":"T1","label":"{{function}}","function":" {{Q1}}+{{Q2}}+{{Q3}}+{{Q4}}+{{Q5}}+{{Q6}}","temp":true},{"name":"A1","label":"{{function}}","function":"Lemonlib.round(({{Q1}}+{{Q2}}+{{Q3}}+{{Q4}}+{{Q5}}+{{Q6}})/6, 2)"}]},"algorithm":{"name":"calculateOperation","params":{"method":"equivSymbolic","keyboard":"INTERMEDIATE"}}}]}</v>
      </c>
      <c r="AA861" s="15" t="s">
        <v>5051</v>
      </c>
      <c r="AB861" s="13" t="str">
        <f t="shared" si="2"/>
        <v>M6-EyP-3a-A-2</v>
      </c>
      <c r="AC861" s="13" t="str">
        <f t="shared" si="3"/>
        <v>M6-EyP-3a-A-2-BR</v>
      </c>
      <c r="AD861" s="8" t="s">
        <v>47</v>
      </c>
      <c r="AE861" s="13"/>
      <c r="AF861" s="8" t="s">
        <v>48</v>
      </c>
      <c r="AG861" s="8" t="s">
        <v>49</v>
      </c>
    </row>
    <row r="862" ht="112.5" customHeight="1">
      <c r="A862" s="6" t="s">
        <v>5018</v>
      </c>
      <c r="B862" s="6" t="s">
        <v>5019</v>
      </c>
      <c r="C862" s="13" t="s">
        <v>69</v>
      </c>
      <c r="D862" s="7" t="s">
        <v>36</v>
      </c>
      <c r="E862" s="6"/>
      <c r="F862" s="9"/>
      <c r="G862" s="10"/>
      <c r="H862" s="10"/>
      <c r="I862" s="6" t="s">
        <v>212</v>
      </c>
      <c r="J862" s="8" t="s">
        <v>103</v>
      </c>
      <c r="K862" s="11" t="s">
        <v>5052</v>
      </c>
      <c r="L862" s="11"/>
      <c r="M862" s="13" t="s">
        <v>577</v>
      </c>
      <c r="N862" s="9"/>
      <c r="O862" s="9"/>
      <c r="P862" s="12"/>
      <c r="Q862" s="13"/>
      <c r="R862" s="9" t="s">
        <v>5053</v>
      </c>
      <c r="S862" s="11" t="s">
        <v>5054</v>
      </c>
      <c r="T862" s="11" t="s">
        <v>5055</v>
      </c>
      <c r="U862" s="11" t="s">
        <v>5056</v>
      </c>
      <c r="V862" s="11" t="s">
        <v>5057</v>
      </c>
      <c r="W862" s="12"/>
      <c r="X862" s="13"/>
      <c r="Y862" s="6" t="s">
        <v>4925</v>
      </c>
      <c r="Z862" s="12" t="str">
        <f t="shared" si="1"/>
        <v>{"id":"M6-EyP-3a-A-3-BR","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obteve as seguintes notas no treinamento de salto em altura durante a última semana. Calcule qual foi seu salto médio.&lt;/p&gt;&lt;table style=\"width: 100%;\"&gt;\r\n\t&lt;tbody&gt;\r\n\t\t&lt;tr&gt;\r\n\t\t\t&lt;td style=\"width: 12.5%; text-align: center; background-color: #BEE072;\"&gt;&lt;span style=\"color: rgb(0, 0, 0);\"&gt;&lt;strong&gt;Dia&lt;/strong&gt;&lt;/span&gt;\r\n\t\t\t\t\r\n\t\t\t&lt;/td&gt;\r\n\t\t\t&lt;td style=\"width: 12.5%; text-align: center;\"&gt;Segunda&lt;/td&gt;\r\n\t\t\t&lt;td style=\"width: 12.5%; text-align: center;\"&gt;Terça&lt;/td&gt;\r\n\t\t\t&lt;td style=\"width: 12.5%;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center;\"&gt;{{Q7}}&lt;/td&gt;\r\n\t\t&lt;/tr&gt;\r\n\t&lt;/tbody&gt;\r\n&lt;/table&gt;\r\n","template":"&lt;p&gt;O salto médio é {{response}} cm.&lt;/p&gt;","seed":{"calculated":[{"name":"A1","label":"{{function}}","function":"Lemonlib.round(({{Q1}}+{{Q2}}+{{Q3}}+{{Q4}}+{{Q5}}+{{Q6}}+{{Q7}})/7, 2)"}]},"algorithm":{"name":"calculateOperation","params":{"method":"equivLiteral","keyboard":"INTERMEDIATE"}}},{"id":"step-1","stimulus":"&lt;p&gt;O que o enunciado pede?&lt;/p&gt;","seed":{"calculated":[{"name":"A1","label":"&lt;p&gt;A média aritmética das marcas obtidas nas sessões de treinamento.&lt;/p&gt;"},{"name":"A2","label":"&lt;p&gt;A moda das marcas obtidas nas sessões de treinamento.&lt;/p&gt;","incorrect":true},{"name":"A3","label":"&lt;p&gt;A mediana das notas obtidas nas sessões de treinamento.&lt;/p&gt;","incorrect":true}]},"algorithm":{"name":"trueFalse","template":"Multiple choice – standard","params":{"countCorrect":1,"countIncorrect":2}}},{"id":"step-2","stimulus":"&lt;p&gt;Como é calculada a média aritmética?&lt;/p&gt;","seed":{"calculated":[{"name":"3-A1","label":"&lt;p&gt;Adicionando as marcas obtidas nas sessões de treinamento e dividindo pelo número de dias.&lt;/p&gt;"},{"name":"3-A2","label":"&lt;p&gt;Adicionando as marcas obtidas nas sessões de treinamento e multiplicando pelo número de dias.&lt;/p&gt;","incorrect":true},{"name":"3-A3","label":"&lt;p&gt;Adicionando as notas obtidas nas sessões de treinamento.&lt;/p&gt;","incorrect":true}]},"algorithm":{"name":"trueFalse","template":"Multiple choice – standard","params":{"countCorrect":1,"countIncorrect":2}}},{"id":"step-3","stimulus":"&lt;p&gt;Calcule a soma dos comprimentos de todos os lápis.&lt;/p&gt;","template":"&lt;p style=\"text-align:center;\"&gt;{{Q1}} + {{Q2}} + {{Q3}} + {{Q4}} + {{Q5}} + {{Q6}}+ {{Q7}} = {{response}}&lt;/p&gt;","seed":{"calculated":[{"name":"A2","label":"{{function}}","function":" {{Q1}}+{{Q2}}+{{Q3}}+{{Q4}}+{{Q5}}+{{Q6}}+{{Q7}}"}]},"algorithm":{"name":"calculateOperation","params":{"method":"equivLiteral","keyboard":"INTERMEDIATE"}}},{"id":"step-4","stimulus":"&lt;p&gt;Finalmente, dividir a soma de todas as marcas pelo número de dias de treinamento. Se necessário, aproxime o resultado para os centésimos.&lt;/p&gt;","template":"&lt;p style=\"text-align:center;\"&gt;{{T1}} : 7 = {{response}}&lt;/sup&gt;","seed":{"calculated":[{"name":"T1","label":"{{function}}","function":"{{Q1}}+{{Q2}}+{{Q3}}+{{Q4}}+{{Q5}}+{{Q6}}+{{Q7}}","temp":true},{"name":"A1","label":"{{function}}","function":"Lemonlib.round(({{Q1}}+{{Q2}}+{{Q3}}+{{Q4}}+{{Q5}}+{{Q6}}+{{Q7}})/7, 2)"}]},"algorithm":{"name":"calculateOperation","params":{"method":"equivSymbolic","keyboard":"INTERMEDIATE"}}}]}</v>
      </c>
      <c r="AA862" s="15" t="s">
        <v>5058</v>
      </c>
      <c r="AB862" s="13" t="str">
        <f t="shared" si="2"/>
        <v>M6-EyP-3a-A-3</v>
      </c>
      <c r="AC862" s="13" t="str">
        <f t="shared" si="3"/>
        <v>M6-EyP-3a-A-3-BR</v>
      </c>
      <c r="AD862" s="8" t="s">
        <v>47</v>
      </c>
      <c r="AE862" s="13"/>
      <c r="AF862" s="8" t="s">
        <v>48</v>
      </c>
      <c r="AG862" s="8" t="s">
        <v>49</v>
      </c>
    </row>
    <row r="863" ht="112.5" customHeight="1">
      <c r="A863" s="6" t="s">
        <v>5059</v>
      </c>
      <c r="B863" s="6" t="s">
        <v>5060</v>
      </c>
      <c r="C863" s="13" t="s">
        <v>35</v>
      </c>
      <c r="D863" s="7" t="s">
        <v>36</v>
      </c>
      <c r="E863" s="6"/>
      <c r="F863" s="9" t="s">
        <v>5061</v>
      </c>
      <c r="G863" s="10"/>
      <c r="H863" s="10"/>
      <c r="I863" s="6"/>
      <c r="J863" s="23" t="s">
        <v>262</v>
      </c>
      <c r="K863" s="10" t="s">
        <v>5062</v>
      </c>
      <c r="L863" s="11" t="s">
        <v>5063</v>
      </c>
      <c r="M863" s="13" t="s">
        <v>43</v>
      </c>
      <c r="N863" s="11" t="s">
        <v>5064</v>
      </c>
      <c r="O863" s="11" t="s">
        <v>5065</v>
      </c>
      <c r="P863" s="12"/>
      <c r="Q863" s="13"/>
      <c r="R863" s="12"/>
      <c r="S863" s="12"/>
      <c r="T863" s="12"/>
      <c r="U863" s="12"/>
      <c r="V863" s="12"/>
      <c r="W863" s="12"/>
      <c r="X863" s="13"/>
      <c r="Y863" s="6" t="s">
        <v>4925</v>
      </c>
      <c r="Z863" s="12" t="str">
        <f t="shared" si="1"/>
        <v>{"id":"M6-EyP-4a-I-1-BR","stimulus":"&lt;p&gt;Escolha a moda do seguinte conjunto de dados.&lt;/p&gt;&lt;p style=\"text-align: center\"&gt;{{Q1}}, {{Q3}}, {{Q2}}, {{Q2}}, {{Q3}}, {{Q4}}, {{Q4}}, {{Q3}}, {{Q5}}&lt;/p&gt;","hint":"&lt;p&gt;A moda é o valor que mais se repete.&lt;/p&gt;","feedback":"&lt;p&gt;A moda é o valor que mais se repete. Neste caso é {{Q3}}, que se repete 3 vez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v>
      </c>
      <c r="AA863" s="15" t="s">
        <v>5066</v>
      </c>
      <c r="AB863" s="13" t="str">
        <f t="shared" si="2"/>
        <v>M6-EyP-4a-I-1</v>
      </c>
      <c r="AC863" s="13" t="str">
        <f t="shared" si="3"/>
        <v>M6-EyP-4a-I-1-BR</v>
      </c>
      <c r="AD863" s="8" t="s">
        <v>47</v>
      </c>
      <c r="AE863" s="13"/>
      <c r="AF863" s="8" t="s">
        <v>48</v>
      </c>
      <c r="AG863" s="8" t="s">
        <v>49</v>
      </c>
    </row>
    <row r="864" ht="112.5" customHeight="1">
      <c r="A864" s="6" t="s">
        <v>5059</v>
      </c>
      <c r="B864" s="6" t="s">
        <v>5060</v>
      </c>
      <c r="C864" s="13" t="s">
        <v>50</v>
      </c>
      <c r="D864" s="7" t="s">
        <v>36</v>
      </c>
      <c r="E864" s="6"/>
      <c r="F864" s="9" t="s">
        <v>5067</v>
      </c>
      <c r="G864" s="11" t="s">
        <v>5068</v>
      </c>
      <c r="H864" s="10"/>
      <c r="I864" s="6"/>
      <c r="J864" s="6" t="s">
        <v>168</v>
      </c>
      <c r="K864" s="10" t="s">
        <v>5062</v>
      </c>
      <c r="L864" s="10" t="s">
        <v>5069</v>
      </c>
      <c r="M864" s="13" t="s">
        <v>43</v>
      </c>
      <c r="N864" s="11" t="s">
        <v>5064</v>
      </c>
      <c r="O864" s="11" t="s">
        <v>5070</v>
      </c>
      <c r="P864" s="12"/>
      <c r="Q864" s="13"/>
      <c r="R864" s="12"/>
      <c r="S864" s="12"/>
      <c r="T864" s="12"/>
      <c r="U864" s="12"/>
      <c r="V864" s="12"/>
      <c r="W864" s="12"/>
      <c r="X864" s="13"/>
      <c r="Y864" s="6" t="s">
        <v>4925</v>
      </c>
      <c r="Z864" s="12" t="str">
        <f t="shared" si="1"/>
        <v>{"id":"M6-EyP-4a-E-1-BR","stimulus":"&lt;p&gt;Calcule a moda do seguinte conjunto de dados.&lt;/p&gt;&lt;p style=\"text-align: center\"&gt;{{Q1}}, {{Q3}}, {{Q3}}, {{Q2}}, {{Q2}}, {{Q3}}, {{Q4}}, {{Q4}}, {{Q3}}, {{Q5}}, {{Q3}}&lt;/p&gt;","hint":"&lt;p&gt;A moda é o valor que mais se repete.&lt;/p&gt;","feedback":"&lt;p&gt;A moda é o valor que mais se repete. Neste caso é {{Q3}}, que se repete 5 vezes.&lt;/p&gt;","seed":{"parameters":[{"name":"Q1","min":1,"max":10,"step":1},{"name":"Q2","min":1,"max":10,"step":1},{"name":"Q3","min":1,"max":10,"step":1},{"name":"Q4","min":1,"max":10,"step":1},{"name":"Q5","min":1,"max":10,"step":1}],"calculated":[{"name":"A1","function":"{{Q3}}"}],"uniques":true},"algorithm":{"name":"calculateOperation","params":{"method":"equivLiteral","keyboard":"NUMERICAL"}},"template":"&lt;p&gt;A moda é {{response}}.&lt;/p&gt;"}</v>
      </c>
      <c r="AA864" s="15" t="s">
        <v>5071</v>
      </c>
      <c r="AB864" s="13" t="str">
        <f t="shared" si="2"/>
        <v>M6-EyP-4a-E-1</v>
      </c>
      <c r="AC864" s="13" t="str">
        <f t="shared" si="3"/>
        <v>M6-EyP-4a-E-1-BR</v>
      </c>
      <c r="AD864" s="8" t="s">
        <v>47</v>
      </c>
      <c r="AE864" s="13"/>
      <c r="AF864" s="8" t="s">
        <v>48</v>
      </c>
      <c r="AG864" s="8" t="s">
        <v>49</v>
      </c>
    </row>
    <row r="865" ht="112.5" customHeight="1">
      <c r="A865" s="6" t="s">
        <v>5059</v>
      </c>
      <c r="B865" s="6" t="s">
        <v>5060</v>
      </c>
      <c r="C865" s="13" t="s">
        <v>50</v>
      </c>
      <c r="D865" s="7" t="s">
        <v>36</v>
      </c>
      <c r="E865" s="6"/>
      <c r="F865" s="9" t="s">
        <v>5072</v>
      </c>
      <c r="G865" s="11" t="s">
        <v>5068</v>
      </c>
      <c r="H865" s="10"/>
      <c r="I865" s="6"/>
      <c r="J865" s="6" t="s">
        <v>168</v>
      </c>
      <c r="K865" s="10" t="s">
        <v>5062</v>
      </c>
      <c r="L865" s="10" t="s">
        <v>5069</v>
      </c>
      <c r="M865" s="13" t="s">
        <v>43</v>
      </c>
      <c r="N865" s="11" t="s">
        <v>5064</v>
      </c>
      <c r="O865" s="11" t="s">
        <v>5073</v>
      </c>
      <c r="P865" s="12"/>
      <c r="Q865" s="13"/>
      <c r="R865" s="12"/>
      <c r="S865" s="12"/>
      <c r="T865" s="12"/>
      <c r="U865" s="12"/>
      <c r="V865" s="12"/>
      <c r="W865" s="12"/>
      <c r="X865" s="13"/>
      <c r="Y865" s="6" t="s">
        <v>4925</v>
      </c>
      <c r="Z865" s="12" t="str">
        <f t="shared" si="1"/>
        <v>{"id":"M6-EyP-4a-E-2-BR","stimulus":"&lt;p&gt;Calcule a moda do seguinte conjunto de dados.&lt;/p&gt;&lt;p style=\"text-align: center\"&gt;{{Q3}}, {{Q2}}, {{Q1}}, {{Q3}}, {{Q2}}, {{Q3}}, {{Q4}}, {{Q4}}, {{Q3}}, {{Q5}}, {{Q3}}&lt;/p&gt;","hint":"&lt;p&gt;A moda é o valor que mais se repete.&lt;/p&gt;","feedback":"&lt;p&gt;A moda é o valor que mais se repete. Neste caso é {{Q3}}, que se repete 4 vezes.&lt;/p&gt;","seed":{"parameters":[{"name":"Q1","min":1,"max":10,"step":1},{"name":"Q2","min":1,"max":10,"step":1},{"name":"Q3","min":1,"max":10,"step":1},{"name":"Q4","min":1,"max":10,"step":1},{"name":"Q5","min":1,"max":10,"step":1}],"calculated":[{"name":"A1","function":"{{Q3}}"}],"uniques":true},"algorithm":{"name":"calculateOperation","params":{"method":"equivLiteral","keyboard":"NUMERICAL"}},"template":"&lt;p&gt;A moda é {{response}}.&lt;/p&gt;"}</v>
      </c>
      <c r="AA865" s="15" t="s">
        <v>5074</v>
      </c>
      <c r="AB865" s="13" t="str">
        <f t="shared" si="2"/>
        <v>M6-EyP-4a-E-2</v>
      </c>
      <c r="AC865" s="13" t="str">
        <f t="shared" si="3"/>
        <v>M6-EyP-4a-E-2-BR</v>
      </c>
      <c r="AD865" s="8" t="s">
        <v>47</v>
      </c>
      <c r="AE865" s="13"/>
      <c r="AF865" s="8" t="s">
        <v>48</v>
      </c>
      <c r="AG865" s="8" t="s">
        <v>49</v>
      </c>
    </row>
    <row r="866" ht="112.5" customHeight="1">
      <c r="A866" s="6" t="s">
        <v>5059</v>
      </c>
      <c r="B866" s="6" t="s">
        <v>5060</v>
      </c>
      <c r="C866" s="13" t="s">
        <v>69</v>
      </c>
      <c r="D866" s="7" t="s">
        <v>36</v>
      </c>
      <c r="E866" s="6"/>
      <c r="F866" s="9" t="s">
        <v>5075</v>
      </c>
      <c r="G866" s="11" t="s">
        <v>5076</v>
      </c>
      <c r="H866" s="10"/>
      <c r="I866" s="6"/>
      <c r="J866" s="6" t="s">
        <v>168</v>
      </c>
      <c r="K866" s="10" t="s">
        <v>5077</v>
      </c>
      <c r="L866" s="10" t="s">
        <v>5078</v>
      </c>
      <c r="M866" s="13" t="s">
        <v>43</v>
      </c>
      <c r="N866" s="11" t="s">
        <v>5064</v>
      </c>
      <c r="O866" s="11" t="s">
        <v>5079</v>
      </c>
      <c r="P866" s="12"/>
      <c r="Q866" s="13"/>
      <c r="R866" s="12"/>
      <c r="S866" s="12"/>
      <c r="T866" s="12"/>
      <c r="U866" s="12"/>
      <c r="V866" s="12"/>
      <c r="W866" s="12"/>
      <c r="X866" s="13"/>
      <c r="Y866" s="6" t="s">
        <v>4925</v>
      </c>
      <c r="Z866" s="12" t="str">
        <f t="shared" si="1"/>
        <v>{"id":"M6-EyP-4a-A-1-BR","stimulus":"&lt;p&gt;A treinadora de hóquei em patins perguntou a idade de seus 10 jogadores. Qual é a moda?&lt;/p&gt;&lt;p style=\"text-align: center\"&gt;{{Q1}}, {{Q2}}, {{Q3}}, {{Q2}}, {{Q4}}, {{Q2}}, {{Q3}}, {{Q4}}, {{Q5}}, {{Q5}}&lt;/p&gt;","hint":"&lt;p&gt;A moda é o valor que mais se repete.&lt;/p&gt;","feedback":"&lt;p&gt;A moda é o valor que mais se repete. Neste caso, são {{Q2}} anos, que se repetem 3 vezes.&lt;/p&gt;","seed":{"parameters":[{"name":"Q1","min":8,"max":13,"step":1},{"name":"Q2","min":8,"max":13,"step":1},{"name":"Q3","min":8,"max":13,"step":1},{"name":"Q4","min":8,"max":13,"step":1},{"name":"Q5","min":8,"max":13,"step":1}],"calculated":[{"name":"A1","function":"{{Q2}}"}],"uniques":true},"algorithm":{"name":"calculateOperation","params":{"method":"equivLiteral","keyboard":"NUMERICAL"}},"template":"&lt;p&gt;A moda é {{response}} anos.&lt;/p&gt;"}</v>
      </c>
      <c r="AA866" s="15" t="s">
        <v>5080</v>
      </c>
      <c r="AB866" s="13" t="str">
        <f t="shared" si="2"/>
        <v>M6-EyP-4a-A-1</v>
      </c>
      <c r="AC866" s="13" t="str">
        <f t="shared" si="3"/>
        <v>M6-EyP-4a-A-1-BR</v>
      </c>
      <c r="AD866" s="8" t="s">
        <v>47</v>
      </c>
      <c r="AE866" s="13"/>
      <c r="AF866" s="8" t="s">
        <v>48</v>
      </c>
      <c r="AG866" s="8" t="s">
        <v>49</v>
      </c>
    </row>
    <row r="867" ht="112.5" customHeight="1">
      <c r="A867" s="6" t="s">
        <v>5059</v>
      </c>
      <c r="B867" s="6" t="s">
        <v>5060</v>
      </c>
      <c r="C867" s="13" t="s">
        <v>69</v>
      </c>
      <c r="D867" s="7" t="s">
        <v>36</v>
      </c>
      <c r="E867" s="6"/>
      <c r="F867" s="9" t="s">
        <v>5081</v>
      </c>
      <c r="G867" s="11" t="s">
        <v>5082</v>
      </c>
      <c r="H867" s="10"/>
      <c r="I867" s="6"/>
      <c r="J867" s="6" t="s">
        <v>168</v>
      </c>
      <c r="K867" s="10" t="s">
        <v>5083</v>
      </c>
      <c r="L867" s="10" t="s">
        <v>5084</v>
      </c>
      <c r="M867" s="13" t="s">
        <v>43</v>
      </c>
      <c r="N867" s="11" t="s">
        <v>5064</v>
      </c>
      <c r="O867" s="11" t="s">
        <v>5085</v>
      </c>
      <c r="P867" s="12"/>
      <c r="Q867" s="13"/>
      <c r="R867" s="12"/>
      <c r="S867" s="12"/>
      <c r="T867" s="12"/>
      <c r="U867" s="12"/>
      <c r="V867" s="12"/>
      <c r="W867" s="12"/>
      <c r="X867" s="13"/>
      <c r="Y867" s="6" t="s">
        <v>4925</v>
      </c>
      <c r="Z867" s="12" t="str">
        <f t="shared" si="1"/>
        <v>{"id":"M6-EyP-4a-A-2-BR","stimulus":"&lt;p&gt;Helena perguntou a 15 vizinhos o número de camas que há na casa deles e estas são as respostas. Qual é a moda?&lt;/p&gt;&lt;p style=\"text-align: center\"&gt;{{Q3}}, {{Q2}}, {{Q5}}, {{Q1}}, {{Q2}}, {{Q1}}, {{Q2}}, {{Q3}}, {{Q2}}, {{Q4}}, {{Q2}}, {{Q3}}, {{Q4}}, {{Q5}}, {{Q5}}&lt;/p&gt;","hint":"&lt;p&gt;A moda é o valor que mais se repete.&lt;/p&gt;","feedback":"&lt;p&gt;A moda é o valor que mais se repete. Neste caso são {{Q2}} camas, que se repetem 5 vezes.&lt;/p&gt;","seed":{"parameters":[{"name":"Q1","min":1,"max":6,"step":1},{"name":"Q2","min":1,"max":6,"step":1},{"name":"Q3","min":1,"max":6,"step":1},{"name":"Q4","min":1,"max":6,"step":1},{"name":"Q5","min":1,"max":6,"step":1}],"calculated":[{"name":"A1","function":"{{Q2}}"}],"uniques":true},"algorithm":{"name":"calculateOperation","params":{"method":"equivLiteral","keyboard":"NUMERICAL"}},"template":"&lt;p&gt;A moda é {{response}} camas.&lt;/p&gt;"}</v>
      </c>
      <c r="AA867" s="15" t="s">
        <v>5086</v>
      </c>
      <c r="AB867" s="13" t="str">
        <f t="shared" si="2"/>
        <v>M6-EyP-4a-A-2</v>
      </c>
      <c r="AC867" s="13" t="str">
        <f t="shared" si="3"/>
        <v>M6-EyP-4a-A-2-BR</v>
      </c>
      <c r="AD867" s="8" t="s">
        <v>47</v>
      </c>
      <c r="AE867" s="13"/>
      <c r="AF867" s="8" t="s">
        <v>48</v>
      </c>
      <c r="AG867" s="8" t="s">
        <v>49</v>
      </c>
    </row>
    <row r="868" ht="112.5" customHeight="1">
      <c r="A868" s="6" t="s">
        <v>5059</v>
      </c>
      <c r="B868" s="6" t="s">
        <v>5060</v>
      </c>
      <c r="C868" s="13" t="s">
        <v>69</v>
      </c>
      <c r="D868" s="7" t="s">
        <v>36</v>
      </c>
      <c r="E868" s="6"/>
      <c r="F868" s="9" t="s">
        <v>5087</v>
      </c>
      <c r="G868" s="11" t="s">
        <v>5088</v>
      </c>
      <c r="H868" s="10"/>
      <c r="I868" s="6"/>
      <c r="J868" s="6" t="s">
        <v>168</v>
      </c>
      <c r="K868" s="10" t="s">
        <v>5089</v>
      </c>
      <c r="L868" s="10" t="s">
        <v>5084</v>
      </c>
      <c r="M868" s="13" t="s">
        <v>43</v>
      </c>
      <c r="N868" s="11" t="s">
        <v>5064</v>
      </c>
      <c r="O868" s="11" t="s">
        <v>5090</v>
      </c>
      <c r="P868" s="12"/>
      <c r="Q868" s="13"/>
      <c r="R868" s="12"/>
      <c r="S868" s="12"/>
      <c r="T868" s="12"/>
      <c r="U868" s="12"/>
      <c r="V868" s="12"/>
      <c r="W868" s="12"/>
      <c r="X868" s="13"/>
      <c r="Y868" s="6" t="s">
        <v>4925</v>
      </c>
      <c r="Z868" s="12" t="str">
        <f t="shared" si="1"/>
        <v>{"id":"M6-EyP-4a-A-3-BR","stimulus":"&lt;p&gt;Abel perguntou a 12 colegas quantos irmãos eles tinham e obteve essas respostas. Qual é a moda?&lt;/p&gt;&lt;p style=\"text-align: center\"&gt;{{Q5}}, {{Q3}}, {{Q2}}, {{Q2}}, {{Q4}}, {{Q2}}, {{Q3}}, {{Q4}}, {{Q1}}, {{Q5}}, {{Q2}}, {{Q4}}.&lt;/p&gt;","hint":"&lt;p&gt;A moda é o valor que mais se repete.&lt;/p&gt;","feedback":"&lt;p&gt;A moda é o valor que mais se repete. Neste caso são {{Q2}} irmãos, o que se repete 4 vezes.&lt;/p&gt;","seed":{"parameters":[{"name":"Q1","min":0,"max":5,"step":1},{"name":"Q2","min":0,"max":5,"step":1},{"name":"Q3","min":0,"max":5,"step":1},{"name":"Q4","min":0,"max":5,"step":1},{"name":"Q5","min":0,"max":5,"step":1}],"calculated":[{"name":"A1","function":"{{Q2}}"}],"uniques":true},"algorithm":{"name":"calculateOperation","params":{"method":"equivLiteral","keyboard":"NUMERICAL"}},"template":"&lt;p&gt;A moda é {{response}} irmãos.&lt;/p&gt;"}</v>
      </c>
      <c r="AA868" s="15" t="s">
        <v>5091</v>
      </c>
      <c r="AB868" s="13" t="str">
        <f t="shared" si="2"/>
        <v>M6-EyP-4a-A-3</v>
      </c>
      <c r="AC868" s="13" t="str">
        <f t="shared" si="3"/>
        <v>M6-EyP-4a-A-3-BR</v>
      </c>
      <c r="AD868" s="8" t="s">
        <v>47</v>
      </c>
      <c r="AE868" s="13"/>
      <c r="AF868" s="8" t="s">
        <v>48</v>
      </c>
      <c r="AG868" s="8" t="s">
        <v>49</v>
      </c>
    </row>
    <row r="869" ht="112.5" customHeight="1">
      <c r="A869" s="6" t="s">
        <v>5092</v>
      </c>
      <c r="B869" s="6" t="s">
        <v>5093</v>
      </c>
      <c r="C869" s="13" t="s">
        <v>35</v>
      </c>
      <c r="D869" s="7" t="s">
        <v>36</v>
      </c>
      <c r="E869" s="6"/>
      <c r="F869" s="9" t="s">
        <v>5094</v>
      </c>
      <c r="G869" s="10"/>
      <c r="H869" s="10"/>
      <c r="I869" s="6"/>
      <c r="J869" s="23" t="s">
        <v>262</v>
      </c>
      <c r="K869" s="10" t="s">
        <v>5095</v>
      </c>
      <c r="L869" s="11" t="s">
        <v>5096</v>
      </c>
      <c r="M869" s="13" t="s">
        <v>43</v>
      </c>
      <c r="N869" s="11" t="s">
        <v>5097</v>
      </c>
      <c r="O869" s="11" t="s">
        <v>5097</v>
      </c>
      <c r="P869" s="14"/>
      <c r="Q869" s="13"/>
      <c r="R869" s="12"/>
      <c r="S869" s="12"/>
      <c r="T869" s="12"/>
      <c r="U869" s="12"/>
      <c r="V869" s="12"/>
      <c r="W869" s="12"/>
      <c r="X869" s="13"/>
      <c r="Y869" s="6" t="s">
        <v>4925</v>
      </c>
      <c r="Z869" s="12" t="str">
        <f t="shared" si="1"/>
        <v>{"id":"M6-EyP-5a-I-1-BR","stimulus":"&lt;p&gt;Selecione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A869" s="15" t="s">
        <v>5098</v>
      </c>
      <c r="AB869" s="13" t="str">
        <f t="shared" si="2"/>
        <v>M6-EyP-5a-I-1</v>
      </c>
      <c r="AC869" s="13" t="str">
        <f t="shared" si="3"/>
        <v>M6-EyP-5a-I-1-BR</v>
      </c>
      <c r="AD869" s="8" t="s">
        <v>47</v>
      </c>
      <c r="AE869" s="13"/>
      <c r="AF869" s="8" t="s">
        <v>48</v>
      </c>
      <c r="AG869" s="8" t="s">
        <v>49</v>
      </c>
    </row>
    <row r="870" ht="112.5" customHeight="1">
      <c r="A870" s="6" t="s">
        <v>5092</v>
      </c>
      <c r="B870" s="6" t="s">
        <v>5093</v>
      </c>
      <c r="C870" s="13" t="s">
        <v>35</v>
      </c>
      <c r="D870" s="7" t="s">
        <v>36</v>
      </c>
      <c r="E870" s="6"/>
      <c r="F870" s="9" t="s">
        <v>5099</v>
      </c>
      <c r="G870" s="10"/>
      <c r="H870" s="10"/>
      <c r="I870" s="6"/>
      <c r="J870" s="23" t="s">
        <v>262</v>
      </c>
      <c r="K870" s="10" t="s">
        <v>5100</v>
      </c>
      <c r="L870" s="11" t="s">
        <v>5101</v>
      </c>
      <c r="M870" s="13" t="s">
        <v>43</v>
      </c>
      <c r="N870" s="11" t="s">
        <v>5097</v>
      </c>
      <c r="O870" s="11" t="s">
        <v>5097</v>
      </c>
      <c r="P870" s="14"/>
      <c r="Q870" s="13"/>
      <c r="R870" s="12"/>
      <c r="S870" s="12"/>
      <c r="T870" s="12"/>
      <c r="U870" s="12"/>
      <c r="V870" s="12"/>
      <c r="W870" s="12"/>
      <c r="X870" s="13"/>
      <c r="Y870" s="6" t="s">
        <v>4925</v>
      </c>
      <c r="Z870" s="12" t="str">
        <f t="shared" si="1"/>
        <v>{"id":"M6-EyP-5a-I-2-BR","stimulus":"&lt;p&gt;Selecione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A870" s="15" t="s">
        <v>5102</v>
      </c>
      <c r="AB870" s="13" t="str">
        <f t="shared" si="2"/>
        <v>M6-EyP-5a-I-2</v>
      </c>
      <c r="AC870" s="13" t="str">
        <f t="shared" si="3"/>
        <v>M6-EyP-5a-I-2-BR</v>
      </c>
      <c r="AD870" s="8" t="s">
        <v>47</v>
      </c>
      <c r="AE870" s="13"/>
      <c r="AF870" s="8" t="s">
        <v>48</v>
      </c>
      <c r="AG870" s="8" t="s">
        <v>49</v>
      </c>
    </row>
    <row r="871" ht="112.5" customHeight="1">
      <c r="A871" s="6" t="s">
        <v>5092</v>
      </c>
      <c r="B871" s="6" t="s">
        <v>5093</v>
      </c>
      <c r="C871" s="8" t="s">
        <v>50</v>
      </c>
      <c r="D871" s="7" t="s">
        <v>36</v>
      </c>
      <c r="E871" s="6"/>
      <c r="F871" s="9" t="s">
        <v>5103</v>
      </c>
      <c r="G871" s="11" t="s">
        <v>5104</v>
      </c>
      <c r="H871" s="10"/>
      <c r="I871" s="6"/>
      <c r="J871" s="6" t="s">
        <v>103</v>
      </c>
      <c r="K871" s="10" t="s">
        <v>5095</v>
      </c>
      <c r="L871" s="11" t="s">
        <v>5105</v>
      </c>
      <c r="M871" s="13" t="s">
        <v>43</v>
      </c>
      <c r="N871" s="11" t="s">
        <v>5097</v>
      </c>
      <c r="O871" s="11" t="s">
        <v>5097</v>
      </c>
      <c r="P871" s="14"/>
      <c r="Q871" s="13"/>
      <c r="R871" s="12"/>
      <c r="S871" s="12"/>
      <c r="T871" s="12"/>
      <c r="U871" s="12"/>
      <c r="V871" s="12"/>
      <c r="W871" s="12"/>
      <c r="X871" s="13"/>
      <c r="Y871" s="6" t="s">
        <v>4925</v>
      </c>
      <c r="Z871" s="12" t="str">
        <f t="shared" si="1"/>
        <v>{"id":"M6-EyP-5a-E-1-BR","stimulus":"&lt;p&gt;Calcule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{{Q8}}])","temp":true}],"uniques":true},"algorithm":{"name":"calculateOperation","params":{"method":"equivLiteral","keyboard":"INTERMEDIATE"}},"template":"&lt;p&gt;A mediana é {{response}}.&lt;/p&gt;"}</v>
      </c>
      <c r="AA871" s="15" t="s">
        <v>5106</v>
      </c>
      <c r="AB871" s="13" t="str">
        <f t="shared" si="2"/>
        <v>M6-EyP-5a-E-1</v>
      </c>
      <c r="AC871" s="13" t="str">
        <f t="shared" si="3"/>
        <v>M6-EyP-5a-E-1-BR</v>
      </c>
      <c r="AD871" s="8" t="s">
        <v>47</v>
      </c>
      <c r="AE871" s="13"/>
      <c r="AF871" s="8" t="s">
        <v>48</v>
      </c>
      <c r="AG871" s="8" t="s">
        <v>49</v>
      </c>
    </row>
    <row r="872" ht="112.5" customHeight="1">
      <c r="A872" s="6" t="s">
        <v>5092</v>
      </c>
      <c r="B872" s="6" t="s">
        <v>5093</v>
      </c>
      <c r="C872" s="8" t="s">
        <v>50</v>
      </c>
      <c r="D872" s="7" t="s">
        <v>36</v>
      </c>
      <c r="E872" s="6"/>
      <c r="F872" s="9" t="s">
        <v>5107</v>
      </c>
      <c r="G872" s="11" t="s">
        <v>5104</v>
      </c>
      <c r="H872" s="10"/>
      <c r="I872" s="6"/>
      <c r="J872" s="6" t="s">
        <v>103</v>
      </c>
      <c r="K872" s="10" t="s">
        <v>5100</v>
      </c>
      <c r="L872" s="11" t="s">
        <v>5108</v>
      </c>
      <c r="M872" s="13" t="s">
        <v>43</v>
      </c>
      <c r="N872" s="11" t="s">
        <v>5097</v>
      </c>
      <c r="O872" s="11" t="s">
        <v>5097</v>
      </c>
      <c r="P872" s="14"/>
      <c r="Q872" s="13"/>
      <c r="R872" s="12"/>
      <c r="S872" s="12"/>
      <c r="T872" s="12"/>
      <c r="U872" s="12"/>
      <c r="V872" s="12"/>
      <c r="W872" s="12"/>
      <c r="X872" s="13"/>
      <c r="Y872" s="6" t="s">
        <v>4925</v>
      </c>
      <c r="Z872" s="12" t="str">
        <f t="shared" si="1"/>
        <v>{"id":"M6-EyP-5a-E-2-BR","stimulus":"&lt;p&gt;Calcule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{{Q7}}])","temp":true}],"uniques":true},"algorithm":{"name":"calculateOperation","params":{"method":"equivLiteral","keyboard":"INTERMEDIATE"}},"template":"&lt;p&gt;A mediana é {{response}}.&lt;/p&gt;"}</v>
      </c>
      <c r="AA872" s="15" t="s">
        <v>5109</v>
      </c>
      <c r="AB872" s="13" t="str">
        <f t="shared" si="2"/>
        <v>M6-EyP-5a-E-2</v>
      </c>
      <c r="AC872" s="13" t="str">
        <f t="shared" si="3"/>
        <v>M6-EyP-5a-E-2-BR</v>
      </c>
      <c r="AD872" s="8" t="s">
        <v>47</v>
      </c>
      <c r="AE872" s="13"/>
      <c r="AF872" s="8" t="s">
        <v>48</v>
      </c>
      <c r="AG872" s="8" t="s">
        <v>49</v>
      </c>
    </row>
    <row r="873" ht="112.5" customHeight="1">
      <c r="A873" s="6" t="s">
        <v>5092</v>
      </c>
      <c r="B873" s="6" t="s">
        <v>5093</v>
      </c>
      <c r="C873" s="13" t="s">
        <v>69</v>
      </c>
      <c r="D873" s="7" t="s">
        <v>36</v>
      </c>
      <c r="E873" s="6"/>
      <c r="F873" s="9" t="s">
        <v>5110</v>
      </c>
      <c r="G873" s="11" t="s">
        <v>5104</v>
      </c>
      <c r="H873" s="10"/>
      <c r="I873" s="6"/>
      <c r="J873" s="6" t="s">
        <v>103</v>
      </c>
      <c r="K873" s="10" t="s">
        <v>5111</v>
      </c>
      <c r="L873" s="11" t="s">
        <v>5112</v>
      </c>
      <c r="M873" s="13" t="s">
        <v>43</v>
      </c>
      <c r="N873" s="11" t="s">
        <v>5097</v>
      </c>
      <c r="O873" s="11" t="s">
        <v>5097</v>
      </c>
      <c r="P873" s="14"/>
      <c r="Q873" s="13"/>
      <c r="R873" s="12"/>
      <c r="S873" s="12"/>
      <c r="T873" s="12"/>
      <c r="U873" s="12"/>
      <c r="V873" s="12"/>
      <c r="W873" s="12"/>
      <c r="X873" s="13"/>
      <c r="Y873" s="6" t="s">
        <v>4925</v>
      </c>
      <c r="Z873" s="12" t="str">
        <f t="shared" si="1"/>
        <v>{"id":"M6-EyP-5a-A-1-BR","stimulus":"&lt;p&gt;Nesta tabela, foi registrado o número de jogos de videogame pertencentes a um grupo de amigos. Qual é a mediana desses valores?&lt;/p&gt;\r\n\r\n&lt;table style=\"width:100%\"&gt;&lt;tbody&gt;&lt;tr&gt;&lt;td style=\"width: 16.6667%; background-color: #9FC1FD; color: rgb(255, 255, 255); text-align: center; vertical-align: middle; font-weight: bold;\"&gt;Nome&lt;/td&gt;&lt;td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middle;\"&gt;Vitória&lt;/td&gt;&lt;td style=\"width: 16.6667%; text-align: center; vertical-align: middle;\"&gt;Rodrigo&lt;/td&gt;&lt;/tr&gt;&lt;tr&gt;&lt;td style=\"width: 16.6667%; background-color: #9FC1FD; color: rgb(255, 255, 255); text-align: center; vertical-align: middle; font-weight: bold;\"&gt;Nº de jogos&lt;/td&gt;&lt;td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{{Q8}}])","temp":true}],"uniques":true},"algorithm":{"name":"calculateOperation","params":{"method":"equivLiteral","keyboard":"INTERMEDIATE"}},"template":"&lt;p&gt;A mediana é {{response}}.&lt;/p&gt;"}</v>
      </c>
      <c r="AA873" s="15" t="s">
        <v>5113</v>
      </c>
      <c r="AB873" s="13" t="str">
        <f t="shared" si="2"/>
        <v>M6-EyP-5a-A-1</v>
      </c>
      <c r="AC873" s="13" t="str">
        <f t="shared" si="3"/>
        <v>M6-EyP-5a-A-1-BR</v>
      </c>
      <c r="AD873" s="8" t="s">
        <v>47</v>
      </c>
      <c r="AE873" s="13"/>
      <c r="AF873" s="8" t="s">
        <v>48</v>
      </c>
      <c r="AG873" s="8" t="s">
        <v>49</v>
      </c>
    </row>
    <row r="874" ht="112.5" customHeight="1">
      <c r="A874" s="6" t="s">
        <v>5092</v>
      </c>
      <c r="B874" s="6" t="s">
        <v>5093</v>
      </c>
      <c r="C874" s="13" t="s">
        <v>69</v>
      </c>
      <c r="D874" s="7" t="s">
        <v>36</v>
      </c>
      <c r="E874" s="6"/>
      <c r="F874" s="9" t="s">
        <v>5114</v>
      </c>
      <c r="G874" s="11" t="s">
        <v>5104</v>
      </c>
      <c r="H874" s="10"/>
      <c r="I874" s="6"/>
      <c r="J874" s="6" t="s">
        <v>103</v>
      </c>
      <c r="K874" s="10" t="s">
        <v>5115</v>
      </c>
      <c r="L874" s="11" t="s">
        <v>5116</v>
      </c>
      <c r="M874" s="13" t="s">
        <v>43</v>
      </c>
      <c r="N874" s="11" t="s">
        <v>5097</v>
      </c>
      <c r="O874" s="11" t="s">
        <v>5097</v>
      </c>
      <c r="P874" s="14"/>
      <c r="Q874" s="13"/>
      <c r="R874" s="12"/>
      <c r="S874" s="12"/>
      <c r="T874" s="12"/>
      <c r="U874" s="12"/>
      <c r="V874" s="12"/>
      <c r="W874" s="12"/>
      <c r="X874" s="13"/>
      <c r="Y874" s="6" t="s">
        <v>4925</v>
      </c>
      <c r="Z874" s="12" t="str">
        <f t="shared" si="1"/>
        <v>{"id":"M6-EyP-5a-A-2-BR","stimulus":"&lt;p&gt;Nesta tabela, foram registradas quantas camisetas alguns estudantes levaram para a viagem de final de ano. Qual é a mediana desses valores?&lt;/p&gt;\r\n\r\n&lt;table style=\"width:100%\"&gt;&lt;tbody&gt;&lt;tr&gt;&lt;td style=\"width: 20%; background-color: #FEA487; color: rgb(255, 255, 255); text-align: center; vertical-align: middle; font-weight: bold;\"&gt;Estudantes&lt;/td&gt;&lt;td style=\"width: 20%; text-align: center; vertical-align: middle;\"&gt;André&lt;/td&gt;&lt;td style=\"width: 20%; text-align: center; vertical-align: middle;\"&gt;Carla&lt;/td&gt;&lt;td style=\"width: 20%; text-align: center; vertical-align: middle;\"&gt;Ana&lt;/td&gt;&lt;td style=\"width: 20%; text-align: center; vertical-align: middle;\"&gt;Vitória&lt;/td&gt;&lt;/tr&gt;&lt;tr&gt;&lt;td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{{Q8}}])"}],"uniques":true},"algorithm":{"name":"calculateOperation","params":{"method":"equivLiteral","keyboard":"INTERMEDIATE"}},"template":"&lt;p&gt;A mediana é {{response}}.&lt;/p&gt;"}</v>
      </c>
      <c r="AA874" s="15" t="s">
        <v>5117</v>
      </c>
      <c r="AB874" s="13" t="str">
        <f t="shared" si="2"/>
        <v>M6-EyP-5a-A-2</v>
      </c>
      <c r="AC874" s="13" t="str">
        <f t="shared" si="3"/>
        <v>M6-EyP-5a-A-2-BR</v>
      </c>
      <c r="AD874" s="8" t="s">
        <v>47</v>
      </c>
      <c r="AE874" s="13"/>
      <c r="AF874" s="8" t="s">
        <v>48</v>
      </c>
      <c r="AG874" s="8" t="s">
        <v>49</v>
      </c>
    </row>
    <row r="875" ht="112.5" customHeight="1">
      <c r="A875" s="6" t="s">
        <v>5092</v>
      </c>
      <c r="B875" s="6" t="s">
        <v>5093</v>
      </c>
      <c r="C875" s="13" t="s">
        <v>69</v>
      </c>
      <c r="D875" s="7" t="s">
        <v>36</v>
      </c>
      <c r="E875" s="6"/>
      <c r="F875" s="9" t="s">
        <v>5118</v>
      </c>
      <c r="G875" s="11" t="s">
        <v>5104</v>
      </c>
      <c r="H875" s="10"/>
      <c r="I875" s="6"/>
      <c r="J875" s="6" t="s">
        <v>103</v>
      </c>
      <c r="K875" s="10" t="s">
        <v>5119</v>
      </c>
      <c r="L875" s="10" t="s">
        <v>5120</v>
      </c>
      <c r="M875" s="13" t="s">
        <v>43</v>
      </c>
      <c r="N875" s="11" t="s">
        <v>5097</v>
      </c>
      <c r="O875" s="11" t="s">
        <v>5097</v>
      </c>
      <c r="P875" s="12"/>
      <c r="Q875" s="13"/>
      <c r="R875" s="12"/>
      <c r="S875" s="12"/>
      <c r="T875" s="12"/>
      <c r="U875" s="12"/>
      <c r="V875" s="12"/>
      <c r="W875" s="12"/>
      <c r="X875" s="13"/>
      <c r="Y875" s="6" t="s">
        <v>4925</v>
      </c>
      <c r="Z875" s="12" t="str">
        <f t="shared" si="1"/>
        <v>{"id":"M6-EyP-5a-A-3-BR","stimulus":"&lt;p&gt;Esta tabela lista os pontos que um time de basquete marcou nos primeiros cinco jogos da temporada. Qual é a mediana desses valores?&lt;/p&gt;\r\n\r\n&lt;table style=\"width:100%\"&gt;&lt;tbody&gt;&lt;tr&gt;&lt;td style=\"width: 50%; background-color: #72D2CD; color: rgb(255, 255, 255); text-align: center; vertical-align: middle; font-weight: bold;\"&gt;Partida&lt;/td&gt;&lt;td style=\"width: 50%; background-color: #72D2CD; color: rgb(255, 255, 255); text-align: center; vertical-align: middle; font-weight: bold;\"&gt;Nº de pontos&lt;/td&gt;&lt;/tr&gt;&lt;tr&gt;&lt;td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{{Q5}}])"}],"uniques":true},"algorithm":{"name":"calculateOperation","params":{"method":"equivLiteral","keyboard":"INTERMEDIATE"}},"template":"&lt;p&gt;A mediana é {{response}}.&lt;/p&gt;"}</v>
      </c>
      <c r="AA875" s="15" t="s">
        <v>5121</v>
      </c>
      <c r="AB875" s="13" t="str">
        <f t="shared" si="2"/>
        <v>M6-EyP-5a-A-3</v>
      </c>
      <c r="AC875" s="13" t="str">
        <f t="shared" si="3"/>
        <v>M6-EyP-5a-A-3-BR</v>
      </c>
      <c r="AD875" s="8" t="s">
        <v>47</v>
      </c>
      <c r="AE875" s="13"/>
      <c r="AF875" s="8" t="s">
        <v>48</v>
      </c>
      <c r="AG875" s="8" t="s">
        <v>49</v>
      </c>
    </row>
    <row r="876" ht="112.5" customHeight="1">
      <c r="A876" s="6" t="s">
        <v>5122</v>
      </c>
      <c r="B876" s="6" t="s">
        <v>5123</v>
      </c>
      <c r="C876" s="13" t="s">
        <v>35</v>
      </c>
      <c r="D876" s="7" t="s">
        <v>36</v>
      </c>
      <c r="E876" s="6"/>
      <c r="F876" s="11" t="s">
        <v>5124</v>
      </c>
      <c r="G876" s="10"/>
      <c r="H876" s="10"/>
      <c r="I876" s="6"/>
      <c r="J876" s="6" t="s">
        <v>162</v>
      </c>
      <c r="K876" s="10" t="s">
        <v>5125</v>
      </c>
      <c r="L876" s="11" t="s">
        <v>5126</v>
      </c>
      <c r="M876" s="13" t="s">
        <v>43</v>
      </c>
      <c r="N876" s="11" t="s">
        <v>5127</v>
      </c>
      <c r="O876" s="11" t="s">
        <v>5128</v>
      </c>
      <c r="P876" s="12"/>
      <c r="Q876" s="13"/>
      <c r="R876" s="12"/>
      <c r="S876" s="12"/>
      <c r="T876" s="12"/>
      <c r="U876" s="12"/>
      <c r="V876" s="12"/>
      <c r="W876" s="12"/>
      <c r="X876" s="13"/>
      <c r="Y876" s="6" t="s">
        <v>4925</v>
      </c>
      <c r="Z876" s="12" t="str">
        <f t="shared" si="1"/>
        <v>{"id":"M6-EyP-6a-I-1-BR","stimulus":"&lt;p&gt;Selecione o intervalo deste conjunto de dados:&lt;/p&gt;&lt;p align=\"center\"&gt;{{Q1}} &amp;nbsp; {{T2}} &amp;nbsp; {{T3}} &amp;nbsp; {{T4}} &amp;nbsp; {{T5}} &amp;nbsp; {{T6}} &amp;nbsp; {{T7}}&lt;/p&gt;","hint":"&lt;p&gt;O intervalo de um conjunto de dados é a diferença entre o valor máximo e o valor mínimo.&lt;/p&gt;","feedback":"&lt;p&gt;O intervalo de um conjunto de dados é a diferença entre o valor máximo e o valor mínimo.&lt;/p&gt;&lt;p&gt;Nesse caso, o valor máximo é {{T10}} e o mínimo é {{T11}}. Então o intervalo é:&lt;/p&gt;&lt;p&gt;{{T10}}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v>
      </c>
      <c r="AA876" s="15" t="s">
        <v>5129</v>
      </c>
      <c r="AB876" s="13" t="str">
        <f t="shared" si="2"/>
        <v>M6-EyP-6a-I-1</v>
      </c>
      <c r="AC876" s="13" t="str">
        <f t="shared" si="3"/>
        <v>M6-EyP-6a-I-1-BR</v>
      </c>
      <c r="AD876" s="8" t="s">
        <v>47</v>
      </c>
      <c r="AE876" s="8" t="s">
        <v>572</v>
      </c>
      <c r="AF876" s="8" t="s">
        <v>48</v>
      </c>
      <c r="AG876" s="8" t="s">
        <v>49</v>
      </c>
    </row>
    <row r="877" ht="112.5" customHeight="1">
      <c r="A877" s="6" t="s">
        <v>5122</v>
      </c>
      <c r="B877" s="6" t="s">
        <v>5123</v>
      </c>
      <c r="C877" s="13" t="s">
        <v>50</v>
      </c>
      <c r="D877" s="7" t="s">
        <v>36</v>
      </c>
      <c r="E877" s="6"/>
      <c r="F877" s="11" t="s">
        <v>5130</v>
      </c>
      <c r="G877" s="11" t="s">
        <v>5131</v>
      </c>
      <c r="H877" s="10"/>
      <c r="I877" s="6"/>
      <c r="J877" s="6" t="s">
        <v>103</v>
      </c>
      <c r="K877" s="10" t="s">
        <v>5125</v>
      </c>
      <c r="L877" s="10" t="s">
        <v>5132</v>
      </c>
      <c r="M877" s="14" t="s">
        <v>43</v>
      </c>
      <c r="N877" s="10" t="s">
        <v>5127</v>
      </c>
      <c r="O877" s="10" t="s">
        <v>5133</v>
      </c>
      <c r="P877" s="12"/>
      <c r="Q877" s="13"/>
      <c r="R877" s="12"/>
      <c r="S877" s="12"/>
      <c r="T877" s="12"/>
      <c r="U877" s="12"/>
      <c r="V877" s="12"/>
      <c r="W877" s="12"/>
      <c r="X877" s="13"/>
      <c r="Y877" s="6" t="s">
        <v>4925</v>
      </c>
      <c r="Z877" s="12" t="str">
        <f t="shared" si="1"/>
        <v>{"id":"M6-EyP-6a-E-1-BR","stimulus":"&lt;p&gt;Calcule o intervalo desses dados:&lt;/p&gt;&lt;p align=\"center\"&gt;{{Q1}} &amp;nbsp; {{T2}} &amp;nbsp; {{T3}} &amp;nbsp; {{T4}} &amp;nbsp; {{T5}} &amp;nbsp; {{T6}} &amp;nbsp; {{T7}}&lt;/p&gt;","template":"&lt;p&gt;O intervalo é {{response}}.&lt;/p&gt;","hint":"&lt;p&gt;O intervalo de um conjunto de dados é a diferença entre o valor máximo e o valor mínimo.&lt;/p&gt;","feedback":"&lt;p&gt;O intervalo de um conjunto de dados é a diferença entre o valor máximo e o valor mínimo.&lt;/p&gt;&lt;p&gt;Neste caso o valor máximo é {{T10}} e o mínimo é {{T01}}. Então o intervalo é:&lt;/p&gt;&lt;p&gt;{{T10}}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v>
      </c>
      <c r="AA877" s="15" t="s">
        <v>5134</v>
      </c>
      <c r="AB877" s="13" t="str">
        <f t="shared" si="2"/>
        <v>M6-EyP-6a-E-1</v>
      </c>
      <c r="AC877" s="13" t="str">
        <f t="shared" si="3"/>
        <v>M6-EyP-6a-E-1-BR</v>
      </c>
      <c r="AD877" s="8" t="s">
        <v>47</v>
      </c>
      <c r="AE877" s="8" t="s">
        <v>572</v>
      </c>
      <c r="AF877" s="8" t="s">
        <v>48</v>
      </c>
      <c r="AG877" s="8" t="s">
        <v>49</v>
      </c>
    </row>
    <row r="878" ht="112.5" customHeight="1">
      <c r="A878" s="6" t="s">
        <v>5122</v>
      </c>
      <c r="B878" s="6" t="s">
        <v>5123</v>
      </c>
      <c r="C878" s="13" t="s">
        <v>69</v>
      </c>
      <c r="D878" s="7" t="s">
        <v>36</v>
      </c>
      <c r="E878" s="6"/>
      <c r="F878" s="9" t="s">
        <v>5135</v>
      </c>
      <c r="G878" s="11" t="s">
        <v>5136</v>
      </c>
      <c r="H878" s="10"/>
      <c r="I878" s="6"/>
      <c r="J878" s="6" t="s">
        <v>103</v>
      </c>
      <c r="K878" s="10" t="s">
        <v>5137</v>
      </c>
      <c r="L878" s="11" t="s">
        <v>5138</v>
      </c>
      <c r="M878" s="13" t="s">
        <v>43</v>
      </c>
      <c r="N878" s="11" t="s">
        <v>5127</v>
      </c>
      <c r="O878" s="11" t="s">
        <v>5139</v>
      </c>
      <c r="P878" s="12"/>
      <c r="Q878" s="13"/>
      <c r="R878" s="12"/>
      <c r="S878" s="12"/>
      <c r="T878" s="12"/>
      <c r="U878" s="12"/>
      <c r="V878" s="12"/>
      <c r="W878" s="12"/>
      <c r="X878" s="13"/>
      <c r="Y878" s="6" t="s">
        <v>4925</v>
      </c>
      <c r="Z878" s="12" t="str">
        <f t="shared" si="1"/>
        <v>{"id":"M6-EyP-6a-A-1-BR","stimulus":"&lt;p&gt;Por alguns meses, Paula economizou os valores mostrados nesta tabela. Qual é o intervalo desses valores?&lt;/p&gt;\r\n\r\n&lt;table style=\"width:100%\"&gt;&lt;tbody&gt;&lt;tr&gt;&lt;td style=\"width: 50%; background-color: #9FC1FD; color: rgb(255, 255, 255); text-align: center; vertical-align: middle; font-weight: bold;\"&gt;Mês&lt;/td&gt;&lt;td style=\"width: 50%; background-color: #9FC1FD; color: rgb(255, 255, 255); text-align: center; vertical-align: middle; font-weight: bold;\"&gt;Valor&lt;/td&gt;&lt;/tr&gt;&lt;tr&gt;&lt;td style=\"width: 50%; text-align: center; vertical-align: middle;\"&gt;Janeiro&lt;/td&gt;&lt;td style=\"width: 50%; text-align: center; vertical-align: middle;\"&gt;R$ {{Q1}}&lt;/td&gt;&lt;/tr&gt;&lt;tr&gt;&lt;td style=\"width: 50%; text-align: center; vertical-align: middle;\"&gt;Fevereiro&lt;/td&gt;&lt;td style=\"width: 50%; text-align: center; vertical-align: middle;\"&gt;R$ {{Q2}}&lt;/td&gt;&lt;/tr&gt;&lt;tr&gt;&lt;td style=\"width: 50%; text-align: center; vertical-align: middle;\"&gt;Março&lt;/td&gt;&lt;td style=\"width: 50%; text-align: center; vertical-align: middle;\"&gt;R$ {{Q3}}&lt;/td&gt;&lt;/tr&gt;&lt;tr&gt;&lt;td style=\"width: 50%; text-align: center; vertical-align: middle;\"&gt;Abril&lt;/td&gt;&lt;td style=\"width: 50%; text-align: center; vertical-align: middle;\"&gt;R$ {{Q4}}&lt;/td&gt;&lt;/tr&gt;&lt;tr&gt;&lt;td style=\"width: 50%; text-align: center; vertical-align: middle;\"&gt;Maio&lt;/td&gt;&lt;td style=\"width: 50%; text-align: center; vertical-align: middle;\"&gt;R$ {{Q5}}&lt;/td&gt;&lt;/tr&gt;&lt;tr&gt;&lt;td style=\"width: 50%; text-align: center; vertical-align: middle;\"&gt;Junho&lt;/td&gt;&lt;td style=\"width: 50%; text-align: center; vertical-align: middle;\"&gt;R$ {{Q6}}&lt;/td&gt;&lt;/tr&gt;&lt;tr&gt;&lt;td style=\"width: 50%; text-align: center; vertical-align: middle;\"&gt;Julho&lt;/td&gt;&lt;td style=\"width: 50%; text-align: center; vertical-align: middle;\"&gt;R$ {{Q7}}&lt;/td&gt;&lt;/tr&gt;&lt;/tbody&gt;&lt;/table&gt;","hint":"&lt;p&gt;O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20,"max":80,"step":1},{"name":"Q2","min":20,"max":80,"step":1},{"name":"Q3","min":20,"max":80,"step":1},{"name":"Q4","min":20,"max":80,"step":1},{"name":"Q5","min":20,"max":80,"step":1},{"name":"Q6","min":20,"max":80,"step":1},{"name":"Q7","min":20,"max":80,"step":1}],"calculated":[{"name":"T1","function":"math.max({{Q1}},{{Q2}},{{Q3}},{{Q4}},{{Q5}},{{Q6}},{{Q7}})","temp":true},{"name":"T2","function":"math.min({{Q1}},{{Q2}},{{Q3}},{{Q4}},{{Q5}},{{Q6}},{{Q7}})","temp":true},{"name":"A1","function":"{{T1}}-{{T2}}"}],"uniques":true},"algorithm":{"name":"calculateOperation","params":{"method":"equivLiteral","keyboard":"NUMERICAL"}},"template":"&lt;p&gt;O intervalo é R$ {{response}}.&lt;/p&gt;"}</v>
      </c>
      <c r="AA878" s="15" t="s">
        <v>5140</v>
      </c>
      <c r="AB878" s="13" t="str">
        <f t="shared" si="2"/>
        <v>M6-EyP-6a-A-1</v>
      </c>
      <c r="AC878" s="13" t="str">
        <f t="shared" si="3"/>
        <v>M6-EyP-6a-A-1-BR</v>
      </c>
      <c r="AD878" s="8" t="s">
        <v>47</v>
      </c>
      <c r="AE878" s="13"/>
      <c r="AF878" s="8" t="s">
        <v>48</v>
      </c>
      <c r="AG878" s="8" t="s">
        <v>49</v>
      </c>
    </row>
    <row r="879" ht="112.5" customHeight="1">
      <c r="A879" s="6" t="s">
        <v>5122</v>
      </c>
      <c r="B879" s="6" t="s">
        <v>5123</v>
      </c>
      <c r="C879" s="13" t="s">
        <v>69</v>
      </c>
      <c r="D879" s="7" t="s">
        <v>36</v>
      </c>
      <c r="E879" s="6"/>
      <c r="F879" s="9" t="s">
        <v>5141</v>
      </c>
      <c r="G879" s="11" t="s">
        <v>5142</v>
      </c>
      <c r="H879" s="10"/>
      <c r="I879" s="6"/>
      <c r="J879" s="6" t="s">
        <v>103</v>
      </c>
      <c r="K879" s="10" t="s">
        <v>5143</v>
      </c>
      <c r="L879" s="11" t="s">
        <v>5138</v>
      </c>
      <c r="M879" s="13" t="s">
        <v>43</v>
      </c>
      <c r="N879" s="11" t="s">
        <v>5127</v>
      </c>
      <c r="O879" s="11" t="s">
        <v>5139</v>
      </c>
      <c r="P879" s="12"/>
      <c r="Q879" s="13"/>
      <c r="R879" s="12"/>
      <c r="S879" s="12"/>
      <c r="T879" s="12"/>
      <c r="U879" s="12"/>
      <c r="V879" s="12"/>
      <c r="W879" s="12"/>
      <c r="X879" s="13"/>
      <c r="Y879" s="6" t="s">
        <v>4925</v>
      </c>
      <c r="Z879" s="12" t="str">
        <f t="shared" si="1"/>
        <v>{"id":"M6-EyP-6a-A-2-BR","stimulus":"&lt;p&gt;Uma professora registrou a altura de alguns de seus alunos nesta tabela. Qual é o intervalo desses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O intervalo é de {{response}} cm.&lt;/p&gt;"}</v>
      </c>
      <c r="AA879" s="15" t="s">
        <v>5144</v>
      </c>
      <c r="AB879" s="13" t="str">
        <f t="shared" si="2"/>
        <v>M6-EyP-6a-A-2</v>
      </c>
      <c r="AC879" s="13" t="str">
        <f t="shared" si="3"/>
        <v>M6-EyP-6a-A-2-BR</v>
      </c>
      <c r="AD879" s="8" t="s">
        <v>47</v>
      </c>
      <c r="AE879" s="13"/>
      <c r="AF879" s="8" t="s">
        <v>48</v>
      </c>
      <c r="AG879" s="8" t="s">
        <v>49</v>
      </c>
    </row>
    <row r="880" ht="112.5" customHeight="1">
      <c r="A880" s="6" t="s">
        <v>5122</v>
      </c>
      <c r="B880" s="6" t="s">
        <v>5123</v>
      </c>
      <c r="C880" s="13" t="s">
        <v>69</v>
      </c>
      <c r="D880" s="7" t="s">
        <v>36</v>
      </c>
      <c r="E880" s="6"/>
      <c r="F880" s="9" t="s">
        <v>5145</v>
      </c>
      <c r="G880" s="11" t="s">
        <v>5146</v>
      </c>
      <c r="H880" s="10"/>
      <c r="I880" s="6"/>
      <c r="J880" s="6" t="s">
        <v>103</v>
      </c>
      <c r="K880" s="10" t="s">
        <v>5147</v>
      </c>
      <c r="L880" s="11" t="s">
        <v>5138</v>
      </c>
      <c r="M880" s="13" t="s">
        <v>43</v>
      </c>
      <c r="N880" s="11" t="s">
        <v>5127</v>
      </c>
      <c r="O880" s="11" t="s">
        <v>5139</v>
      </c>
      <c r="P880" s="12"/>
      <c r="Q880" s="13"/>
      <c r="R880" s="12"/>
      <c r="S880" s="12"/>
      <c r="T880" s="12"/>
      <c r="U880" s="12"/>
      <c r="V880" s="12"/>
      <c r="W880" s="12"/>
      <c r="X880" s="13"/>
      <c r="Y880" s="6" t="s">
        <v>4925</v>
      </c>
      <c r="Z880" s="12" t="str">
        <f t="shared" si="1"/>
        <v>{"id":"M6-EyP-6a-A-3-BR","stimulus":"&lt;p&gt;Um palestrante perguntou aos seus espectadores a idade deles. Com os dados obtidos, criou-se uma tabela como esta. Qual é o intervalo desses valores?&lt;/p&gt;\r\n\r\n&lt;table style=\"width:100%\"&gt;&lt;tbody&gt;&lt;tr&gt;&lt;td style=\"width: 50%; background-color: #72D2CD; color: rgb(255, 255, 255); text-align: center; vertical-align: middle; font-weight: bold;\"&gt;Idade&lt;/td&gt;&lt;td style=\"width: 50%; background-color: #72D2CD; color: rgb(255, 255, 255); text-align: center; vertical-align: middle; font-weight: bold;\"&gt;N.º de espectadores&lt;/td&gt;&lt;/tr&gt;&lt;tr&gt;&lt;td style=\"width: 50%; text-align: center; vertical-align: middle;\"&gt;{{Q1}} anos&lt;/td&gt;&lt;td style=\"width: 50%; text-align: center; vertical-align: middle;\"&gt;{{Q8}}&lt;/td&gt;&lt;/tr&gt;&lt;tr&gt;&lt;td style=\"width: 50%; text-align: center; vertical-align: middle;\"&gt;{{Q2}} anos&lt;/td&gt;&lt;td style=\"width: 50%; text-align: center; vertical-align: middle;\"&gt;{{Q9}}&lt;/td&gt;&lt;/tr&gt;&lt;tr&gt;&lt;td style=\"width: 50%; text-align: center; vertical-align: middle;\"&gt;{{Q3}} anos&lt;/td&gt;&lt;td style=\"width: 50%; text-align: center; vertical-align: middle;\"&gt;{{Q10}}&lt;/td&gt;&lt;/tr&gt;&lt;tr&gt;&lt;td style=\"width: 50%; text-align: center; vertical-align: middle;\"&gt;{{Q4}} anos&lt;/td&gt;&lt;td style=\"width: 50%; text-align: center; vertical-align: middle;\"&gt;{{Q11}}&lt;/td&gt;&lt;/tr&gt;&lt;tr&gt;&lt;td style=\"width: 50%; text-align: center; vertical-align: middle;\"&gt;{{Q5}} anos&lt;/td&gt;&lt;td style=\"width: 50%; text-align: center; vertical-align: middle;\"&gt;{{Q12}}&lt;/td&gt;&lt;/tr&gt;&lt;tr&gt;&lt;td style=\"width: 50%; text-align: center; vertical-align: middle;\"&gt;{{Q6}} anos&lt;/td&gt;&lt;td style=\"width: 50%; text-align: center; vertical-align: middle;\"&gt;{{Q13}}&lt;/td&gt;&lt;/tr&gt;&lt;tr&gt;&lt;td style=\"width: 50%; text-align: center; vertical-align: middle;\"&gt;{{Q7}} anos&lt;/td&gt;&lt;td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O intervalo é de {{response}} anos.&lt;/p&gt;"}</v>
      </c>
      <c r="AA880" s="15" t="s">
        <v>5148</v>
      </c>
      <c r="AB880" s="13" t="str">
        <f t="shared" si="2"/>
        <v>M6-EyP-6a-A-3</v>
      </c>
      <c r="AC880" s="13" t="str">
        <f t="shared" si="3"/>
        <v>M6-EyP-6a-A-3-BR</v>
      </c>
      <c r="AD880" s="8" t="s">
        <v>47</v>
      </c>
      <c r="AE880" s="13"/>
      <c r="AF880" s="8" t="s">
        <v>48</v>
      </c>
      <c r="AG880" s="8" t="s">
        <v>49</v>
      </c>
    </row>
    <row r="881" ht="112.5" customHeight="1">
      <c r="A881" s="6" t="s">
        <v>5149</v>
      </c>
      <c r="B881" s="6" t="s">
        <v>5150</v>
      </c>
      <c r="C881" s="13" t="s">
        <v>35</v>
      </c>
      <c r="D881" s="7" t="s">
        <v>36</v>
      </c>
      <c r="E881" s="7" t="s">
        <v>2761</v>
      </c>
      <c r="F881" s="11" t="s">
        <v>5151</v>
      </c>
      <c r="G881" s="10"/>
      <c r="H881" s="10"/>
      <c r="I881" s="6"/>
      <c r="J881" s="6" t="s">
        <v>2123</v>
      </c>
      <c r="K881" s="11" t="s">
        <v>5152</v>
      </c>
      <c r="L881" s="11" t="s">
        <v>5153</v>
      </c>
      <c r="M881" s="14" t="s">
        <v>43</v>
      </c>
      <c r="N881" s="11" t="s">
        <v>5154</v>
      </c>
      <c r="O881" s="11" t="s">
        <v>5154</v>
      </c>
      <c r="P881" s="12"/>
      <c r="Q881" s="13"/>
      <c r="R881" s="12"/>
      <c r="S881" s="12"/>
      <c r="T881" s="12"/>
      <c r="U881" s="12"/>
      <c r="V881" s="12"/>
      <c r="W881" s="12"/>
      <c r="X881" s="13"/>
      <c r="Y881" s="6" t="s">
        <v>4925</v>
      </c>
      <c r="Z881" s="12" t="str">
        <f t="shared" si="1"/>
        <v>{"id":"M6-EyP-7a-I-1-BR","stimulus":"&lt;p&gt;O gráfico a seguir mostra os esportes praticados por um grupo de alunos. Clique nas opções corretas.&lt;/p&gt;&lt;div style=\"display:flex; justify-content:center;\"&gt;&lt;div class=\"fr-chart ct-chart ct-minor-seventh\" data-chart='{\"type\": \"bar\", \"series\": [{\"name\": \"Esporte\", \"data\": [{{Q1}},{{Q2}},{{Q3}},{{Q4}}]}], \"labels\": [\"Atletismo\", \"Tênis\", \"Natação\", \"Basquetebol\"],\"options\":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8,"max":12,"step":1},{"name":"Q4","label":null,"min":5,"max":10,"step":1},{"name":"D1","label":null,"list":["atletismo","tênis","natação","basquetebol"]},{"name":"D2","label":null,"list":["atletismo","tênis","natação","basquetebol"]},{"name":"D3","label":null,"list":["atletismo","tênis","natação","basquetebol"]}],"calculated":[{"name":"A1","label":"No eixo &lt;i&gt;x&lt;/i&gt; estão os esportes praticados pelos alunos.","function":""},{"name":"A2","label":"O eixo &lt;i&gt;y&lt;/i&gt; mostra o número de alunos que praticam {{D1}}.","function":""},{"name":"A3","label":"No eixo &lt;i&gt;x&lt;/i&gt; aparece como esporte {{D2}}.","function":""},{"name":"A4","label":"O eixo &lt;i&gt;x&lt;/i&gt; representa 4 categorias.","function":""},{"name":"A5","label":"No eixo &lt;i&gt;x&lt;/i&gt; é possível ver o número de alunos que praticam cada esporte.","function":"","incorrect":true,"feedback":"&lt;p&gt;O eixo &lt;i&gt;x&lt;/i&gt; é o eixo horizontal. Nele são mostrados os esportes praticados pelos alunos.&lt;/p&gt;"},{"name":"A6","label":"No eixo &lt;i&gt;y&lt;/i&gt; é possível ver os esportes que os alunos praticam.","function":"","incorrect":true,"feedback":"&lt;p&gt;O eixo &lt;i&gt;y&lt;/i&gt; é o eixo vertical. Ele representa o número de alunos que praticam cada esporte.&lt;/p&gt;"},{"name":"A7","label":"O gráfico representa quantos alunos não praticam determinado esporte.","function":"","incorrect":true,"feedback":"&lt;p&gt;O gráfico representa um grupo de alunos que pratica esportes.&lt;/p&gt;"}],"uniques":true},"algorithm":{"name":"trueFalse","template":"Multiple choice – multiple response","params":{"countCorrect":2,"countIncorrect":1,"showCheckIcon":true}}}</v>
      </c>
      <c r="AA881" s="15" t="s">
        <v>5155</v>
      </c>
      <c r="AB881" s="13" t="str">
        <f t="shared" si="2"/>
        <v>M6-EyP-7a-I-1</v>
      </c>
      <c r="AC881" s="13" t="str">
        <f t="shared" si="3"/>
        <v>M6-EyP-7a-I-1-BR</v>
      </c>
      <c r="AD881" s="8" t="s">
        <v>47</v>
      </c>
      <c r="AE881" s="8" t="s">
        <v>572</v>
      </c>
      <c r="AF881" s="8" t="s">
        <v>48</v>
      </c>
      <c r="AG881" s="8" t="s">
        <v>49</v>
      </c>
    </row>
    <row r="882" ht="112.5" customHeight="1">
      <c r="A882" s="6" t="s">
        <v>5149</v>
      </c>
      <c r="B882" s="6" t="s">
        <v>5150</v>
      </c>
      <c r="C882" s="13" t="s">
        <v>35</v>
      </c>
      <c r="D882" s="7" t="s">
        <v>36</v>
      </c>
      <c r="E882" s="6"/>
      <c r="F882" s="11" t="s">
        <v>5156</v>
      </c>
      <c r="G882" s="10"/>
      <c r="H882" s="10"/>
      <c r="I882" s="6"/>
      <c r="J882" s="6" t="s">
        <v>2123</v>
      </c>
      <c r="K882" s="10" t="s">
        <v>5157</v>
      </c>
      <c r="L882" s="11" t="s">
        <v>5158</v>
      </c>
      <c r="M882" s="14" t="s">
        <v>43</v>
      </c>
      <c r="N882" s="11" t="s">
        <v>5154</v>
      </c>
      <c r="O882" s="11" t="s">
        <v>5154</v>
      </c>
      <c r="P882" s="12"/>
      <c r="Q882" s="13"/>
      <c r="R882" s="12"/>
      <c r="S882" s="12"/>
      <c r="T882" s="12"/>
      <c r="U882" s="12"/>
      <c r="V882" s="12"/>
      <c r="W882" s="12"/>
      <c r="X882" s="13"/>
      <c r="Y882" s="6" t="s">
        <v>4925</v>
      </c>
      <c r="Z882" s="12" t="str">
        <f t="shared" si="1"/>
        <v>{"id":"M6-EyP-7a-I-2-BR","stimulus":"&lt;p&gt;O gráfico a seguir mostra as três disciplinas favoritas dos amigos de Sara e Ivan. Selecione as opções corretas.&lt;/p&gt;&lt;div style=\"display:flex; justify-content:center;\"&gt;&lt;div class=\"fr-chart ct-chart ct-minor-seventh\" data-chart='{\"type\": \"bar\", \"series\": [{\"name\": \"Sara\", \"data\": [{{Q1}},{{Q2}},{{Q3}}]},{\"name\": \"Ivan\", \"data\": [{{Q4}},{{Q5}},{{Q6}}]}], \"labels\": [\"Matemática\", \"Música\", \"Inglês\"], \"options\": {\"legend\": {\"display\": true, \"position\": \"top\", \"labelLines\": {\"display\": true, \"numberOfLines\": 2}}},\"options\":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10,"max":12,"step":1},{"name":"Q4","label":null,"min":3,"max":8,"step":1},{"name":"Q5","label":null,"min":5,"max":10,"step":1},{"name":"Q6","label":null,"min":10,"max":12,"step":1}],"calculated":[{"name":"A1","label":"O eixo &lt;i&gt;x&lt;/i&gt; representa as disciplinas favoritas.","function":""},{"name":"A2","label":"O eixo &lt;i&gt;y&lt;/i&gt; representa o número de amigos.","function":""},{"name":"A3","label":"No eixo &lt;i&gt;x&lt;/i&gt; aparecem as disciplinas Matemática, Música e Inglês.","function":""},{"name":"A4","label":"No eixo &lt;i&gt;x&lt;/i&gt; existem 3 categorias.","function":""},{"name":"A5","label":"O eixo &lt;i&gt;x&lt;/i&gt; é o eixo vertical.","function":"","incorrect":true,"feedback":"&lt;p&gt;O eixo &lt;i&gt;x&lt;/i&gt; é o eixo horizontal.&lt;/p&gt;"},{"name":"A6","label":"O eixo &lt;i&gt;y&lt;/i&gt; é o eixo horizontal.","function":"","incorrect":true,"feedback":"&lt;p&gt;O eixo &lt;i&gt;y&lt;/i&gt; é o eixo vertical.&lt;/p&gt;"},{"name":"A7","label":"As categorias descritas no eixo &lt;i&gt;x&lt;/i&gt; são 4.","function":"","incorrect":true,"feedback":"&lt;p&gt;No eixo &lt;i&gt;x&lt;/i&gt; existem 3 categorias.&lt;/p&gt;"},{"name":"A8","label":"A legenda refere-se aos amigos de Sara e Igor.","function":"","incorrect":true,"feedback":"&lt;p&gt;As legendas referem-se aos amigos de Sara e Ivan.&lt;/p&gt;"}],"uniques":true},"algorithm":{"name":"trueFalse","template":"Multiple choice – multiple response","params":{"countCorrect":2,"countIncorrect":1,"showCheckIcon":true}}}</v>
      </c>
      <c r="AA882" s="15" t="s">
        <v>5159</v>
      </c>
      <c r="AB882" s="13" t="str">
        <f t="shared" si="2"/>
        <v>M6-EyP-7a-I-2</v>
      </c>
      <c r="AC882" s="13" t="str">
        <f t="shared" si="3"/>
        <v>M6-EyP-7a-I-2-BR</v>
      </c>
      <c r="AD882" s="8" t="s">
        <v>47</v>
      </c>
      <c r="AE882" s="8" t="s">
        <v>572</v>
      </c>
      <c r="AF882" s="8" t="s">
        <v>48</v>
      </c>
      <c r="AG882" s="8" t="s">
        <v>49</v>
      </c>
    </row>
    <row r="883" ht="112.5" customHeight="1">
      <c r="A883" s="6" t="s">
        <v>5149</v>
      </c>
      <c r="B883" s="6" t="s">
        <v>5150</v>
      </c>
      <c r="C883" s="13" t="s">
        <v>50</v>
      </c>
      <c r="D883" s="7" t="s">
        <v>36</v>
      </c>
      <c r="E883" s="6"/>
      <c r="F883" s="11" t="s">
        <v>5160</v>
      </c>
      <c r="G883" s="10" t="s">
        <v>5161</v>
      </c>
      <c r="H883" s="10"/>
      <c r="I883" s="6"/>
      <c r="J883" s="6" t="s">
        <v>1224</v>
      </c>
      <c r="K883" s="10" t="s">
        <v>5162</v>
      </c>
      <c r="L883" s="10" t="s">
        <v>5163</v>
      </c>
      <c r="M883" s="14" t="s">
        <v>43</v>
      </c>
      <c r="N883" s="11" t="s">
        <v>5154</v>
      </c>
      <c r="O883" s="11" t="s">
        <v>5154</v>
      </c>
      <c r="P883" s="12"/>
      <c r="Q883" s="13"/>
      <c r="R883" s="12"/>
      <c r="S883" s="12"/>
      <c r="T883" s="12"/>
      <c r="U883" s="12"/>
      <c r="V883" s="12"/>
      <c r="W883" s="12"/>
      <c r="X883" s="13"/>
      <c r="Y883" s="6" t="s">
        <v>4925</v>
      </c>
      <c r="Z883" s="12" t="str">
        <f t="shared" si="1"/>
        <v>{"id":"M6-EyP-7a-E-1-BR","stimulus":"&lt;p&gt;Este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aparecem {{response}} categorias.&lt;/p&gt;&lt;p&gt;Na legenda aparecem {{response}}.&lt;/p&gt;","hint":"&lt;p&gt;O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os nomes dos amigos","function":"","group":2},{"name":"A2","label":"as horas de estudo","function":"","incorrect":true,"group":2},{"name":"A3","label":"os dias da semana","function":"","incorrect":true,"group":2}],"uniques":false},"algorithm":{"name":"groupResponses","template":"Cloze with drop down"}}</v>
      </c>
      <c r="AA883" s="15" t="s">
        <v>5164</v>
      </c>
      <c r="AB883" s="13" t="str">
        <f t="shared" si="2"/>
        <v>M6-EyP-7a-E-1</v>
      </c>
      <c r="AC883" s="13" t="str">
        <f t="shared" si="3"/>
        <v>M6-EyP-7a-E-1-BR</v>
      </c>
      <c r="AD883" s="8" t="s">
        <v>47</v>
      </c>
      <c r="AE883" s="8" t="s">
        <v>572</v>
      </c>
      <c r="AF883" s="8" t="s">
        <v>48</v>
      </c>
      <c r="AG883" s="8" t="s">
        <v>49</v>
      </c>
    </row>
    <row r="884" ht="112.5" customHeight="1">
      <c r="A884" s="6" t="s">
        <v>5149</v>
      </c>
      <c r="B884" s="6" t="s">
        <v>5150</v>
      </c>
      <c r="C884" s="13" t="s">
        <v>50</v>
      </c>
      <c r="D884" s="7" t="s">
        <v>36</v>
      </c>
      <c r="E884" s="6"/>
      <c r="F884" s="10" t="s">
        <v>5165</v>
      </c>
      <c r="G884" s="10" t="s">
        <v>5166</v>
      </c>
      <c r="H884" s="10"/>
      <c r="I884" s="6"/>
      <c r="J884" s="6" t="s">
        <v>1224</v>
      </c>
      <c r="K884" s="10" t="s">
        <v>5167</v>
      </c>
      <c r="L884" s="10" t="s">
        <v>5168</v>
      </c>
      <c r="M884" s="14" t="s">
        <v>43</v>
      </c>
      <c r="N884" s="11" t="s">
        <v>5154</v>
      </c>
      <c r="O884" s="11" t="s">
        <v>5154</v>
      </c>
      <c r="P884" s="12"/>
      <c r="Q884" s="13"/>
      <c r="R884" s="12"/>
      <c r="S884" s="12"/>
      <c r="T884" s="12"/>
      <c r="U884" s="12"/>
      <c r="V884" s="12"/>
      <c r="W884" s="12"/>
      <c r="X884" s="13"/>
      <c r="Y884" s="6" t="s">
        <v>4925</v>
      </c>
      <c r="Z884" s="12" t="str">
        <f t="shared" si="1"/>
        <v>{"id":"M6-EyP-7a-E-2-BR","stimulus":"&lt;p&gt;Este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estão representados {{response}}.&lt;/p&gt;&lt;p&gt;No gráfico existem {{response}} séries.&lt;/p&gt;","hint":"&lt;p&gt;O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ís","Felipe","Carlos"]},{"name":"N2","label":null,"list":["Irene","Paula","Luiza"]}],"calculated":[{"name":"A1","label":"{{function}}","function":"2","group":2},{"name":"A2","label":"{{function}}","function":"{{Q11}}","incorrect":true,"group":2},{"name":"A3","label":"{{function}}","function":"{{Q12}}","incorrect":true,"group":2},{"name":"A1","label":"os 5 dias de estudo","function":"","group":1},{"name":"A2","label":"as horas que {{N1}} estuda","function":"","incorrect":true,"group":1},{"name":"A3","label":"os 7 dias de estudo","function":"","incorrect":true,"group":1}],"uniques":false},"algorithm":{"name":"groupResponses","template":"Cloze with drop down"}}</v>
      </c>
      <c r="AA884" s="15" t="s">
        <v>5169</v>
      </c>
      <c r="AB884" s="13" t="str">
        <f t="shared" si="2"/>
        <v>M6-EyP-7a-E-2</v>
      </c>
      <c r="AC884" s="13" t="str">
        <f t="shared" si="3"/>
        <v>M6-EyP-7a-E-2-BR</v>
      </c>
      <c r="AD884" s="8" t="s">
        <v>47</v>
      </c>
      <c r="AE884" s="8" t="s">
        <v>572</v>
      </c>
      <c r="AF884" s="8" t="s">
        <v>48</v>
      </c>
      <c r="AG884" s="8" t="s">
        <v>49</v>
      </c>
    </row>
    <row r="885" ht="112.5" customHeight="1">
      <c r="A885" s="6" t="s">
        <v>5149</v>
      </c>
      <c r="B885" s="6" t="s">
        <v>5150</v>
      </c>
      <c r="C885" s="13" t="s">
        <v>50</v>
      </c>
      <c r="D885" s="7" t="s">
        <v>36</v>
      </c>
      <c r="E885" s="8"/>
      <c r="F885" s="10" t="s">
        <v>5170</v>
      </c>
      <c r="G885" s="11" t="s">
        <v>5171</v>
      </c>
      <c r="H885" s="10"/>
      <c r="I885" s="6"/>
      <c r="J885" s="8" t="s">
        <v>196</v>
      </c>
      <c r="K885" s="10" t="s">
        <v>5172</v>
      </c>
      <c r="L885" s="10" t="s">
        <v>5173</v>
      </c>
      <c r="M885" s="14" t="s">
        <v>43</v>
      </c>
      <c r="N885" s="11" t="s">
        <v>5154</v>
      </c>
      <c r="O885" s="11" t="s">
        <v>5154</v>
      </c>
      <c r="P885" s="12"/>
      <c r="Q885" s="13"/>
      <c r="R885" s="12"/>
      <c r="S885" s="12"/>
      <c r="T885" s="12"/>
      <c r="U885" s="12"/>
      <c r="V885" s="12"/>
      <c r="W885" s="12"/>
      <c r="X885" s="13"/>
      <c r="Y885" s="6" t="s">
        <v>4925</v>
      </c>
      <c r="Z885" s="12" t="str">
        <f t="shared" si="1"/>
        <v>{"id":"M6-EyP-7a-E-3-BR","stimulus":"&lt;p&gt;Em um relatório feito a um grupo de jovens e adultos sobre os destinos preferidos para as férias, foi feito um gráfico como este. Arraste as opções corretas.&lt;/p&gt;&lt;div style=\"display:flex; justify-content:center;\"&gt;&lt;div class=\"fr-chart ct-chart ct-minor-seventh\" data-chart='{\"type\": \"bar\", \"series\": [{\"name\": \"Jovens\", \"data\": [{{Q1}},{{Q2}},{{Q3}}]},{\"name\": \"Adultos\", \"data\": [{{Q4}},{{Q5}},{{Q6}}]}], \"labels\":[\"Praia\",\"Montanha\",\"Cidade\"],\"options\": {\"axisY\": {\"onlyInteger\": true}}}'&gt;&lt;/div&gt;","template":"&lt;p&gt;Os destinos de férias são representados no eixo {{response}}.&lt;/p&gt;&lt;p&gt;Os nomes das séries no gráfico são {{response}}.&lt;/p&gt;","hint":"&lt;p&gt;O gráfico é representado por dois eixos, um horizontal, &lt;i&gt;x,&lt;/i&gt; e um vertical, &lt;i&gt;y.&lt;/i&gt;&lt;/p&gt;","feedback":"&lt;p&gt;O gráfico é representado por dois eixos, um horizontal, &lt;i&gt;x,&lt;/i&gt; e um vertical, &lt;i&gt;y.&lt;/i&gt;&lt;/p&gt;","seed":{"parameters":[{"name":"Q1","label":null,"min":20,"max":30,"step":1},{"name":"Q2","label":null,"min":30,"max":40,"step":1},{"name":"Q3","label":null,"min":10,"max":20,"step":1},{"name":"Q4","label":null,"min":20,"max":30,"step":1},{"name":"Q5","label":null,"min":30,"max":40,"step":1},{"name":"Q6","label":null,"min":10,"max":20,"step":1}],"calculated":[{"name":"A1","label":"&lt;i&gt;x&lt;/i&gt;"},{"name":"A2","label":"Jovens e Adultos"},{"name":"A3","label":"&lt;i&gt;y&lt;/i&gt;","incorrect":true},{"name":"A4","label":"Praia, Montanha e Cidade","incorrect":true},{"name":"A5","label":"Praia, Montanha e Campo","incorrect":true}],"uniques":false},"algorithm":{"name":"calculateOperation","template":"Cloze with drag &amp; drop","params":{"keyboard":"INTERMEDIATE"}}}</v>
      </c>
      <c r="AA885" s="15" t="s">
        <v>5174</v>
      </c>
      <c r="AB885" s="13" t="str">
        <f t="shared" si="2"/>
        <v>M6-EyP-7a-E-3</v>
      </c>
      <c r="AC885" s="13" t="str">
        <f t="shared" si="3"/>
        <v>M6-EyP-7a-E-3-BR</v>
      </c>
      <c r="AD885" s="8" t="s">
        <v>47</v>
      </c>
      <c r="AE885" s="8" t="s">
        <v>572</v>
      </c>
      <c r="AF885" s="8" t="s">
        <v>48</v>
      </c>
      <c r="AG885" s="8" t="s">
        <v>49</v>
      </c>
    </row>
    <row r="886" ht="112.5" customHeight="1">
      <c r="A886" s="6" t="s">
        <v>5175</v>
      </c>
      <c r="B886" s="6" t="s">
        <v>5176</v>
      </c>
      <c r="C886" s="13" t="s">
        <v>35</v>
      </c>
      <c r="D886" s="7" t="s">
        <v>36</v>
      </c>
      <c r="E886" s="6"/>
      <c r="F886" s="9" t="s">
        <v>5177</v>
      </c>
      <c r="G886" s="10"/>
      <c r="H886" s="6" t="s">
        <v>212</v>
      </c>
      <c r="I886" s="6"/>
      <c r="J886" s="8" t="s">
        <v>5178</v>
      </c>
      <c r="K886" s="11" t="s">
        <v>5179</v>
      </c>
      <c r="L886" s="11" t="s">
        <v>5180</v>
      </c>
      <c r="M886" s="13" t="s">
        <v>43</v>
      </c>
      <c r="N886" s="11" t="s">
        <v>5181</v>
      </c>
      <c r="O886" s="11" t="s">
        <v>5181</v>
      </c>
      <c r="P886" s="12"/>
      <c r="Q886" s="13"/>
      <c r="R886" s="12"/>
      <c r="S886" s="12"/>
      <c r="T886" s="12"/>
      <c r="U886" s="12"/>
      <c r="V886" s="12"/>
      <c r="W886" s="12"/>
      <c r="X886" s="13"/>
      <c r="Y886" s="6" t="s">
        <v>4925</v>
      </c>
      <c r="Z886" s="12" t="str">
        <f t="shared" si="1"/>
        <v>{
    "id": "M6-EyP-7b-I-1-BR",
    "stimulus": "&lt;p&gt;O gráfico seguinte mostra as temperaturas mínimas e máximas para os primeiros dias de junho em Porto Alegre (RS). Indique se as afirmações estão corretas ou incorretas.&lt;/p&gt;&lt;div style=\"display:flex; justify-content:center;\"&gt;&lt;div class=\"fr-chart ct-chart ct-minor-seventh\" data-chart='{\"type\": \"bar\", \"series\": [{\"name\": \"°C mínimo\", \"data\": [{{Q1}},{{Q2}},{{Q3}},{{Q4}},{{Q5}}]},{\"name\": \"°C máximo\", \"data\": [{{Q6}},{{Q7}},{{Q8}},{{Q9}},{{Q10}}]}], \"labels\":[\"Segunda-feira\",\"Terça-feira\",\"Quarta-feira\",\"Quinta-feira\",\"Sexta-feira\"],\"options\": {\"axisY\": {\"onlyInteger\": true}}}'&gt;&lt;/div&gt;&lt;/div&gt;",
    "template": "&lt;p&gt;{{Q1.label}} = &amp;nbsp;{{response}}&amp;nbsp;&lt;/p&gt;&lt;p&gt;{{Q2.label}} = &amp;nbsp;{{response}}&amp;nbsp;&lt;/p&gt;&lt;p&gt;{{Q3.label}} = &amp;nbsp;&amp;nbsp;{{response}}&lt;/p&gt;",
    "hint": "&lt;p&gt;A altura que cada barra atinge representa a temperatura.&lt;/p&gt;",
    "feedback": "&lt;p&gt;A altura que cada barra atinge representa 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"A temperatura mínima registrada na segunda-feira foi {{Q1}} °C."
            },
            {
                "name": "A2",
                "label": "A temperatura mínima registrada na terça-feira foi {{Q2}} °C."
            },
            {
                "name": "A3",
                "label": "A temperatura máxima registrada na quarta-feira foi {{Q8}} °C."
            },
            {
                "name": "A4",
                "label": "A temperatura máxima registrada na quinta-feira foi {{Q9}} °C."
            },
            {
                "name": "A5",
                "label": "A temperatura mínima registrada na sexta-feira foi {{Q5}} °C."
            },
            {
                "name": "A6",
                "label": "A temperatura máxima registrada na segunda-feira foi {{Q1}} °C.",
                "incorrect": true,
                "feedback": "&lt;p&gt;A temperatura mínima na segunda-feira foi {{Q1}} °C e o máximo foi {{Q6}} °C.&lt;/p&gt;"
            },
            {
                "name": "A7",
                "label": "A temperatura máxima registrada na terça-feira foi {{Q2}} °C.",
                "incorrect": true,
                "feedback": "&lt;p&gt;A temperatura mínima registrada na terça-feira foi {{Q2}} °C e o máximo foi {{Q7}} °C.&lt;/p&gt;"
            },
            {
                "name": "A8",
                "label": "A temperatura mínima registrada na quarta-feira foi {{Q8}} °C.",
                "incorrect": true,
                "feedback": "&lt;p&gt;A temperatura mínima registrada na quarta-feira foi {{Q3}} °C e o máximo foi {{Q8}} °C.&lt;/p&gt;"
            },
            {
                "name": "A9",
                "label": "A temperatura mínima registrada na quinta-feira foi {{Q9}} °C.",
                "incorrect": true,
                "feedback": "&lt;p&gt;A temperatura mínima registrada na quinta-feira foi {{Q4}} °C e o máximo foi {{Q9}} °C.&lt;/p&gt;"
            },
            {
                "name": "A10",
                "label": "A temperatura máxima registrada na sexta-feira foi {{Q5}} °C.",
                "incorrect": true,
                "feedback": "&lt;p&gt;A temperatura máxima registrada na sexta-feira foi {{Q5}} °C. A temperatura mínima na sexta-feira foi {{Q5}} °C e a máxima foi {{Q10}} °C.&lt;/p&gt;"
            }
        ],
        "uniques": false
    },
    "algorithm": {
        "name": "trueFalse",
        "template": "Choice matrix – inline",
        "params": {
            "countCorrect": 2,
            "countIncorrect": 1,
            "showCheckIcon": false,
            "options": [
                "Verdadeira",
                "Falsa"
            ]
        }
    }
}</v>
      </c>
      <c r="AA886" s="15" t="s">
        <v>5182</v>
      </c>
      <c r="AB886" s="13" t="str">
        <f t="shared" si="2"/>
        <v>M6-EyP-7b-I-1</v>
      </c>
      <c r="AC886" s="13" t="str">
        <f t="shared" si="3"/>
        <v>M6-EyP-7b-I-1-BR</v>
      </c>
      <c r="AD886" s="8" t="s">
        <v>47</v>
      </c>
      <c r="AE886" s="13"/>
      <c r="AF886" s="8" t="s">
        <v>48</v>
      </c>
      <c r="AG886" s="8" t="s">
        <v>49</v>
      </c>
    </row>
    <row r="887" ht="112.5" customHeight="1">
      <c r="A887" s="6" t="s">
        <v>5175</v>
      </c>
      <c r="B887" s="6" t="s">
        <v>5176</v>
      </c>
      <c r="C887" s="8" t="s">
        <v>35</v>
      </c>
      <c r="D887" s="7" t="s">
        <v>36</v>
      </c>
      <c r="E887" s="6"/>
      <c r="F887" s="9" t="s">
        <v>5183</v>
      </c>
      <c r="G887" s="10"/>
      <c r="H887" s="6" t="s">
        <v>212</v>
      </c>
      <c r="I887" s="6"/>
      <c r="J887" s="8" t="s">
        <v>5178</v>
      </c>
      <c r="K887" s="10" t="s">
        <v>5184</v>
      </c>
      <c r="L887" s="11" t="s">
        <v>5185</v>
      </c>
      <c r="M887" s="13" t="s">
        <v>43</v>
      </c>
      <c r="N887" s="11" t="s">
        <v>5186</v>
      </c>
      <c r="O887" s="11" t="s">
        <v>5186</v>
      </c>
      <c r="P887" s="12"/>
      <c r="Q887" s="13"/>
      <c r="R887" s="12"/>
      <c r="S887" s="12"/>
      <c r="T887" s="12"/>
      <c r="U887" s="12"/>
      <c r="V887" s="12"/>
      <c r="W887" s="12"/>
      <c r="X887" s="13"/>
      <c r="Y887" s="6" t="s">
        <v>4925</v>
      </c>
      <c r="Z887" s="12" t="str">
        <f t="shared" si="1"/>
        <v>{"id":"M6-EyP-7b-I-2-BR","stimulus":"&lt;p&gt;O gráfico a seguir representa as atividades favoritas de um grupo de meninas e meninos. Indique se as afirmações estão corretas ou incorretas.&lt;/p&gt;&lt;div style=\"display:flex; justify-content:center;\"&gt;&lt;div class=\"fr-chart ct-chart ct-minor-seventh\" data-chart='{\"type\": \"bar\", \"series\": [{\"name\": \"Meninas\", \"data\": [{{Q1}},{{Q3}},{{Q5}}]},{\"name\": \"Meninos\", \"data\": [{{Q2}},{{Q4}},{{Q6}}]}], \"labels\":[\"Praticar esportes\",\"Ir ao parque\",\"Brincar com os avós\"],\"options\": {\"axisY\": {\"onlyInteger\": true}}}'&gt;&lt;/div&gt;&lt;/div&gt;","template":"&lt;p&gt;{{Q1.label}} = &amp;nbsp;{{response}}&amp;nbsp;&lt;/p&gt;&lt;p&gt;{{Q2.label}} = &amp;nbsp;{{response}}&amp;nbsp;&lt;/p&gt;&lt;p&gt;{{Q3.label}} = &amp;nbsp;&amp;nbsp;{{response}}&lt;/p&gt;","hint":"&lt;p&gt;A altura que cada barra atinge representa o número de meninas e meninos que gostam de uma atividade.&lt;/p&gt;","feedback":"&lt;p&gt;A altura que cada barra atinge representa o número de meninas e meninos que gostam de uma atividade.&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meninos preferem brincar com os avós."},{"name":"A2","label":"{{Q1}} meninas preferem praticar esportes."},{"name":"A3","label":"Esta pesquisa foi realizada com {{T1}} meninos."},{"name":"A4","label":"Esta pesquisa foi realizada com {{T2}} meninas."},{"name":"A5","label":"{{Q1}} meninos preferem praticar esportes.","incorrect":true,"feedback":"&lt;p&gt;Os meninos que preferem praticar esportes são {{Q2}}.&lt;/p&gt;"},{"name":"A6","label":"{{Q5}} meninas preferem ir ao parque.","incorrect":true,"feedback":"&lt;p&gt;As meninas que preferem ir ao parque são {{Q3}}.&lt;/p&gt;"},{"name":"A7","label":"Esta pesquisa foi realizada com {{T3}} meninos.","incorrect":true,"feedback":"&lt;p&gt;A pesquisa foi realizada com {{T1}} meninos.&lt;/p&gt;"},{"name":"A8","label":"Esta pesquisa foi realizada com {{T4}} meninas.","incorrect":true,"feedback":"&lt;p&gt;A pesquisa foi realizada com {{T2}} meninas.&lt;/p&gt;"}],"uniques":true},"algorithm":{"name":"trueFalse","template":"Choice matrix – inline","params":{"countCorrect":2,"countIncorrect":1,"showCheckIcon":false,"options":["Verdadeira","Falsa"]}}}</v>
      </c>
      <c r="AA887" s="17" t="s">
        <v>5187</v>
      </c>
      <c r="AB887" s="13" t="str">
        <f t="shared" si="2"/>
        <v>M6-EyP-7b-I-2</v>
      </c>
      <c r="AC887" s="13" t="str">
        <f t="shared" si="3"/>
        <v>M6-EyP-7b-I-2-BR</v>
      </c>
      <c r="AD887" s="8" t="s">
        <v>47</v>
      </c>
      <c r="AE887" s="13"/>
      <c r="AF887" s="8" t="s">
        <v>48</v>
      </c>
      <c r="AG887" s="8" t="s">
        <v>49</v>
      </c>
    </row>
    <row r="888" ht="112.5" customHeight="1">
      <c r="A888" s="6" t="s">
        <v>5175</v>
      </c>
      <c r="B888" s="6" t="s">
        <v>5176</v>
      </c>
      <c r="C888" s="8" t="s">
        <v>35</v>
      </c>
      <c r="D888" s="7" t="s">
        <v>36</v>
      </c>
      <c r="E888" s="6"/>
      <c r="F888" s="9" t="s">
        <v>5188</v>
      </c>
      <c r="G888" s="10"/>
      <c r="H888" s="6" t="s">
        <v>212</v>
      </c>
      <c r="I888" s="6"/>
      <c r="J888" s="8" t="s">
        <v>5178</v>
      </c>
      <c r="K888" s="10" t="s">
        <v>5189</v>
      </c>
      <c r="L888" s="11" t="s">
        <v>5190</v>
      </c>
      <c r="M888" s="13" t="s">
        <v>43</v>
      </c>
      <c r="N888" s="11" t="s">
        <v>5191</v>
      </c>
      <c r="O888" s="11" t="s">
        <v>5191</v>
      </c>
      <c r="P888" s="12"/>
      <c r="Q888" s="13"/>
      <c r="R888" s="12"/>
      <c r="S888" s="12"/>
      <c r="T888" s="12"/>
      <c r="U888" s="12"/>
      <c r="V888" s="12"/>
      <c r="W888" s="12"/>
      <c r="X888" s="13"/>
      <c r="Y888" s="6" t="s">
        <v>4925</v>
      </c>
      <c r="Z888" s="12" t="str">
        <f t="shared" si="1"/>
        <v>{"id":"M6-EyP-7b-I-3-BR","stimulus":"&lt;p&gt;O professor de Música criou esta tabela com os estilos musicais preferidos de seus alunos do 6º ano. Indique se as afirmações estão corretas ou incorretas.&lt;/p&gt;&lt;div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&amp;nbsp;&amp;nbsp;{{response}}&lt;/p&gt;","hint":"&lt;p&gt;A altura que cada barra atinge representa o número de alunos que gostam do estilo musical.&lt;/p&gt;","feedback":"&lt;p&gt;A altura que cada barra atinge representa o número de alunos que gostam do estilo musical.&lt;/p&gt;","seed":{"parameters":[{"name":"Q1","label":null,"list":[5,6,7,8,9,10]},{"name":"Q2","label":null,"list":[5,6,7,8,9,10]},{"name":"Q3","label":null,"list":[5,6,7,8,9,10]},{"name":"Q4","label":null,"list":[5,6,7,8,9,10]},{"name":"Q5","label":null,"list":[5,6,7,8,9,10]},{"name":"Q6","label":null,"list":[5,6,7,8,9,10]},{"name":"Q7","label":null,"list":[5,6,7,8,9,10]},{"name":"Q8","label":null,"list":[5,6,7,8,9,10]},{"name":"Q9","label":null,"list":["pop","rock","clássica","samba","rap"]},{"name":"Q10","label":null,"list":["pop","rock","clássica","samba","rap"]},{"name":"Q11","label":null,"list":["pop","rock","clássica","samba","rap"]},{"name":"Q12","label":null,"list":["pop","rock","clássica","samba","rap"]}],"calculated":[{"name":"A1","label":"{{Q1}} alunos do 6º A preferem {{Q9}}."},{"name":"A2","label":"{{Q8}} alunos do 6º B preferem {{Q12}}."},{"name":"A3","label":"{{Q4}} alunos do 6º B preferem {{Q10}}."},{"name":"A4","label":"{{Q5}} alunos do 6º A preferem {{Q11}}."},{"name":"A5","label":"{{Q6}} alunos do 6º A preferem {{Q12}}.","incorrect":true,"feedback":"&lt;p&gt;Os alunos do 6º A que preferem {{Q12}} são {{Q7}}.&lt;/p&gt;"},{"name":"A6","label":"{{Q4}} alunos do 6º B preferem {{Q11}}.","incorrect":true,"feedback":"&lt;p&gt;Os alunos do 6º B que preferem {{Q11}} são {{Q6}}.&lt;/p&gt;"},{"name":"A7","label":"{{Q3}} alunos do 6º B preferem {{Q10}}.","incorrect":true,"feedback":"&lt;p&gt;Os alunos do 6º B que preferem {{Q10}} são {{Q4}}.&lt;/p&gt;"},{"name":"A8","label":"{{Q3}} alunos do 6º A preferem {{Q9}}.","incorrect":true,"feedback":"&lt;p&gt;Os alunos do 6º A que preferem {{Q9}} são {{Q1}}.&lt;/p&gt;"}],"uniques":true},"algorithm":{"name":"trueFalse","template":"Choice matrix – inline","params":{"countCorrect":2,"countIncorrect":1,"showCheckIcon":false,"options":["Verdadeira","Falsa"]}}}</v>
      </c>
      <c r="AA888" s="17" t="s">
        <v>5192</v>
      </c>
      <c r="AB888" s="13" t="str">
        <f t="shared" si="2"/>
        <v>M6-EyP-7b-I-3</v>
      </c>
      <c r="AC888" s="13" t="str">
        <f t="shared" si="3"/>
        <v>M6-EyP-7b-I-3-BR</v>
      </c>
      <c r="AD888" s="8" t="s">
        <v>47</v>
      </c>
      <c r="AE888" s="13"/>
      <c r="AF888" s="8" t="s">
        <v>48</v>
      </c>
      <c r="AG888" s="8" t="s">
        <v>49</v>
      </c>
    </row>
    <row r="889" ht="112.5" customHeight="1">
      <c r="A889" s="6" t="s">
        <v>5175</v>
      </c>
      <c r="B889" s="6" t="s">
        <v>5176</v>
      </c>
      <c r="C889" s="8" t="s">
        <v>50</v>
      </c>
      <c r="D889" s="7" t="s">
        <v>36</v>
      </c>
      <c r="E889" s="6"/>
      <c r="F889" s="9" t="s">
        <v>5193</v>
      </c>
      <c r="G889" s="11" t="s">
        <v>5194</v>
      </c>
      <c r="H889" s="6" t="s">
        <v>212</v>
      </c>
      <c r="I889" s="6"/>
      <c r="J889" s="6" t="s">
        <v>168</v>
      </c>
      <c r="K889" s="10" t="s">
        <v>5195</v>
      </c>
      <c r="L889" s="10" t="s">
        <v>5196</v>
      </c>
      <c r="M889" s="13" t="s">
        <v>43</v>
      </c>
      <c r="N889" s="26" t="s">
        <v>5197</v>
      </c>
      <c r="O889" s="26" t="s">
        <v>5197</v>
      </c>
      <c r="P889" s="12"/>
      <c r="Q889" s="13"/>
      <c r="R889" s="12"/>
      <c r="S889" s="12"/>
      <c r="T889" s="12"/>
      <c r="U889" s="12"/>
      <c r="V889" s="12"/>
      <c r="W889" s="12"/>
      <c r="X889" s="13"/>
      <c r="Y889" s="6" t="s">
        <v>4925</v>
      </c>
      <c r="Z889" s="12" t="str">
        <f t="shared" si="1"/>
        <v>{"id":"M6-EyP-7b-E-1-BR","stimulus":"&lt;p&gt;O professor de educação física criou este gráfico com os times de futebol favoritos dos alunos do 6º ano. Observe o gráfico e complete as frases.&lt;/p&gt;&lt;div style=\"display:flex; justify-content:center;\"&gt;&lt;div class=\"fr-chart ct-chart ct-minor-seventh\" data-chart='{\"type\": \"bar\", \"series\": [{\"name\": \"6º A\", \"data\": [{{Q1}},{{Q3}},{{Q5}},{{Q7}}]},{\"name\": \"6º B\", \"data\": [{{Q2}},{{Q4}},{{Q6}},{{Q8}}]}], \"labels\":[\"{{Q9}}\",\"{{Q10}}\",\"{{Q11}}\",\"{{Q12}}\"],\"options\": {\"axisY\": {\"onlyInteger\": true}}}'&gt;&lt;/div&gt;&lt;/div&gt;","template":"&lt;p&gt;{{response}} alunos do 6º B preferem o {{Q11}}.&lt;/p&gt;&lt;p&gt;{{response}} alunos do 6º A preferem o {{Q9}}.&lt;/p&gt;&lt;p&gt;O time favorito dos alunos do 6º A obteve {{response}} votos.&lt;/p&gt;","hint":"&lt;p&gt;A altura que cada barra atinge representa o número de alunos que gostam do time de futebol.&lt;/p&gt;","feedback":"&lt;p&gt;A altura que cada barra atinge representa o número de alunos que gostam do time de futebol.&lt;/p&gt;","seed":{"parameters":[{"name":"Q1","label":null,"min":5,"max":12,"step":1},{"name":"Q2","label":null,"min":5,"max":12,"step":1},{"name":"Q3","label":null,"min":5,"max":12,"step":1},{"name":"Q4","label":null,"min":5,"max":12,"step":1},{"name":"Q5","label":null,"min":5,"max":12,"step":1},{"name":"Q6","label":null,"min":5,"max":12,"step":1},{"name":"Q7","label":null,"min":5,"max":12,"step":1},{"name":"Q8","label":null,"min":5,"max":12,"step":1},{"name":"Q9","label":null,"list":["Corinthians","Flamengo","Vasco","Sport","Grêmio","Cruzeiro"]},{"name":"Q10","label":null,"list":["Corinthians","Flamengo","Vasco","Sport","Grêmio","Cruzeiro"]},{"name":"Q11","label":null,"list":["Corinthians","Flamengo","Vasco","Sport","Grêmio","Cruzeiro"]},{"name":"Q12","label":null,"list":["Corinthians","Flamengo","Vasco","Sport","Grêmio","Cruzeiro"]}],"calculated":[{"name":"A1","label":"{{function}}","function":"{{Q6}}"},{"name":"A2","label":"{{function}}","function":"{{Q1}}"},{"name":"A3","label":"{{function}}","function":"math.max({{Q1}},{{Q3}},{{Q5}},{{Q7}})"}],"uniques":true},"algorithm":{"name":"calculateOperation","params":{"method":"equivLiteral","keyboard":"NUMERICAL"}}}</v>
      </c>
      <c r="AA889" s="15" t="s">
        <v>5198</v>
      </c>
      <c r="AB889" s="13" t="str">
        <f t="shared" si="2"/>
        <v>M6-EyP-7b-E-1</v>
      </c>
      <c r="AC889" s="13" t="str">
        <f t="shared" si="3"/>
        <v>M6-EyP-7b-E-1-BR</v>
      </c>
      <c r="AD889" s="8" t="s">
        <v>47</v>
      </c>
      <c r="AE889" s="13"/>
      <c r="AF889" s="8" t="s">
        <v>48</v>
      </c>
      <c r="AG889" s="8" t="s">
        <v>49</v>
      </c>
    </row>
    <row r="890" ht="112.5" customHeight="1">
      <c r="A890" s="6" t="s">
        <v>5175</v>
      </c>
      <c r="B890" s="6" t="s">
        <v>5176</v>
      </c>
      <c r="C890" s="8" t="s">
        <v>50</v>
      </c>
      <c r="D890" s="7" t="s">
        <v>36</v>
      </c>
      <c r="E890" s="6"/>
      <c r="F890" s="9" t="s">
        <v>5199</v>
      </c>
      <c r="G890" s="11" t="s">
        <v>5200</v>
      </c>
      <c r="H890" s="6" t="s">
        <v>212</v>
      </c>
      <c r="I890" s="6"/>
      <c r="J890" s="6" t="s">
        <v>168</v>
      </c>
      <c r="K890" s="11" t="s">
        <v>5201</v>
      </c>
      <c r="L890" s="10" t="s">
        <v>5202</v>
      </c>
      <c r="M890" s="13" t="s">
        <v>43</v>
      </c>
      <c r="N890" s="11" t="s">
        <v>5203</v>
      </c>
      <c r="O890" s="11" t="s">
        <v>5203</v>
      </c>
      <c r="P890" s="12"/>
      <c r="Q890" s="13"/>
      <c r="R890" s="12"/>
      <c r="S890" s="12"/>
      <c r="T890" s="12"/>
      <c r="U890" s="12"/>
      <c r="V890" s="12"/>
      <c r="W890" s="12"/>
      <c r="X890" s="13"/>
      <c r="Y890" s="6" t="s">
        <v>4925</v>
      </c>
      <c r="Z890" s="12" t="str">
        <f t="shared" si="1"/>
        <v>{"id":"M6-EyP-7b-E-2-BR","stimulus":"&lt;p&gt;O gráfico a seguir representa os sabores de sorvete que mais venderam em um dia em duas sorveterias. Observe-o e complete as frases.&lt;/p&gt;&lt;div style=\"display:flex; justify-content:center;\"&gt;&lt;div class=\"fr-chart ct-chart ct-minor-seventh\" data-chart='{\"type\": \"bar\", \"series\": [{\"name\": \"Sorveteria 1\", \"data\": [{{Q1}},{{Q2}},{{Q3}}]},{\"name\": \"Sorveteria 2\", \"data\": [{{Q4}},{{Q5}},{{Q6}}]}], \"labels\":[\"{{Q7}}\",\"{{Q8}}\",\"{{Q9}}\"],\"options\": {\"axisY\": {\"onlyInteger\": true}}}'&gt;&lt;/div&gt;&lt;/div&gt;","template":"&lt;p&gt;A sorveteria 1 vendeu {{response}} sorvetes de {{Q9}}.&lt;/p&gt;&lt;p&gt;A sorveteria 2 vendeu {{response}} sorvetes de {{Q8}}.&lt;/p&gt;&lt;p&gt;Considerando as duas sorveterias, foram vendidos {{response}} sorvetes de {{Q7}}.&lt;/p&gt;","hint":"&lt;p&gt;A altura que cada barra atinge representa quantos sorvetes daquele sabor foram vendidos.&lt;/p&gt;","feedback":"&lt;p&gt;A altura que cada barra atinge representa quantos sorvetes daquele sabor foram vendidos.&lt;/p&gt;","seed":{"parameters":[{"name":"Q1","label":null,"min":40,"max":60,"step":1},{"name":"Q2","label":null,"min":40,"max":60,"step":1},{"name":"Q3","label":null,"min":40,"max":60,"step":1},{"name":"Q4","label":null,"min":40,"max":60,"step":1},{"name":"Q5","label":null,"min":40,"max":60,"step":1},{"name":"Q6","label":null,"min":40,"max":60,"step":1},{"name":"Q7","label":null,"list":["morango","limão","creme","chocolate","coco"]},{"name":"Q8","label":null,"list":["morango","limão","creme","chocolate","coco"]},{"name":"Q9","label":null,"list":["morango","limão","creme","chocolate","coco"]}],"calculated":[{"name":"A1","label":"{{function}}","function":"{{Q3}}"},{"name":"A2","label":"{{function}}","function":"{{Q5}}"},{"name":"A3","label":"{{function}}","function":"{{Q1}}+{{Q4}}"}],"uniques":true},"algorithm":{"name":"calculateOperation","params":{"method":"equivLiteral","keyboard":"NUMERICAL"}}}</v>
      </c>
      <c r="AA890" s="15" t="s">
        <v>5204</v>
      </c>
      <c r="AB890" s="13" t="str">
        <f t="shared" si="2"/>
        <v>M6-EyP-7b-E-2</v>
      </c>
      <c r="AC890" s="13" t="str">
        <f t="shared" si="3"/>
        <v>M6-EyP-7b-E-2-BR</v>
      </c>
      <c r="AD890" s="8" t="s">
        <v>47</v>
      </c>
      <c r="AE890" s="13"/>
      <c r="AF890" s="8" t="s">
        <v>48</v>
      </c>
      <c r="AG890" s="8" t="s">
        <v>49</v>
      </c>
    </row>
    <row r="891" ht="112.5" customHeight="1">
      <c r="A891" s="6" t="s">
        <v>5175</v>
      </c>
      <c r="B891" s="6" t="s">
        <v>5176</v>
      </c>
      <c r="C891" s="8" t="s">
        <v>50</v>
      </c>
      <c r="D891" s="7" t="s">
        <v>36</v>
      </c>
      <c r="E891" s="6"/>
      <c r="F891" s="9" t="s">
        <v>5205</v>
      </c>
      <c r="G891" s="11" t="s">
        <v>5206</v>
      </c>
      <c r="H891" s="10"/>
      <c r="I891" s="6"/>
      <c r="J891" s="6" t="s">
        <v>168</v>
      </c>
      <c r="K891" s="11" t="s">
        <v>5207</v>
      </c>
      <c r="L891" s="10" t="s">
        <v>5208</v>
      </c>
      <c r="M891" s="13" t="s">
        <v>43</v>
      </c>
      <c r="N891" s="26" t="s">
        <v>5209</v>
      </c>
      <c r="O891" s="26" t="s">
        <v>5209</v>
      </c>
      <c r="P891" s="12"/>
      <c r="Q891" s="13"/>
      <c r="R891" s="12"/>
      <c r="S891" s="12"/>
      <c r="T891" s="12"/>
      <c r="U891" s="12"/>
      <c r="V891" s="12"/>
      <c r="W891" s="12"/>
      <c r="X891" s="13"/>
      <c r="Y891" s="6" t="s">
        <v>4925</v>
      </c>
      <c r="Z891" s="12" t="str">
        <f t="shared" si="1"/>
        <v>{"id":"M6-EyP-7b-E-3-BR","stimulus":"&lt;p&gt;Rodrigo e Gisele anotaram neste gráfico de que país são os autores dos livros que cada um deles tem na estantes. Observe o gráfico e complete as frases.&lt;/p&gt;&lt;div style=\"display:flex; justify-content:center;\"&gt;&lt;div class=\"fr-chart ct-chart ct-minor-seventh\" data-chart='{\"type\": \"bar\", \"series\": [{\"name\": \"Rodrigo\", \"data\": [{{Q1}},{{Q3}},{{Q5}},{{Q7}}]},{\"name\": \"Gisele\", \"data\": [{{Q2}},{{Q4}},{{Q6}},{{Q8}}]}], \"labels\":[\"{{Q9}}\",\"{{Q10}}\",\"{{Q11}}\",\"{{Q12}}\"],\"options\": {\"axisY\": {\"onlyInteger\": true}}}'&gt;&lt;/div&gt;&lt;/div&gt;","template":"&lt;p&gt;Rodrigo tem {{response}} livros de autores nascidos na {{Q12}}.&lt;/p&gt;&lt;p&gt;Rodrigo e Gisele têm {{response}} livros de autores nascidos na {{Q11}}.&lt;/ p &gt;&lt;p&gt;Gisele tem {{response}} livros de autores que nasceram na {{Q9}}.&lt;/p&gt;","hint":"&lt;p&gt;A altura de cada barra representa o número de autores do país.&lt;/p&gt;","feedback":"&lt;p&gt;A altura de cada barra representa o número de autores do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nha","Argentina","Itália","França","Nigéria"]},{"name":"Q10","label":null,"list":["Espanha","Argentina","Itália","França","Nigéria"]},{"name":"Q11","label":null,"list":["Espanha","Argentina","Itália","França","Nigéria"]},{"name":"Q12","label":null,"list":["Espanha","Argentina","Itália","França","Nigéria"]}],"calculated":[{"name":"A1","label":"{{function}}","function":"{{Q7}}"},{"name":"A2","label":"{{function}}","function":"{{Q5}}+{{Q6}}"},{"name":"A3","label":"{{function}}","function":"{{Q2}}"}],"uniques":true},"algorithm":{"name":"calculateOperation","params":{"method":"equivLiteral","keyboard":"NUMERICAL"}}}</v>
      </c>
      <c r="AA891" s="15" t="s">
        <v>5210</v>
      </c>
      <c r="AB891" s="13" t="str">
        <f t="shared" si="2"/>
        <v>M6-EyP-7b-E-3</v>
      </c>
      <c r="AC891" s="13" t="str">
        <f t="shared" si="3"/>
        <v>M6-EyP-7b-E-3-BR</v>
      </c>
      <c r="AD891" s="8" t="s">
        <v>47</v>
      </c>
      <c r="AE891" s="13"/>
      <c r="AF891" s="8" t="s">
        <v>48</v>
      </c>
      <c r="AG891" s="8" t="s">
        <v>49</v>
      </c>
    </row>
    <row r="892" ht="112.5" customHeight="1">
      <c r="A892" s="6" t="s">
        <v>5211</v>
      </c>
      <c r="B892" s="10" t="s">
        <v>5212</v>
      </c>
      <c r="C892" s="29" t="s">
        <v>35</v>
      </c>
      <c r="D892" s="7" t="s">
        <v>36</v>
      </c>
      <c r="E892" s="6"/>
      <c r="F892" s="10" t="s">
        <v>5213</v>
      </c>
      <c r="G892" s="11"/>
      <c r="H892" s="10"/>
      <c r="I892" s="6" t="s">
        <v>212</v>
      </c>
      <c r="J892" s="6" t="s">
        <v>5214</v>
      </c>
      <c r="K892" s="10" t="s">
        <v>5215</v>
      </c>
      <c r="L892" s="55"/>
      <c r="M892" s="13" t="s">
        <v>43</v>
      </c>
      <c r="N892" s="10" t="s">
        <v>5216</v>
      </c>
      <c r="O892" s="10" t="s">
        <v>5216</v>
      </c>
      <c r="P892" s="12"/>
      <c r="Q892" s="13"/>
      <c r="R892" s="12"/>
      <c r="S892" s="12"/>
      <c r="T892" s="12"/>
      <c r="U892" s="12"/>
      <c r="V892" s="12"/>
      <c r="W892" s="12"/>
      <c r="X892" s="13"/>
      <c r="Y892" s="6" t="s">
        <v>4925</v>
      </c>
      <c r="Z892" s="12" t="str">
        <f t="shared" si="1"/>
        <v>{
    "id": "M6-EyP-7c-I-1-BR",
    "stimulus": "&lt;p&gt;Um zoológico registrou em uma tabela todos os animais que já fugiram. Construa o gráfico de barras a partir dessas informações.&lt;/p&gt;",
    "hint": "&lt;p&gt;A altura que cada barra atinge representa o número de animais de cada tipo.&lt;/p&gt;",
    "feedback": "&lt;p&gt;A altura que cada barra atinge representa o número de animais de cada tipo.&lt;/p&gt;",
    "seed": {
        "parameters": [
            {
                "name": "Q1",
                "label": "Macacos",
                "theme": "theme-dark-orange",
                "min": 1,
                "max": 10,
                "step": 1
            },
            {
                "name": "Q2",
                "label": "Elefantes",
                "theme": "theme-light-blue",
                "min": 1,
                "max": 10,
                "step": 1
            },
            {
                "name": "Q3",
                "label": "Leões",
                "theme": "theme-turquoise",
                "min": 1,
                "max": 10,
                "step": 1
            },
            {
                "name": "Q4",
                "label": "Répteis",
                "theme": "theme-bordeaux",
                "min": 1,
                "max": 10,
                "step": 1
            },
            {
                "name": "Q5",
                "label": "Aves",
                "theme": "theme-green",
                "min": 1,
                "max": 10,
                "step": 1
            }
        ],
        "uniques": true
    },
    "algorithm": {
        "name": "barchart",
        "params": {
            "labelY": "Animais",
            "labelsX": [
                {
                    "label": "Unidades",
                    "theme": "theme-violet"
                }
            ],
            "tableEnable": true,
            "tablePosition": "LEFT",
            "multiplier": 1
        }
    }
}</v>
      </c>
      <c r="AA892" s="11" t="s">
        <v>5217</v>
      </c>
      <c r="AB892" s="13" t="str">
        <f t="shared" si="2"/>
        <v>M6-EyP-7c-I-1</v>
      </c>
      <c r="AC892" s="13" t="str">
        <f t="shared" si="3"/>
        <v>M6-EyP-7c-I-1-BR</v>
      </c>
      <c r="AD892" s="8"/>
      <c r="AE892" s="13"/>
      <c r="AF892" s="8" t="s">
        <v>48</v>
      </c>
      <c r="AG892" s="8" t="s">
        <v>49</v>
      </c>
    </row>
    <row r="893" ht="112.5" customHeight="1">
      <c r="A893" s="6" t="s">
        <v>5211</v>
      </c>
      <c r="B893" s="10" t="s">
        <v>5212</v>
      </c>
      <c r="C893" s="29" t="s">
        <v>35</v>
      </c>
      <c r="D893" s="7" t="s">
        <v>36</v>
      </c>
      <c r="E893" s="6"/>
      <c r="F893" s="10" t="s">
        <v>5218</v>
      </c>
      <c r="G893" s="11"/>
      <c r="H893" s="10"/>
      <c r="I893" s="6" t="s">
        <v>212</v>
      </c>
      <c r="J893" s="6" t="s">
        <v>5214</v>
      </c>
      <c r="K893" s="10" t="s">
        <v>5215</v>
      </c>
      <c r="L893" s="55"/>
      <c r="M893" s="13" t="s">
        <v>43</v>
      </c>
      <c r="N893" s="10" t="s">
        <v>5219</v>
      </c>
      <c r="O893" s="10" t="s">
        <v>5219</v>
      </c>
      <c r="P893" s="12"/>
      <c r="Q893" s="13"/>
      <c r="R893" s="12"/>
      <c r="S893" s="12"/>
      <c r="T893" s="12"/>
      <c r="U893" s="12"/>
      <c r="V893" s="12"/>
      <c r="W893" s="12"/>
      <c r="X893" s="13"/>
      <c r="Y893" s="6" t="s">
        <v>4925</v>
      </c>
      <c r="Z893" s="12" t="str">
        <f t="shared" si="1"/>
        <v>{
    "id": "M6-EyP-7c-I-2-BR",
    "stimulus": "&lt;p&gt;James coletou na floresta os cogumelos mostrados nesta tabela. Construa o gráfico de barras a partir dessas informações.&lt;/p&gt;",
    "hint": "&lt;p&gt;A altura que cada barra atinge representa o número de cogumelos de cada tipo.&lt;/p&gt;",
    "feedback": "&lt;p&gt;A altura que cada barra atinge representa o número de cogumelos de cada tipo.&lt;/p&gt;",
    "seed": {
        "parameters": [
            {
                "name": "Q1",
                "label": "Champignon",
                "theme": "theme-dark-orange",
                "min": 1,
                "max": 10,
                "step": 1
            },
            {
                "name": "Q2",
                "label": "Boletus",
                "theme": "theme-light-blue",
                "min": 1,
                "max": 10,
                "step": 1
            },
            {
                "name": "Q3",
                "label": "Shitake",
                "theme": "theme-turquoise",
                "min": 1,
                "max": 10,
                "step": 1
            },
            {
                "name": "Q4",
                "label": "Portobello",
                "theme": "theme-bordeaux",
                "min": 1,
                "max": 10,
                "step": 1
            },
            {
                "name": "Q5",
                "label": "Trufas",
                "theme": "theme-green",
                "min": 1,
                "max": 10,
                "step": 1
            }
        ],
        "uniques": true
    },
    "algorithm": {
        "name": "barchart",
        "params": {
            "labelY": "Cogumelos",
            "labelsX": [
                {
                    "label": "Unidades",
                    "theme": "theme-violet"
                }
            ],
            "tableEnable": true,
            "tablePosition": "LEFT",
            "multiplier": 1
        }
    }
}</v>
      </c>
      <c r="AA893" s="11" t="s">
        <v>5220</v>
      </c>
      <c r="AB893" s="13" t="str">
        <f t="shared" si="2"/>
        <v>M6-EyP-7c-I-2</v>
      </c>
      <c r="AC893" s="13" t="str">
        <f t="shared" si="3"/>
        <v>M6-EyP-7c-I-2-BR</v>
      </c>
      <c r="AD893" s="8"/>
      <c r="AE893" s="13"/>
      <c r="AF893" s="8" t="s">
        <v>48</v>
      </c>
      <c r="AG893" s="8" t="s">
        <v>49</v>
      </c>
    </row>
    <row r="894" ht="112.5" customHeight="1">
      <c r="A894" s="6" t="s">
        <v>5211</v>
      </c>
      <c r="B894" s="10" t="s">
        <v>5212</v>
      </c>
      <c r="C894" s="29" t="s">
        <v>35</v>
      </c>
      <c r="D894" s="7" t="s">
        <v>36</v>
      </c>
      <c r="E894" s="6"/>
      <c r="F894" s="10" t="s">
        <v>5221</v>
      </c>
      <c r="G894" s="11"/>
      <c r="H894" s="10"/>
      <c r="I894" s="6" t="s">
        <v>212</v>
      </c>
      <c r="J894" s="6" t="s">
        <v>5214</v>
      </c>
      <c r="K894" s="10" t="s">
        <v>5222</v>
      </c>
      <c r="L894" s="55"/>
      <c r="M894" s="13" t="s">
        <v>43</v>
      </c>
      <c r="N894" s="10" t="s">
        <v>5223</v>
      </c>
      <c r="O894" s="10" t="s">
        <v>5223</v>
      </c>
      <c r="P894" s="12"/>
      <c r="Q894" s="13"/>
      <c r="R894" s="12"/>
      <c r="S894" s="12"/>
      <c r="T894" s="12"/>
      <c r="U894" s="12"/>
      <c r="V894" s="12"/>
      <c r="W894" s="12"/>
      <c r="X894" s="13"/>
      <c r="Y894" s="6" t="s">
        <v>4925</v>
      </c>
      <c r="Z894" s="12" t="str">
        <f t="shared" si="1"/>
        <v>{
    "id": "M6-EyP-7c-I-3-BR",
    "stimulus": "&lt;p&gt;Esse é o número de vezes que algumas fantasias foram repetidas na festa da Geovana. Construa o gráfico de barras a partir dessas informações.&lt;/p&gt;",
    "hint": "&lt;p&gt;A altura que cada barra atinge representa o número de fantasias de cada tipo.&lt;/p&gt;",
    "feedback": "&lt;p&gt;A altura que cada barra atinge representa o número de fantasias de cada tipo.&lt;/p&gt;",
    "seed": {
        "parameters": [
            {
                "name": "Q1",
                "label": "Fantasmas",
                "theme": "theme-light-orange",
                "min": 2,
                "max": 10,
                "step": 1
            },
            {
                "name": "Q2",
                "label": "Mosqueteiros",
                "theme": "theme-green",
                "min": 2,
                "max": 10,
                "step": 1
            },
            {
                "name": "Q3",
                "label": "Vaga-lumes",
                "theme": "theme-bordeaux",
                "min": 2,
                "max": 10,
                "step": 1
            },
            {
                "name": "Q4",
                "label": "Esqueletos",
                "theme": "theme-violet",
                "min": 2,
                "max": 10,
                "step": 1
            }
        ],
        "uniques": true
    },
    "algorithm": {
        "name": "barchart",
        "params": {
            "labelY": "Fantasias",
            "labelsX": [
                {
                    "label": "Unidades",
                    "theme": "theme-violet"
                }
            ],
            "tableEnable": true,
            "tablePosition": "LEFT",
            "multiplier": 1
        }
    }
}</v>
      </c>
      <c r="AA894" s="11" t="s">
        <v>5224</v>
      </c>
      <c r="AB894" s="13" t="str">
        <f t="shared" si="2"/>
        <v>M6-EyP-7c-I-3</v>
      </c>
      <c r="AC894" s="13" t="str">
        <f t="shared" si="3"/>
        <v>M6-EyP-7c-I-3-BR</v>
      </c>
      <c r="AD894" s="8"/>
      <c r="AE894" s="13"/>
      <c r="AF894" s="8" t="s">
        <v>48</v>
      </c>
      <c r="AG894" s="8" t="s">
        <v>49</v>
      </c>
    </row>
    <row r="895" ht="112.5" customHeight="1">
      <c r="A895" s="6" t="s">
        <v>5225</v>
      </c>
      <c r="B895" s="6" t="s">
        <v>5226</v>
      </c>
      <c r="C895" s="13" t="s">
        <v>35</v>
      </c>
      <c r="D895" s="7" t="s">
        <v>36</v>
      </c>
      <c r="E895" s="6"/>
      <c r="F895" s="11" t="s">
        <v>5227</v>
      </c>
      <c r="G895" s="10"/>
      <c r="H895" s="10"/>
      <c r="I895" s="6"/>
      <c r="J895" s="8" t="s">
        <v>5228</v>
      </c>
      <c r="K895" s="11" t="s">
        <v>5229</v>
      </c>
      <c r="L895" s="11" t="s">
        <v>5230</v>
      </c>
      <c r="M895" s="13" t="s">
        <v>43</v>
      </c>
      <c r="N895" s="11" t="s">
        <v>5231</v>
      </c>
      <c r="O895" s="11" t="s">
        <v>5232</v>
      </c>
      <c r="P895" s="12"/>
      <c r="Q895" s="13"/>
      <c r="R895" s="12"/>
      <c r="S895" s="12"/>
      <c r="T895" s="12"/>
      <c r="U895" s="12"/>
      <c r="V895" s="12"/>
      <c r="W895" s="12"/>
      <c r="X895" s="13"/>
      <c r="Y895" s="6" t="s">
        <v>4925</v>
      </c>
      <c r="Z895" s="12" t="str">
        <f t="shared" si="1"/>
        <v>{"id":"M6-EyP-8a-I-1-BR","stimulus":"&lt;p&gt;O gráfico a seguir representa o número de horas de treinamento de alguns atletas durante alguns dias da semana. Indica a resposta correta..&lt;/p&gt;&lt;div class=\"fr-chart ct-chart ct-minor-seventh\" data-chart='{\"type\": \"line\", \"series\": [{\"name\": \" {{Q10}}\", \"data\": [{{Q1}},{{Q3}},{{Q5}},{{Q2}},0]},{\"name\": \"{{Q11}}\", \"data\": [{{Q2}},{{Q4}}, {{Q5}},{{Q3}},{{Q1}}]}], \"labels\":[\"Segunda\",\"Quarta\",\"Quinta\",\"Sexta\",\"Sábado\"], \"options\":{\"low\":0, \"axisY\": {\"onlyInteger\": true}}}'&gt;&lt;/div&gt;","hint":"&lt;p&gt;Os pontos na curva representam as horas de treinamento de cada dia.&lt;/p&gt;","feedback":"&lt;p&gt;Os pontos na curva representam as horas de treinamento de cada dia.&lt;/p&gt;","seed":{"parameters":[{"name":"Q1","label":null,"list":[1,2,3,4,5]},{"name":"Q2","label":null,"list":[1,2,3,4,5]},{"name":"Q3","label":null,"list":[1,2,3,4,5]},{"name":"Q4","label":null,"list":[1,2,3,4,5]},{"name":"Q5","label":null,"list":[1,2,3,4,5]},{"name":"Q10","label":null,"list":["Susana","Regina","Carol"]},{"name":"Q11","label":null,"list":["Irene","Paula","Luiza"]}],"calculated":[{"name":"A1","function":"O gráfico mostra as horas de treino de 2 atletas.","label":"{{function}}"},{"name":"A2","function":"Os nomes das atletas são {{Q10}} e {{Q11}}.","label":"{{function}}"},{"name":"A3","function":"As atletas descansaram na quarta-feira.","label":"{{function}}","incorrect":true,"feedback":"&lt;p&gt;{{Q10}} é quem descansou no sábado.&lt;/p&gt;"},{"name":"A4","function":"{{Q10}} treinou sozinha no sábado.","label":"{{function}}","incorrect":false},{"name":"A5","function":"Na quarta-feira, as atletas treinaram o mesmo número de horas.","incorrect":true,"label":"{{function}}","feedback":"&lt;p&gt;As atletas treinaram o mesmo número de horas na quinta-feira.&lt;/p&gt;"},{"name":"A6","function":"Na quinta-feira, as atletas treinaram o mesmo número de horas.","label":"{{function}}"},{"name":"A7","function":"{{Q10}} treinou todos os dias.","incorrect":true,"label":"{{function}}","feedback":"&lt;p&gt;{{Q11}} foi quem treinou todos os dias.&lt;/p&gt;"},{"name":"A8","function":"{{Q11}} treinou todos os dias.","incorrect":false,"label":"{{function}}"}],"uniques":true},"algorithm":{"name":"trueFalse","template":"Multiple choice – standard","params":{"countCorrect":1,"countIncorrect":2,"showCheckIcon":true}}}</v>
      </c>
      <c r="AA895" s="17" t="s">
        <v>5233</v>
      </c>
      <c r="AB895" s="13" t="str">
        <f t="shared" si="2"/>
        <v>M6-EyP-8a-I-1</v>
      </c>
      <c r="AC895" s="13" t="str">
        <f t="shared" si="3"/>
        <v>M6-EyP-8a-I-1-BR</v>
      </c>
      <c r="AD895" s="8" t="s">
        <v>47</v>
      </c>
      <c r="AE895" s="13"/>
      <c r="AF895" s="8" t="s">
        <v>48</v>
      </c>
      <c r="AG895" s="8" t="s">
        <v>49</v>
      </c>
    </row>
    <row r="896" ht="112.5" customHeight="1">
      <c r="A896" s="6" t="s">
        <v>5225</v>
      </c>
      <c r="B896" s="6" t="s">
        <v>5226</v>
      </c>
      <c r="C896" s="13" t="s">
        <v>50</v>
      </c>
      <c r="D896" s="7" t="s">
        <v>36</v>
      </c>
      <c r="E896" s="6"/>
      <c r="F896" s="11" t="s">
        <v>5234</v>
      </c>
      <c r="G896" s="11" t="s">
        <v>5235</v>
      </c>
      <c r="H896" s="10"/>
      <c r="I896" s="6"/>
      <c r="J896" s="6" t="s">
        <v>54</v>
      </c>
      <c r="K896" s="11" t="s">
        <v>5236</v>
      </c>
      <c r="L896" s="11" t="s">
        <v>5237</v>
      </c>
      <c r="M896" s="13" t="s">
        <v>43</v>
      </c>
      <c r="N896" s="11" t="s">
        <v>5238</v>
      </c>
      <c r="O896" s="11" t="s">
        <v>5238</v>
      </c>
      <c r="P896" s="12"/>
      <c r="Q896" s="13"/>
      <c r="R896" s="12"/>
      <c r="S896" s="12"/>
      <c r="T896" s="12"/>
      <c r="U896" s="12"/>
      <c r="V896" s="12"/>
      <c r="W896" s="12"/>
      <c r="X896" s="13"/>
      <c r="Y896" s="6" t="s">
        <v>4925</v>
      </c>
      <c r="Z896" s="12" t="str">
        <f t="shared" si="1"/>
        <v>{"id":"M6-EyP-8a-E-1-BR","stimulus":"&lt;p&gt;No gráfico a seguir, foram representadas as horas de estudo de dois amigos. Complete as afirmações.&lt;/p&gt;&lt;div class=\"fr-chart ct-chart ct-minor-seventh\" data-chart='{\"type\": \"line\", \"series\": [{\"name\": \" {{Q001}}\", \"data\": [{{Q1}},{{Q3}},{{Q5}},{{Q7}},{{Q9}}]},{\"name\": \"{{Q01}}\", \"data\": [{{Q2}},{{Q4}},0,{{T7}},{{Q8}}]}], \"labels\":[\"Segunda\",\"Terça\",\"Quarta\",\"Quinta\",\"Sexta\"], \"options\":{\"low\":0, \"axisY\": {\"onlyInteger\": true}}}'&gt;&lt;/div&gt;","hint":"&lt;p&gt;Os pontos na curva representam o número de horas que {{Q001}} e {{Q01}} estudaram em cada dia da semana.&lt;/p&gt;","feedback":"&lt;p&gt;Os pontos na curva representam o número de horas que {{Q001}} e {{Q01}} estudaram em cada dia da semana.&lt;/p&gt;","template":"&lt;p&gt;{{Q001}} estudou {{response}} horas na sexta-feira.&lt;/p&gt;&lt;p&gt;{{Q01}} não estudou na {{response}}.&lt;/p&gt;&lt;p&gt;{{Q01}} estudou na quinta-feira {{response}} horas a mais do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ís","Felipe","Carlos"]},{"name":"Q01","label":null,"list":["Irene","Paula","Helena"]}],"calculated":[{"name":"T7","label":"{{function}}","function":"{{Q7}}+{{Q10}}","temp":true},{"name":"A1","label":"{{function}}","function":"{{Q9}}"},{"name":"A2","label":"quarta-feira","function":""},{"name":"A3","label":"{{function}}","function":"{{Q10}}"}],"uniques":true},"algorithm":{"name":"calculateOperation","template":"Cloze with text"}}</v>
      </c>
      <c r="AA896" s="17" t="s">
        <v>5239</v>
      </c>
      <c r="AB896" s="13" t="str">
        <f t="shared" si="2"/>
        <v>M6-EyP-8a-E-1</v>
      </c>
      <c r="AC896" s="13" t="str">
        <f t="shared" si="3"/>
        <v>M6-EyP-8a-E-1-BR</v>
      </c>
      <c r="AD896" s="8" t="s">
        <v>47</v>
      </c>
      <c r="AE896" s="13"/>
      <c r="AF896" s="8" t="s">
        <v>48</v>
      </c>
      <c r="AG896" s="8" t="s">
        <v>49</v>
      </c>
    </row>
    <row r="897" ht="112.5" customHeight="1">
      <c r="A897" s="6" t="s">
        <v>5240</v>
      </c>
      <c r="B897" s="6" t="s">
        <v>5241</v>
      </c>
      <c r="C897" s="13" t="s">
        <v>35</v>
      </c>
      <c r="D897" s="7" t="s">
        <v>36</v>
      </c>
      <c r="E897" s="6"/>
      <c r="F897" s="11" t="s">
        <v>5242</v>
      </c>
      <c r="G897" s="10"/>
      <c r="H897" s="10"/>
      <c r="I897" s="6"/>
      <c r="J897" s="6" t="s">
        <v>965</v>
      </c>
      <c r="K897" s="10" t="s">
        <v>5243</v>
      </c>
      <c r="L897" s="11" t="s">
        <v>5244</v>
      </c>
      <c r="M897" s="13" t="s">
        <v>43</v>
      </c>
      <c r="N897" s="11" t="s">
        <v>5245</v>
      </c>
      <c r="O897" s="11" t="s">
        <v>5245</v>
      </c>
      <c r="P897" s="12"/>
      <c r="Q897" s="13"/>
      <c r="R897" s="12"/>
      <c r="S897" s="12"/>
      <c r="T897" s="12"/>
      <c r="U897" s="12"/>
      <c r="V897" s="12"/>
      <c r="W897" s="12"/>
      <c r="X897" s="13"/>
      <c r="Y897" s="6" t="s">
        <v>4925</v>
      </c>
      <c r="Z897" s="12" t="str">
        <f t="shared" si="1"/>
        <v>{"id":"M6-EyP-8b-I-1-BR","stimulus":"&lt;p&gt;Esta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mínima no dia 1 foi...","function":"{{Q1}} °C."},{"name":"A2","label":"A temperatura máxima no dia 2 foi...","function":"{{Q7}} °C."},{"name":"A3","label":"A temperatura mínima no dia 4 foi...","function":"{{Q4}} °C."}],"uniques":true},"algorithm":{"name":"linkOperationResult","template":"Match list","params":{"invert":true}}}</v>
      </c>
      <c r="AA897" s="15" t="s">
        <v>5246</v>
      </c>
      <c r="AB897" s="13" t="str">
        <f t="shared" si="2"/>
        <v>M6-EyP-8b-I-1</v>
      </c>
      <c r="AC897" s="13" t="str">
        <f t="shared" si="3"/>
        <v>M6-EyP-8b-I-1-BR</v>
      </c>
      <c r="AD897" s="8" t="s">
        <v>47</v>
      </c>
      <c r="AE897" s="8" t="s">
        <v>572</v>
      </c>
      <c r="AF897" s="8" t="s">
        <v>48</v>
      </c>
      <c r="AG897" s="8" t="s">
        <v>49</v>
      </c>
    </row>
    <row r="898" ht="112.5" customHeight="1">
      <c r="A898" s="6" t="s">
        <v>5240</v>
      </c>
      <c r="B898" s="6" t="s">
        <v>5241</v>
      </c>
      <c r="C898" s="8" t="s">
        <v>35</v>
      </c>
      <c r="D898" s="7" t="s">
        <v>36</v>
      </c>
      <c r="E898" s="6"/>
      <c r="F898" s="11" t="s">
        <v>5242</v>
      </c>
      <c r="G898" s="10"/>
      <c r="H898" s="10"/>
      <c r="I898" s="6"/>
      <c r="J898" s="6" t="s">
        <v>965</v>
      </c>
      <c r="K898" s="10" t="s">
        <v>5243</v>
      </c>
      <c r="L898" s="11" t="s">
        <v>5247</v>
      </c>
      <c r="M898" s="13" t="s">
        <v>43</v>
      </c>
      <c r="N898" s="11" t="s">
        <v>5245</v>
      </c>
      <c r="O898" s="11" t="s">
        <v>5245</v>
      </c>
      <c r="P898" s="12"/>
      <c r="Q898" s="13"/>
      <c r="R898" s="12"/>
      <c r="S898" s="12"/>
      <c r="T898" s="12"/>
      <c r="U898" s="12"/>
      <c r="V898" s="12"/>
      <c r="W898" s="12"/>
      <c r="X898" s="13"/>
      <c r="Y898" s="6" t="s">
        <v>4925</v>
      </c>
      <c r="Z898" s="12" t="str">
        <f t="shared" si="1"/>
        <v>{"id":"M6-EyP-8b-I-2-BR","stimulus":"&lt;p&gt;Esta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5 foi...","function":"{{Q10}} °C."},{"name":"A2","label":"A temperatura máxima no dia 3 foi...","function":"{{Q8}} °C."},{"name":"A3","label":"A temperatura mínima no dia 2 foi...","function":"{{Q2}} °C."}],"uniques":true},"algorithm":{"name":"linkOperationResult","template":"Match list","params":{"invert":true}}}</v>
      </c>
      <c r="AA898" s="15" t="s">
        <v>5248</v>
      </c>
      <c r="AB898" s="13" t="str">
        <f t="shared" si="2"/>
        <v>M6-EyP-8b-I-2</v>
      </c>
      <c r="AC898" s="13" t="str">
        <f t="shared" si="3"/>
        <v>M6-EyP-8b-I-2-BR</v>
      </c>
      <c r="AD898" s="8" t="s">
        <v>47</v>
      </c>
      <c r="AE898" s="8" t="s">
        <v>572</v>
      </c>
      <c r="AF898" s="8" t="s">
        <v>48</v>
      </c>
      <c r="AG898" s="8" t="s">
        <v>49</v>
      </c>
    </row>
    <row r="899" ht="112.5" customHeight="1">
      <c r="A899" s="6" t="s">
        <v>5240</v>
      </c>
      <c r="B899" s="6" t="s">
        <v>5241</v>
      </c>
      <c r="C899" s="8" t="s">
        <v>35</v>
      </c>
      <c r="D899" s="7" t="s">
        <v>36</v>
      </c>
      <c r="E899" s="6"/>
      <c r="F899" s="11" t="s">
        <v>5242</v>
      </c>
      <c r="G899" s="10"/>
      <c r="H899" s="10"/>
      <c r="I899" s="6"/>
      <c r="J899" s="6" t="s">
        <v>965</v>
      </c>
      <c r="K899" s="10" t="s">
        <v>5243</v>
      </c>
      <c r="L899" s="11" t="s">
        <v>5249</v>
      </c>
      <c r="M899" s="13" t="s">
        <v>43</v>
      </c>
      <c r="N899" s="11" t="s">
        <v>5245</v>
      </c>
      <c r="O899" s="11" t="s">
        <v>5245</v>
      </c>
      <c r="P899" s="12"/>
      <c r="Q899" s="13"/>
      <c r="R899" s="12"/>
      <c r="S899" s="12"/>
      <c r="T899" s="12"/>
      <c r="U899" s="12"/>
      <c r="V899" s="12"/>
      <c r="W899" s="12"/>
      <c r="X899" s="13"/>
      <c r="Y899" s="6" t="s">
        <v>4925</v>
      </c>
      <c r="Z899" s="12" t="str">
        <f t="shared" si="1"/>
        <v>{"id":"M6-EyP-8b-I-3-BR","stimulus":"&lt;p&gt;Esta curva de freqüência mostra as temperaturas mínimas e máximas registradas em uma pequena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1 foi...","function":"{{Q6}} °C."},{"name":"A2","label":"A temperatura mínima no dia 3 foi....","function":"{{Q3}} °C."},{"name":"A3","label":"A temperatura mínima no dia 5 foi....","function":"{{Q5}} °C."}],"uniques":true},"algorithm":{"name":"linkOperationResult","template":"Match list","params":{"invert":true}}}</v>
      </c>
      <c r="AA899" s="15" t="s">
        <v>5250</v>
      </c>
      <c r="AB899" s="13" t="str">
        <f t="shared" si="2"/>
        <v>M6-EyP-8b-I-3</v>
      </c>
      <c r="AC899" s="13" t="str">
        <f t="shared" si="3"/>
        <v>M6-EyP-8b-I-3-BR</v>
      </c>
      <c r="AD899" s="8" t="s">
        <v>47</v>
      </c>
      <c r="AE899" s="8" t="s">
        <v>572</v>
      </c>
      <c r="AF899" s="8" t="s">
        <v>48</v>
      </c>
      <c r="AG899" s="8" t="s">
        <v>49</v>
      </c>
    </row>
    <row r="900" ht="112.5" customHeight="1">
      <c r="A900" s="6" t="s">
        <v>5240</v>
      </c>
      <c r="B900" s="6" t="s">
        <v>5241</v>
      </c>
      <c r="C900" s="8" t="s">
        <v>50</v>
      </c>
      <c r="D900" s="7" t="s">
        <v>36</v>
      </c>
      <c r="E900" s="6"/>
      <c r="F900" s="10" t="s">
        <v>5251</v>
      </c>
      <c r="G900" s="11" t="s">
        <v>5252</v>
      </c>
      <c r="H900" s="10"/>
      <c r="I900" s="6"/>
      <c r="J900" s="6" t="s">
        <v>168</v>
      </c>
      <c r="K900" s="11" t="s">
        <v>5253</v>
      </c>
      <c r="L900" s="27" t="s">
        <v>5254</v>
      </c>
      <c r="M900" s="14" t="s">
        <v>43</v>
      </c>
      <c r="N900" s="16" t="s">
        <v>5255</v>
      </c>
      <c r="O900" s="26" t="s">
        <v>5255</v>
      </c>
      <c r="P900" s="12"/>
      <c r="Q900" s="13"/>
      <c r="R900" s="12"/>
      <c r="S900" s="12"/>
      <c r="T900" s="12"/>
      <c r="U900" s="12"/>
      <c r="V900" s="12"/>
      <c r="W900" s="12"/>
      <c r="X900" s="13"/>
      <c r="Y900" s="6" t="s">
        <v>4925</v>
      </c>
      <c r="Z900" s="12" t="str">
        <f t="shared" si="1"/>
        <v>{"id":"M6-EyP-8b-E-1-BR","stimulus":"&lt;p&gt;Três museus divulgaram quantas obras eles têm em exposição desses pintores. Complete as seguintes sentenças.&lt;/p&gt;&lt;div class=\"fr-chart ct-chart ct-minor-seventh\" data-chart='{\"type\": \"line\", \"series\": [{\"name\": \"Museu A\", \"data\": [{{Q1}},{{Q3}},{{Q5}}]},{\"name\": \"Museu B\", \"data\": [{{Q2}},{{Q4}},{{Q6}}]},{\"name\": \"Museu C\", \"data\": [{{Q8}},{{Q5}},{{Q7}}]}], \"labels\":[\" {{Q9}}\",\"{{Q10}}\",\"{{Q11}}\"], \"options\":{\"low\":0, \"axisY\": {\"onlyInteger\": true}}}'&gt;&lt;/div&gt;","template":"&lt;p&gt;Há {{response}} pinturas de {{Q9}} no museu A.&lt;/p&gt;&lt;p&gt;Há {{response}} pinturas de {{Q11}} no museu B.&lt;/p&gt;&lt;p&gt;Há {{response}} {{Q10}} pinturas no museu C.&lt;/p&gt;","hint":"&lt;p&gt;A altura das linhas representa o número de obras de cada artista nos diferentes museus.&lt;/p&gt;","feedback":"&lt;p&gt;A altura das linhas representa o número de obras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1}}"},{"name":"A2","label":"{{function}}","function":"{{Q6}}"},{"name":"A3","label":"{{function}}","function":"{{Q5}}"}],"uniques":true},"algorithm":{"name":"calculateOperation","params":{"method":"equivLiteral","keyboard":"NUMERICAL"}}}</v>
      </c>
      <c r="AA900" s="15" t="s">
        <v>5256</v>
      </c>
      <c r="AB900" s="13" t="str">
        <f t="shared" si="2"/>
        <v>M6-EyP-8b-E-1</v>
      </c>
      <c r="AC900" s="13" t="str">
        <f t="shared" si="3"/>
        <v>M6-EyP-8b-E-1-BR</v>
      </c>
      <c r="AD900" s="8" t="s">
        <v>47</v>
      </c>
      <c r="AE900" s="8" t="s">
        <v>572</v>
      </c>
      <c r="AF900" s="8" t="s">
        <v>48</v>
      </c>
      <c r="AG900" s="8" t="s">
        <v>49</v>
      </c>
    </row>
    <row r="901" ht="112.5" customHeight="1">
      <c r="A901" s="6" t="s">
        <v>5240</v>
      </c>
      <c r="B901" s="6" t="s">
        <v>5241</v>
      </c>
      <c r="C901" s="8" t="s">
        <v>50</v>
      </c>
      <c r="D901" s="7" t="s">
        <v>36</v>
      </c>
      <c r="E901" s="6"/>
      <c r="F901" s="10" t="s">
        <v>5251</v>
      </c>
      <c r="G901" s="11" t="s">
        <v>5257</v>
      </c>
      <c r="H901" s="10"/>
      <c r="I901" s="6"/>
      <c r="J901" s="6" t="s">
        <v>168</v>
      </c>
      <c r="K901" s="11" t="s">
        <v>5253</v>
      </c>
      <c r="L901" s="27" t="s">
        <v>5258</v>
      </c>
      <c r="M901" s="14" t="s">
        <v>43</v>
      </c>
      <c r="N901" s="26" t="s">
        <v>5255</v>
      </c>
      <c r="O901" s="26" t="s">
        <v>5255</v>
      </c>
      <c r="P901" s="12"/>
      <c r="Q901" s="13"/>
      <c r="R901" s="12"/>
      <c r="S901" s="12"/>
      <c r="T901" s="12"/>
      <c r="U901" s="12"/>
      <c r="V901" s="12"/>
      <c r="W901" s="12"/>
      <c r="X901" s="13"/>
      <c r="Y901" s="6" t="s">
        <v>4925</v>
      </c>
      <c r="Z901" s="12" t="str">
        <f t="shared" si="1"/>
        <v>{"id":"M6-EyP-8b-E-2-BR","stimulus":"&lt;p&gt;Três museus contaram quantos quadros eles têm em exposição desses pintores. Complete as seguintes sentenças.&lt;/p&gt;&lt;div class=\"fr-chart ct-chart ct-minor-seventh\" data-chart='{\"type\": \"line\", \"series\": [{\"name\": \"Museu A\", \"data\": [{{Q1}},{{Q3}},{{Q5}}]},{\"name\": \"Museu B\", \"data\": [{{Q2}},{{Q4}},{{Q6}}]},{\"name\": \"Museu C\", \"data\": [{{Q8}},{{Q5}},{{Q7}}]}], \"labels\":[\"{{Q9}}\",\"{{Q10}}\",\"{{Q11}}\"], \"options\":{\"low\":0, \"axisY\": {\"onlyInteger\": true}}}'&gt;&lt;/div&gt;","template":"&lt;p&gt;Há {{response}} pinturas de {{Q10}} no museu A.&lt;/p&gt;&lt;p&gt;Há {{response}} pinturas de {{Q9}} no museu B.&lt;/p&gt;&lt;p&gt;Há {{response}} pinturas de {{Q11}} no museu C.&lt;/p&gt;","hint":"&lt;p&gt;A altura das linhas representa o número de pinturas de cada artista nos diferentes museus.&lt;/p&gt;","feedback":"&lt;p&gt;A altura das linhas representa o número de pinturas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3}}"},{"name":"A2","label":"{{function}}","function":"{{Q2}}"},{"name":"A3","label":"{{function}}","function":"{{Q7}}"}],"uniques":true},"algorithm":{"name":"calculateOperation","params":{"method":"equivLiteral","keyboard":"NUMERICAL"}}}</v>
      </c>
      <c r="AA901" s="15" t="s">
        <v>5259</v>
      </c>
      <c r="AB901" s="13" t="str">
        <f t="shared" si="2"/>
        <v>M6-EyP-8b-E-2</v>
      </c>
      <c r="AC901" s="13" t="str">
        <f t="shared" si="3"/>
        <v>M6-EyP-8b-E-2-BR</v>
      </c>
      <c r="AD901" s="8" t="s">
        <v>47</v>
      </c>
      <c r="AE901" s="8" t="s">
        <v>572</v>
      </c>
      <c r="AF901" s="8" t="s">
        <v>48</v>
      </c>
      <c r="AG901" s="8" t="s">
        <v>49</v>
      </c>
    </row>
    <row r="902" ht="112.5" customHeight="1">
      <c r="A902" s="6" t="s">
        <v>5240</v>
      </c>
      <c r="B902" s="6" t="s">
        <v>5241</v>
      </c>
      <c r="C902" s="8" t="s">
        <v>50</v>
      </c>
      <c r="D902" s="7" t="s">
        <v>36</v>
      </c>
      <c r="E902" s="6"/>
      <c r="F902" s="10" t="s">
        <v>5260</v>
      </c>
      <c r="G902" s="11" t="s">
        <v>5261</v>
      </c>
      <c r="H902" s="10"/>
      <c r="I902" s="6"/>
      <c r="J902" s="6" t="s">
        <v>168</v>
      </c>
      <c r="K902" s="11" t="s">
        <v>5262</v>
      </c>
      <c r="L902" s="11" t="s">
        <v>5263</v>
      </c>
      <c r="M902" s="14" t="s">
        <v>43</v>
      </c>
      <c r="N902" s="27" t="s">
        <v>5264</v>
      </c>
      <c r="O902" s="27" t="s">
        <v>5264</v>
      </c>
      <c r="P902" s="12"/>
      <c r="Q902" s="13"/>
      <c r="R902" s="12"/>
      <c r="S902" s="12"/>
      <c r="T902" s="12"/>
      <c r="U902" s="12"/>
      <c r="V902" s="12"/>
      <c r="W902" s="12"/>
      <c r="X902" s="13"/>
      <c r="Y902" s="6" t="s">
        <v>4925</v>
      </c>
      <c r="Z902" s="12" t="str">
        <f t="shared" si="1"/>
        <v>{"id":"M6-EyP-8b-E-3-BR","stimulus":"&lt;p&gt;Observe esta curva de frequência que mostra o número de filmes de acordo com seu gênero que serão exibidos em duas salas de um cinema durante uma semana.&lt;/p&gt;&lt;div class=\"fr-chart ct-chart ct-minor-seventh\" data-chart='{\"type\": \"line\", \"series\": [{\"name\": \"Sala A\", \"data\": [{{Q1}},{{Q3}},{{Q5}},{{Q7}}]},{\"name\": \"Sala B\", \"data\": [{{Q2}},{{Q4}},{{Q6}},{{Q8}}]}], \"labels\":[\"{{Q9}}\",\"{{Q10}}\",\"{{Q11}}\",\"{{Q12}}\"], \"options\":{\"low\":0, \"axisY\": {\"onlyInteger\": true}}}'&gt;&lt;/div&gt;","template":"&lt;p&gt;Na sala A foram exibidos {{response}} filmes de {{Q11}}.&lt;/p&gt;&lt;p&gt;Na sala B foram exibidos {{response}} filmes de {{Q9}}.&lt;/p&gt;&lt;p&gt;Foram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científica","ação","suspense","terror"]},{"name":"Q10","label":null,"list":["drama","aventura","ficção científica","ação","suspense","terror"]},{"name":"Q11","label":null,"list":["drama","aventura","ficção científica","ação","suspense","terror"]},{"name":"Q12","label":null,"list":["drama","aventura","ficção científica","ação","suspense","terror"]}],"calculated":[{"name":"A1","label":"{{function}}","function":"{{Q5}}"},{"name":"A2","label":"{{function}}","function":"{{Q2}}"},{"name":"A3","label":"{{function}}","function":"{{Q7}}+{{Q8}}"}],"uniques":true},"algorithm":{"name":"calculateOperation","params":{"method":"equivLiteral","keyboard":"NUMERICAL"}}}</v>
      </c>
      <c r="AA902" s="15" t="s">
        <v>5265</v>
      </c>
      <c r="AB902" s="13" t="str">
        <f t="shared" si="2"/>
        <v>M6-EyP-8b-E-3</v>
      </c>
      <c r="AC902" s="13" t="str">
        <f t="shared" si="3"/>
        <v>M6-EyP-8b-E-3-BR</v>
      </c>
      <c r="AD902" s="8" t="s">
        <v>47</v>
      </c>
      <c r="AE902" s="8" t="s">
        <v>572</v>
      </c>
      <c r="AF902" s="8" t="s">
        <v>48</v>
      </c>
      <c r="AG902" s="8" t="s">
        <v>49</v>
      </c>
    </row>
    <row r="903" ht="112.5" customHeight="1">
      <c r="A903" s="6" t="s">
        <v>5240</v>
      </c>
      <c r="B903" s="6" t="s">
        <v>5241</v>
      </c>
      <c r="C903" s="8" t="s">
        <v>50</v>
      </c>
      <c r="D903" s="7" t="s">
        <v>36</v>
      </c>
      <c r="E903" s="6"/>
      <c r="F903" s="10" t="s">
        <v>5260</v>
      </c>
      <c r="G903" s="11" t="s">
        <v>5266</v>
      </c>
      <c r="H903" s="10"/>
      <c r="I903" s="6"/>
      <c r="J903" s="6" t="s">
        <v>168</v>
      </c>
      <c r="K903" s="11" t="s">
        <v>5262</v>
      </c>
      <c r="L903" s="11" t="s">
        <v>5267</v>
      </c>
      <c r="M903" s="14" t="s">
        <v>43</v>
      </c>
      <c r="N903" s="27" t="s">
        <v>5264</v>
      </c>
      <c r="O903" s="27" t="s">
        <v>5264</v>
      </c>
      <c r="P903" s="12"/>
      <c r="Q903" s="13"/>
      <c r="R903" s="12"/>
      <c r="S903" s="12"/>
      <c r="T903" s="12"/>
      <c r="U903" s="12"/>
      <c r="V903" s="12"/>
      <c r="W903" s="12"/>
      <c r="X903" s="13"/>
      <c r="Y903" s="6" t="s">
        <v>4925</v>
      </c>
      <c r="Z903" s="12" t="str">
        <f t="shared" si="1"/>
        <v>{"id":"M6-EyP-8b-E-4-BR","stimulus":"&lt;p&gt;Observe esta curva de frequência que mostra o número de filmes de acordo com seu gênero que foram exibidos em duas salas de um cinema durante uma semana.&lt;/p&gt;&lt;div class=\"fr-chart ct-chart ct-minor-seventh\" data-chart='{\"type\": \"line\", \"series\": [{\"name\": \"Sala A\", \"data\": [{{Q1}},{{Q3}},{{Q5}},{{Q7}}]},{\"name\": \"Sala B\", \"data\": [{{Q2}},{{Q4}},{{Q6}},{{Q8}}]}], \"labels\":[\"{{Q9}}\",\"{{Q10}}\",\"{{Q11}}\",\"{{Q12}}\"], \"options\":{\"low\":0, \"axisY\": {\"onlyInteger\": true}}}'&gt;&lt;/div&gt;","template":"&lt;p&gt;{{response}} filmes de {{Q10}} foram exibidos na sala B.&lt;/p&gt;&lt;p&gt;Foram exibidos {{response}} filmes na sala A.&lt;/p&gt;&lt;p&gt;Na sala A 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cientifica","ação","suspense","terror"]},{"name":"Q10","label":null,"list":["drama","aventura","ficção cientifica","ação","suspense","terror"]},{"name":"Q11","label":null,"list":["drama","aventura","ficção cientifica","ação","suspense","terror"]},{"name":"Q12","label":null,"list":["drama","aventura","ficção cientifica","ação","suspense","terror"]}],"calculated":[{"name":"A1","label":"{{function}}","function":"{{Q4}}"},{"name":"A3","label":"{{function}}","function":"{{Q1}}+{{Q3}}+{{Q5}}+{{Q7}}"},{"name":"A2","label":"{{function}}","function":"{{Q7}}"}],"uniques":true},"algorithm":{"name":"calculateOperation","params":{"method":"equivLiteral","keyboard":"NUMERICAL"}}}</v>
      </c>
      <c r="AA903" s="15" t="s">
        <v>5268</v>
      </c>
      <c r="AB903" s="13" t="str">
        <f t="shared" si="2"/>
        <v>M6-EyP-8b-E-4</v>
      </c>
      <c r="AC903" s="13" t="str">
        <f t="shared" si="3"/>
        <v>M6-EyP-8b-E-4-BR</v>
      </c>
      <c r="AD903" s="8" t="s">
        <v>47</v>
      </c>
      <c r="AE903" s="8" t="s">
        <v>572</v>
      </c>
      <c r="AF903" s="8" t="s">
        <v>48</v>
      </c>
      <c r="AG903" s="8" t="s">
        <v>49</v>
      </c>
    </row>
    <row r="904" ht="112.5" customHeight="1">
      <c r="A904" s="6" t="s">
        <v>5269</v>
      </c>
      <c r="B904" s="10" t="s">
        <v>5270</v>
      </c>
      <c r="C904" s="29" t="s">
        <v>35</v>
      </c>
      <c r="D904" s="7" t="s">
        <v>36</v>
      </c>
      <c r="E904" s="6"/>
      <c r="F904" s="11" t="s">
        <v>5271</v>
      </c>
      <c r="G904" s="11"/>
      <c r="H904" s="10"/>
      <c r="I904" s="8" t="s">
        <v>212</v>
      </c>
      <c r="J904" s="8" t="s">
        <v>5272</v>
      </c>
      <c r="K904" s="11"/>
      <c r="L904" s="11"/>
      <c r="M904" s="11" t="s">
        <v>43</v>
      </c>
      <c r="N904" s="26" t="s">
        <v>5273</v>
      </c>
      <c r="O904" s="26" t="s">
        <v>5273</v>
      </c>
      <c r="P904" s="12"/>
      <c r="Q904" s="13"/>
      <c r="R904" s="12"/>
      <c r="S904" s="12"/>
      <c r="T904" s="12"/>
      <c r="U904" s="12"/>
      <c r="V904" s="12"/>
      <c r="W904" s="12"/>
      <c r="X904" s="13"/>
      <c r="Y904" s="6" t="s">
        <v>4925</v>
      </c>
      <c r="Z904" s="12" t="str">
        <f t="shared" si="1"/>
        <v>{
    "id": "M6-EyP-8c-I-1-BR",
    "stimulus": "&lt;p&gt;A tabela a seguir mostra os dias em que choveu ou nevou em uma cidade. Complete o polígono de frequência com essas informações.&lt;/p&gt;",
    "hint": "&lt;p&gt;A altura que cada linha atinge representa o número de dias de chuva ou neve em cada mês.&lt;/p&gt;",
    "feedback": "&lt;p&gt;A altura que cada linha atinge representa o número de dias de chuva ou neve em cada mês.&lt;/p&gt;",
    "seed": {
        "parameters": [
            {
                "name": "Q1",
                "label": "Novembro",
                "min": 1,
                "max": 10,
                "step": 1,
                "group": 1
            },
            {
                "name": "Q2",
                "label": "Dezembro",
                "min": 1,
                "max": 10,
                "step": 1,
                "group": 1
            },
            {
                "name": "Q3",
                "label": "Janeiro",
                "min": 1,
                "max": 10,
                "step": 1,
                "group": 1
            },
            {
                "name": "Q4",
                "label": "Fevereiro",
                "min": 1,
                "max": 10,
                "step": 1,
                "group": 1
            },
            {
                "name": "Q5",
                "label": "Novembro",
                "min": 1,
                "max": 10,
                "step": 1,
                "group": 2
            },
            {
                "name": "Q6",
                "label": "Dezembro",
                "min": 1,
                "max": 10,
                "step": 1,
                "group": 2
            },
            {
                "name": "Q7",
                "label": "Janeiro",
                "min": 1,
                "max": 10,
                "step": 1,
                "group": 2
            },
            {
                "name": "Q8",
                "label": "Fevereiro",
                "min": 1,
                "max": 10,
                "step": 1,
                "group": 2
            }
        ],
        "uniques": false
    },
    "algorithm": {
        "name": "linechart",
        "params": {
            "labelY": "Meses",
            "labelsX": [
                {
                    "label": "Chuva",
                    "theme": "theme-light-blue"
                },
                {
                    "label": "Neve",
                    "theme": "theme-violet"
                }
            ],
            "measure": "",
            "tableEnable": true,
            "tablePosition": "LEFT",
            "multiplier": 1
        }
    }
}</v>
      </c>
      <c r="AA904" s="15" t="s">
        <v>5274</v>
      </c>
      <c r="AB904" s="13" t="str">
        <f t="shared" si="2"/>
        <v>M6-EyP-8c-I-1</v>
      </c>
      <c r="AC904" s="13" t="str">
        <f t="shared" si="3"/>
        <v>M6-EyP-8c-I-1-BR</v>
      </c>
      <c r="AD904" s="8"/>
      <c r="AE904" s="8"/>
      <c r="AF904" s="8" t="s">
        <v>48</v>
      </c>
      <c r="AG904" s="8" t="s">
        <v>49</v>
      </c>
    </row>
    <row r="905" ht="112.5" customHeight="1">
      <c r="A905" s="6" t="s">
        <v>5269</v>
      </c>
      <c r="B905" s="10" t="s">
        <v>5270</v>
      </c>
      <c r="C905" s="29" t="s">
        <v>35</v>
      </c>
      <c r="D905" s="7" t="s">
        <v>36</v>
      </c>
      <c r="E905" s="6"/>
      <c r="F905" s="11" t="s">
        <v>5275</v>
      </c>
      <c r="G905" s="11"/>
      <c r="H905" s="10"/>
      <c r="I905" s="8" t="s">
        <v>212</v>
      </c>
      <c r="J905" s="8" t="s">
        <v>5272</v>
      </c>
      <c r="K905" s="11"/>
      <c r="L905" s="11"/>
      <c r="M905" s="11" t="s">
        <v>43</v>
      </c>
      <c r="N905" s="26" t="s">
        <v>5276</v>
      </c>
      <c r="O905" s="26" t="s">
        <v>5276</v>
      </c>
      <c r="P905" s="12"/>
      <c r="Q905" s="13"/>
      <c r="R905" s="12"/>
      <c r="S905" s="12"/>
      <c r="T905" s="12"/>
      <c r="U905" s="12"/>
      <c r="V905" s="12"/>
      <c r="W905" s="12"/>
      <c r="X905" s="13"/>
      <c r="Y905" s="6" t="s">
        <v>4925</v>
      </c>
      <c r="Z905" s="12" t="str">
        <f t="shared" si="1"/>
        <v>{
    "id": "M6-EyP-8c-I-2-BR",
    "stimulus": "&lt;p&gt;Paola anotou o número de bicicletas e patinetes no estacionamento de sua escola. Complete o polígono de frequência com essas informações.&lt;/p&gt;",
    "hint": "&lt;p&gt;A altura que cada linha atinge representa os veículos de cada tipo.&lt;/p&gt;",
    "feedback": "&lt;p&gt;A altura que cada linha atinge representa os veículos de cada tipo.&lt;/p&gt;",
    "seed": {
        "parameters": [
            {
                "name": "Q1",
                "label": "Segunda-feira",
                "min": 1,
                "max": 10,
                "step": 1,
                "group": 1
            },
            {
                "name": "Q2",
                "label": "Terça-feira",
                "min": 1,
                "max": 10,
                "step": 1,
                "group": 1
            },
            {
                "name": "Q3",
                "label": "Quarta-feira",
                "min": 1,
                "max": 10,
                "step": 1,
                "group": 1
            },
            {
                "name": "Q4",
                "label": "Quinta-feira",
                "min": 1,
                "max": 10,
                "step": 1,
                "group": 1
            },
            {
                "name": "Q5",
                "label": "Segunda-feira",
                "min": 1,
                "max": 10,
                "step": 1,
                "group": 2
            },
            {
                "name": "Q6",
                "label": "Terça-feira",
                "min": 1,
                "max": 10,
                "step": 1,
                "group": 2
            },
            {
                "name": "Q7",
                "label": "Quarta-feira",
                "min": 1,
                "max": 10,
                "step": 1,
                "group": 2
            },
            {
                "name": "Q8",
                "label": "Quinta-feira",
                "min": 1,
                "max": 10,
                "step": 1,
                "group": 2
            }
        ],
        "uniques": false
    },
    "algorithm": {
        "name": "linechart",
        "params": {
            "labelY": "Dias",
            "labelsX": [
                {
                    "label": "Bicicleta",
                    "theme": "theme-green"
                },
                {
                    "label": "Patinete",
                    "theme": "theme-bordeaux"
                }
            ],
            "measure": "",
            "tableEnable": true,
            "tablePosition": "LEFT",
            "multiplier": 1
        }
    }
}</v>
      </c>
      <c r="AA905" s="15" t="s">
        <v>5277</v>
      </c>
      <c r="AB905" s="13" t="str">
        <f t="shared" si="2"/>
        <v>M6-EyP-8c-I-2</v>
      </c>
      <c r="AC905" s="13" t="str">
        <f t="shared" si="3"/>
        <v>M6-EyP-8c-I-2-BR</v>
      </c>
      <c r="AD905" s="8"/>
      <c r="AE905" s="8"/>
      <c r="AF905" s="8" t="s">
        <v>48</v>
      </c>
      <c r="AG905" s="8" t="s">
        <v>49</v>
      </c>
    </row>
    <row r="906" ht="112.5" customHeight="1">
      <c r="A906" s="6" t="s">
        <v>5269</v>
      </c>
      <c r="B906" s="10" t="s">
        <v>5270</v>
      </c>
      <c r="C906" s="29" t="s">
        <v>35</v>
      </c>
      <c r="D906" s="7" t="s">
        <v>36</v>
      </c>
      <c r="E906" s="6"/>
      <c r="F906" s="11" t="s">
        <v>5278</v>
      </c>
      <c r="G906" s="11"/>
      <c r="H906" s="10"/>
      <c r="I906" s="8" t="s">
        <v>212</v>
      </c>
      <c r="J906" s="8" t="s">
        <v>5272</v>
      </c>
      <c r="K906" s="11"/>
      <c r="L906" s="11"/>
      <c r="M906" s="11" t="s">
        <v>43</v>
      </c>
      <c r="N906" s="26" t="s">
        <v>5279</v>
      </c>
      <c r="O906" s="26" t="s">
        <v>5280</v>
      </c>
      <c r="P906" s="12"/>
      <c r="Q906" s="13"/>
      <c r="R906" s="12"/>
      <c r="S906" s="12"/>
      <c r="T906" s="12"/>
      <c r="U906" s="12"/>
      <c r="V906" s="12"/>
      <c r="W906" s="12"/>
      <c r="X906" s="13"/>
      <c r="Y906" s="6" t="s">
        <v>4925</v>
      </c>
      <c r="Z906" s="12" t="str">
        <f t="shared" si="1"/>
        <v>{
    "id": "M6-EyP-8c-I-3-BR",
    "stimulus": "&lt;p&gt;Na escola de Ronaldo, foi feita uma pesquisa para descobrir quantos alunos gostam das matérias de matemática e inglês. Complete o polígono de frequência com essas informações.&lt;/p&gt;",
    "hint": "&lt;p&gt;A altura que cada linha atinge representa o número de alunos de cada grupo que preferem cada matéria.&lt;/p&gt;",
    "feedback": "&lt;p&gt;A altura que cada linha atinge representa o número de alunos de cada grupo que preferem cada matéria.&lt;/p&gt;",
    "seed": {
        "parameters": [
            {
                "name": "Q1",
                "label": "3.º",
                "min": 5,
                "max": 10,
                "step": 1,
                "group": 1
            },
            {
                "name": "Q2",
                "label": "4.º",
                "min": 5,
                "max": 10,
                "step": 1,
                "group": 1
            },
            {
                "name": "Q3",
                "label": "5.º",
                "min": 5,
                "max": 10,
                "step": 1,
                "group": 1
            },
            {
                "name": "Q4",
                "label": "6.º",
                "min": 5,
                "max": 10,
                "step": 1,
                "group": 1
            },
            {
                "name": "Q5",
                "label": "3.º",
                "min": 5,
                "max": 10,
                "step": 1,
                "group": 2
            },
            {
                "name": "Q6",
                "label": "4.º",
                "min": 5,
                "max": 10,
                "step": 1,
                "group": 2
            },
            {
                "name": "Q7",
                "label": "5.º",
                "min": 5,
                "max": 10,
                "step": 1,
                "group": 2
            },
            {
                "name": "Q8",
                "label": "6.º",
                "min": 5,
                "max": 10,
                "step": 1,
                "group": 2
            }
        ],
        "uniques": false
    },
    "algorithm": {
        "name": "linechart",
        "params": {
            "labelY": "Grupo",
            "labelsX": [
                {
                    "label": "Matemática",
                    "theme": "theme-light-blue"
                },
                {
                    "label": "Inglês",
                    "theme": "theme-light-orange"
                }
            ],
            "measure": "",
            "tableEnable": true,
            "tablePosition": "LEFT",
            "multiplier": 1
        }
    }
}</v>
      </c>
      <c r="AA906" s="15" t="s">
        <v>5281</v>
      </c>
      <c r="AB906" s="13" t="str">
        <f t="shared" si="2"/>
        <v>M6-EyP-8c-I-3</v>
      </c>
      <c r="AC906" s="13" t="str">
        <f t="shared" si="3"/>
        <v>M6-EyP-8c-I-3-BR</v>
      </c>
      <c r="AD906" s="8"/>
      <c r="AE906" s="8"/>
      <c r="AF906" s="8" t="s">
        <v>48</v>
      </c>
      <c r="AG906" s="8" t="s">
        <v>49</v>
      </c>
    </row>
    <row r="907" ht="112.5" customHeight="1">
      <c r="A907" s="6" t="s">
        <v>5282</v>
      </c>
      <c r="B907" s="6" t="s">
        <v>5283</v>
      </c>
      <c r="C907" s="13" t="s">
        <v>35</v>
      </c>
      <c r="D907" s="7" t="s">
        <v>36</v>
      </c>
      <c r="E907" s="6"/>
      <c r="F907" s="9" t="s">
        <v>5284</v>
      </c>
      <c r="G907" s="10"/>
      <c r="H907" s="10"/>
      <c r="I907" s="8" t="s">
        <v>212</v>
      </c>
      <c r="J907" s="8" t="s">
        <v>227</v>
      </c>
      <c r="K907" s="56" t="s">
        <v>5285</v>
      </c>
      <c r="L907" s="11"/>
      <c r="M907" s="6" t="s">
        <v>43</v>
      </c>
      <c r="N907" s="57" t="s">
        <v>5286</v>
      </c>
      <c r="O907" s="57" t="s">
        <v>5287</v>
      </c>
      <c r="P907" s="12"/>
      <c r="Q907" s="13"/>
      <c r="R907" s="12"/>
      <c r="S907" s="12"/>
      <c r="T907" s="12"/>
      <c r="U907" s="12"/>
      <c r="V907" s="12"/>
      <c r="W907" s="12"/>
      <c r="X907" s="13"/>
      <c r="Y907" s="6" t="s">
        <v>4925</v>
      </c>
      <c r="Z907" s="12" t="str">
        <f t="shared" si="1"/>
        <v>{
    "id": "M6-EyP-9a-I-1-BR",
    "stimulus": "&lt;p&gt;Este gráfico de pizza representa o número de horas de treinamento de um grupo de ginastas. Indique se as seguintes afirmações são verdadeiras ou falsas.&lt;/p&gt;&lt;div style=\"display:flex; justify-content:center;\"&gt;&lt;div class=\"fr-chart ct-chart ct-minor-seventh\" data-chart='{\"type\": \"pie\", \"series\": [{{Q1}},{{Q2}},{{Q3}}], \"labels\":[\"{{Q4}}\",\"{{Q5}}\",\"{{Q6}}\"]}'&gt;&lt;/div&gt;&lt;/div&gt;",
    "hint": "&lt;p&gt;Em um gráfico de setores, a área de cada setor é proporcional à frequência de sua variável estatística.&lt;/p&gt;",
    "feedback": "&lt;p&gt;Em um gráfico de setores, a área de cada setor é proporcional à frequência de sua variável estatística.&lt;/p&gt;",
    "seed": {
        "parameters": [
            {
                "name": "Q1",
                "label": null,
                "min": 2,
                "max": 5,
                "step": 1
            },
            {
                "name": "Q2",
                "label": null,
                "min": 2,
                "max": 5,
                "step": 1
            },
            {
                "name": "Q3",
                "label": null,
                "min": 2,
                "max": 5,
                "step": 1
            },
            {
                "name": "Q4",
                "label": null,
                "list": [
                    "Eloá",
                    "Rebeca",
                    "Larissa",
                    "Alicia",
                    "Cecília"
                ]
            },
            {
                "name": "Q5",
                "label": null,
                "list": [
                    "Eloá",
                    "Rebeca",
                    "Larissa",
                    "Alicia",
                    "Cecília"
                ]
            },
            {
                "name": "Q6",
                "label": null,
                "list": [
                    "Eloá",
                    "Rebeca",
                    "Larissa",
                    "Alicia",
                    "Cecília"
                ]
            },
            {
                "name": "Q7",
                "label": null,
                "list": [
                    "Eloá",
                    "Rebeca",
                    "Larissa",
                    "Alicia",
                    "Cecília"
                ]
            },
            {
                "name": "Q8",
                "label": null,
                "list": [
                    2,
                    4,
                    5,
                    6
                ]
            }
        ],
        "calculated": [
            {
                "name": "A1",
                "label": "As legendas correspondem aos nomes das ginastas.",
                "function": ""
            },
            {
                "name": "A2",
                "label": "Os nomes das ginastas são {{Q4}}, {{Q5}} e {{Q6}}.",
                "function": ""
            },
            {
                "name": "A3",
                "label": "Cada setor do gráfico representa as horas de treino de uma ginasta.",
                "function": ""
            },
            {
                "name": "A4",
                "label": "O gráfico é dividido em 3 setores.",
                "function": ""
            },
            {
                "name": "A5",
                "label": "O gráfico é dividido em {{Q8}} setores.",
                "function": "",
                "incorrect": true,
                "feedback": "&lt;p&gt;O gráfico é dividido em 3 setores.&lt;/p&gt;"
            },
            {
                "name": "A6",
                "label": "As legendas correspondem às horas de treino.",
                "function": "",
                "incorrect": true,
                "feedback": "&lt;p&gt;As legendas correspondem aos nomes das ginastas.&lt;/p&gt;"
            },
            {
                "name": "A7",
                "label": "Os nomes das ginastas são {{Q5}}, {{Q7}} e {{Q4}}.",
                "function": "",
                "incorrect": true,
                "feedback": "&lt;p&gt;Os nomes das ginastas são {{Q4}}, {{Q5}} e {{Q6}}.&lt;/p&gt;"
            }
        ],
        "uniques": true
    },
    "algorithm": {
        "name": "trueFalse",
        "template": "Choice matrix – inline",
        "params": {
            "countCorrect": 2,
            "countIncorrect": 1,
            "showCheckIcon": false,
            "options": [
                "Verdadeiro",
                "Falso"
            ]
        }
    }
}</v>
      </c>
      <c r="AA907" s="15" t="s">
        <v>5288</v>
      </c>
      <c r="AB907" s="13" t="str">
        <f t="shared" si="2"/>
        <v>M6-EyP-9a-I-1</v>
      </c>
      <c r="AC907" s="13" t="str">
        <f t="shared" si="3"/>
        <v>M6-EyP-9a-I-1-BR</v>
      </c>
      <c r="AD907" s="8" t="s">
        <v>47</v>
      </c>
      <c r="AE907" s="8" t="s">
        <v>572</v>
      </c>
      <c r="AF907" s="8" t="s">
        <v>48</v>
      </c>
      <c r="AG907" s="8" t="s">
        <v>49</v>
      </c>
    </row>
    <row r="908" ht="112.5" customHeight="1">
      <c r="A908" s="6" t="s">
        <v>5289</v>
      </c>
      <c r="B908" s="6" t="s">
        <v>5290</v>
      </c>
      <c r="C908" s="13" t="s">
        <v>35</v>
      </c>
      <c r="D908" s="7" t="s">
        <v>36</v>
      </c>
      <c r="E908" s="6"/>
      <c r="F908" s="11" t="s">
        <v>5291</v>
      </c>
      <c r="G908" s="10"/>
      <c r="H908" s="10"/>
      <c r="I908" s="19" t="s">
        <v>212</v>
      </c>
      <c r="J908" s="6" t="s">
        <v>4563</v>
      </c>
      <c r="K908" s="26" t="s">
        <v>5292</v>
      </c>
      <c r="L908" s="27"/>
      <c r="M908" s="13" t="s">
        <v>43</v>
      </c>
      <c r="N908" s="10" t="s">
        <v>5293</v>
      </c>
      <c r="O908" s="10" t="s">
        <v>5294</v>
      </c>
      <c r="P908" s="12"/>
      <c r="Q908" s="13"/>
      <c r="R908" s="12"/>
      <c r="S908" s="12"/>
      <c r="T908" s="12"/>
      <c r="U908" s="12"/>
      <c r="V908" s="12"/>
      <c r="W908" s="12"/>
      <c r="X908" s="13"/>
      <c r="Y908" s="6" t="s">
        <v>4925</v>
      </c>
      <c r="Z908" s="12" t="str">
        <f t="shared" si="1"/>
        <v>{"id":"M6-EyP-9b-I-1-BR","stimulus":"&lt;p&gt;O gráfico de pizza a seguir representa as atividades que os alunos de uma escola preferem fazer. Indique se as afirmações são verdadeiras ou falsas.&lt;/p&gt;&lt;div class=\"fr-chart ct-chart ct-minor-seventh\" data-chart='{\"type\": \"pie\", \"series\": [{{Q1}},{{Q2}},{{Q3}},{{Q4}}], \"labels\":[\"{{Q5}}\",\"{{Q6}}\",\"{{Q7}}\",\"{{Q8}}\"]}'&gt;&lt;/div&gt;","hint":"&lt;p&gt;Em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null,"min":80,"max":100,"step":1},{"name":"Q2","label":null,"min":50,"max":79,"step":1},{"name":"Q3","label":null,"min":50,"max":79,"step":1},{"name":"Q4","label":null,"min":20,"max":49,"step":1},{"name":"Q5","label":null,"list":["ir a um show","ir ao teatro","ir a um jogo","ir a um museu"]},{"name":"Q6","label":null,"list":["ir a um show","ir ao teatro","ir a um jogo","ir a um museu"]},{"name":"Q7","label":null,"list":["ir a um show","ir ao teatro","ir a um jogo","ir a um museu"]},{"name":"Q8","label":null,"list":["ir a um show","ir ao teatro","ir a um jogo","ir a um museu"]}],"calculated":[{"name":"A1","label":"A atividade que a maioria dos alunos prefere é {{Q5}}.","function":""},{"name":"A2","label":"A atividade que menos os alunos preferem é {{Q8}}.","function":""},{"name":"A3","label":"A atividade que a maioria dos alunos prefere é {{Q6}}.","function":"","incorrect":true,"feedback":"&lt;p&gt;A maioria dos alunos prefere {{Q5}}.&lt;/p&gt;"},{"name":"A4","label":"A atividade que a maioria dos alunos prefere é {{Q7}}.","function":"","incorrect":true,"feedback":"&lt;p&gt;A maioria dos alunos prefere {{Q5}}.&lt;/p&gt;"},{"name":"A5","label":"A atividade que a maioria dos alunos prefere é {{Q8}}.","function":" ","incorrect":true,"feedback":"&lt;p&gt;A maioria dos alunos prefere {{Q5}}.&lt;/p&gt;"},{"name":"A6","label":"A atividade que menos os alunos preferem é {{Q5}}.","function":"","incorrect":true,"feedback":"&lt;p&gt;A atividade que menos alunos preferem é {{Q8}}.&lt;/p&gt;"},{"name":"A7","label":"A atividade que menos os alunos preferem é {{Q6}}.","function":"","incorrect":true,"feedback":" &lt;p&gt;A atividade que menos alunos preferem é {{Q8}}.&lt;/p&gt;"},{"name":"A8","label":"{{function}}","function":"A atividade que menos os alunos preferem é {{Q7}}.","incorrect":true,"feedback":"&lt;p&gt;A atividade que menos alunos preferem é {{Q8}}.&lt;/p&gt;"}],"uniques":true},"algorithm":{"name":"trueFalse","template":"Choice matrix – inline","params":{"countCorrect":1,"countIncorrect":2,"showCheckIcon":false,"options":["Verdadeiro","Falso"]}}}</v>
      </c>
      <c r="AA908" s="17" t="s">
        <v>5295</v>
      </c>
      <c r="AB908" s="13" t="str">
        <f t="shared" si="2"/>
        <v>M6-EyP-9b-I-1</v>
      </c>
      <c r="AC908" s="13" t="str">
        <f t="shared" si="3"/>
        <v>M6-EyP-9b-I-1-BR</v>
      </c>
      <c r="AD908" s="8" t="s">
        <v>47</v>
      </c>
      <c r="AE908" s="8" t="s">
        <v>572</v>
      </c>
      <c r="AF908" s="8" t="s">
        <v>48</v>
      </c>
      <c r="AG908" s="8" t="s">
        <v>49</v>
      </c>
    </row>
    <row r="909" ht="112.5" customHeight="1">
      <c r="A909" s="6" t="s">
        <v>5289</v>
      </c>
      <c r="B909" s="6" t="s">
        <v>5290</v>
      </c>
      <c r="C909" s="13" t="s">
        <v>35</v>
      </c>
      <c r="D909" s="7" t="s">
        <v>36</v>
      </c>
      <c r="E909" s="6"/>
      <c r="F909" s="11" t="s">
        <v>5296</v>
      </c>
      <c r="G909" s="10"/>
      <c r="H909" s="10"/>
      <c r="I909" s="6" t="s">
        <v>212</v>
      </c>
      <c r="J909" s="6" t="s">
        <v>162</v>
      </c>
      <c r="K909" s="10" t="s">
        <v>5297</v>
      </c>
      <c r="L909" s="10"/>
      <c r="M909" s="13" t="s">
        <v>43</v>
      </c>
      <c r="N909" s="10" t="s">
        <v>5293</v>
      </c>
      <c r="O909" s="11" t="s">
        <v>5298</v>
      </c>
      <c r="P909" s="12"/>
      <c r="Q909" s="13"/>
      <c r="R909" s="12"/>
      <c r="S909" s="12"/>
      <c r="T909" s="12"/>
      <c r="U909" s="12"/>
      <c r="V909" s="12"/>
      <c r="W909" s="12"/>
      <c r="X909" s="13"/>
      <c r="Y909" s="6" t="s">
        <v>4925</v>
      </c>
      <c r="Z909" s="12" t="str">
        <f t="shared" si="1"/>
        <v>{
    "id": "M6-EyP-9b-I-2-BR",
    "stimulus": "&lt;p&gt;O resultado de uma pesquisa com um grupo de pessoas sobre o tipo de alimentação preferida foi mostrado neste gráfico de pizza. Selecione a opção correta.&lt;/p&gt;&lt;div class=\"fr-chart ct-chart ct-minor-seventh\" data-chart='{\"type\": \"pie\", \"series\": [{{Q1}},{{Q2}},{{Q3}}], \"labels\":[\"{{Q4}}\",\"{{Q5}}\",\"{{Q6}}\"]}'&gt;&lt;/div&gt;",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10,
                "max": 49,
                "step": 1
            },
            {
                "name": "Q2",
                "label": null,
                "min": 50,
                "max": 79,
                "step": 1
            },
            {
                "name": "Q3",
                "label": null,
                "min": 80,
                "max": 100,
                "step": 1
            },
            {
                "name": "Q4",
                "label": null,
                "list": [
                    "comida japonesa",
                    "comida chinesa",
                    "comida mexicana"
                ]
            },
            {
                "name": "Q5",
                "label": null,
                "list": [
                    "comida japonesa",
                    "comida chinesa",
                    "comida mexicana"
                ]
            },
            {
                "name": "Q6",
                "label": null,
                "list": [
                    "comida japonesa",
                    "comida chinesa",
                    "comida mexicana"
                ]
            }
        ],
        "calculated": [
            {
                "name": "A1",
                "label": "A maioria das pessoas pesquisadas prefere {{Q6}}.",
                "function": ""
            },
            {
                "name": "A2",
                "label": "O tipo de comida menos preferido é {{Q4}}.",
                "function": ""
            },
            {
                "name": "A3",
                "label": "A maioria das pessoas pesquisadas prefere {{Q4}}.",
                "function": "",
                "incorrect": true,
                "feedback": "&lt;p&gt;Os entrevistados gostam mais de {{Q6}}.&lt;/p&gt;"
            },
            {
                "name": "A4",
                "label": "A maioria das pessoas pesquisadas prefere {{Q5}}.",
                "function": "",
                "incorrect": true,
                "feedback": "&lt;p&gt;Os entrevistados gostam mais de {{Q6}}.&lt;/p&gt;"
            },
            {
                "name": "A5",
                "label": "O tipo de comida menos preferido é {{Q5}}.",
                "function": " ",
                "incorrect": true,
                "feedback": "&lt;p&gt;Os entrevistados gostam menos de {{Q4}}.&lt;/p&gt;"
            },
            {
                "name": "A6",
                "label": "O tipo de comida menos preferido é {{Q6}}.",
                "function": "",
                "incorrect": true,
                "feedback": "&lt;p&gt;Os entrevistados gostam menos de {{Q4}}.&lt;/p&gt;"
            }
        ],
        "uniques": true
    },
    "algorithm": {
        "name": "trueFalse",
        "template": "Multiple choice – standard",
        "params": {
            "countCorrect": 1,
            "countIncorrect": 2,
            "showCheckIcon": true
        }
    }
}</v>
      </c>
      <c r="AA909" s="15" t="s">
        <v>5299</v>
      </c>
      <c r="AB909" s="13" t="str">
        <f t="shared" si="2"/>
        <v>M6-EyP-9b-I-2</v>
      </c>
      <c r="AC909" s="13" t="str">
        <f t="shared" si="3"/>
        <v>M6-EyP-9b-I-2-BR</v>
      </c>
      <c r="AD909" s="8" t="s">
        <v>47</v>
      </c>
      <c r="AE909" s="8" t="s">
        <v>572</v>
      </c>
      <c r="AF909" s="8" t="s">
        <v>48</v>
      </c>
      <c r="AG909" s="8" t="s">
        <v>49</v>
      </c>
    </row>
    <row r="910" ht="112.5" customHeight="1">
      <c r="A910" s="6" t="s">
        <v>5289</v>
      </c>
      <c r="B910" s="6" t="s">
        <v>5290</v>
      </c>
      <c r="C910" s="13" t="s">
        <v>35</v>
      </c>
      <c r="D910" s="7" t="s">
        <v>36</v>
      </c>
      <c r="E910" s="6"/>
      <c r="F910" s="11" t="s">
        <v>5300</v>
      </c>
      <c r="G910" s="10"/>
      <c r="H910" s="6" t="s">
        <v>212</v>
      </c>
      <c r="I910" s="6" t="s">
        <v>212</v>
      </c>
      <c r="J910" s="6" t="s">
        <v>4563</v>
      </c>
      <c r="K910" s="10" t="s">
        <v>5301</v>
      </c>
      <c r="L910" s="10"/>
      <c r="M910" s="13" t="s">
        <v>43</v>
      </c>
      <c r="N910" s="10" t="s">
        <v>5293</v>
      </c>
      <c r="O910" s="11" t="s">
        <v>5302</v>
      </c>
      <c r="P910" s="12"/>
      <c r="Q910" s="13"/>
      <c r="R910" s="12"/>
      <c r="S910" s="12"/>
      <c r="T910" s="12"/>
      <c r="U910" s="12"/>
      <c r="V910" s="12"/>
      <c r="W910" s="12"/>
      <c r="X910" s="13"/>
      <c r="Y910" s="6" t="s">
        <v>4925</v>
      </c>
      <c r="Z910" s="12" t="str">
        <f t="shared" si="1"/>
        <v>{
    "id": "M6-EyP-9b-I-3-BR",
    "stimulus": "&lt;p&gt;Observe este gráfico de pizza que representa com quem um grupo de entrevistados costuma passar o Natal e indique se as afirmações são verdadeiras ou falsas.&lt;/p&gt;&lt;div class=\"fr-chart ct-chart ct-minor-seventh\" data-chart='{\"type\": \"pie\", \"series\": [{{Q1}},{{Q2}},{{Q3}},{{Q4}}], \"labels\":[\"{{Q5}}\",\"{{Q6}}\",\"{{Q7}}\",\"{{Q8}}\"]}'&gt;&lt;/div&gt;",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80,
                "max": 100,
                "step": 1
            },
            {
                "name": "Q2",
                "label": null,
                "min": 50,
                "max": 79,
                "step": 1
            },
            {
                "name": "Q3",
                "label": null,
                "min": 50,
                "max": 79,
                "step": 1
            },
            {
                "name": "Q4",
                "label": null,
                "min": 20,
                "max": 49,
                "step": 1
            },
            {
                "name": "Q5",
                "label": null,
                "list": [
                    "com amigos",
                    "com o parceiro",
                    "com a família",
                    "sozinho"
                ]
            },
            {
                "name": "Q6",
                "label": null,
                "list": [
                    "com amigos",
                    "com o parceiro",
                    "com a família",
                    "sozinho"
                ]
            },
            {
                "name": "Q7",
                "label": null,
                "list": [
                    "com amigos",
                    "com o parceiro",
                    "com a família",
                    "sozinho"
                ]
            },
            {
                "name": "Q8",
                "label": null,
                "list": [
                    "com amigos",
                    "com o parceiro",
                    "com a família",
                    "sozinho"
                ]
            }
        ],
        "calculated": [
            {
                "name": "A1",
                "label": "A maioria das pessoas passa o Natal {{Q5}}.",
                "function": ""
            },
            {
                "name": "A2",
                "label": "A minoria das pessoas passa o Natal {{Q8}}.",
                "function": ""
            },
            {
                "name": "A3",
                "label": "A minoria das pessoas passa o Natal {{Q5}}.",
                "function": " ",
                "incorrect": true,
                "feedback": "&lt;p&gt;A minoria das pessoas pesquisadas passa o Natal {{Q8}}.&lt;/p&gt;"
            },
            {
                "name": "A4",
                "label": "A maioria das pessoas passa o Natal {{Q6}}.",
                "function": " ",
                "incorrect": true,
                "feedback": "&lt;p&gt;A maioria das pessoas pesquisadas passa o Natal {{Q5}}.&lt;/p&gt;"
            },
            {
                "name": "A5",
                "label": "A maioria das pessoas passa o Natal {{Q7}}.",
                "function": " ",
                "incorrect": true,
                "feedback": "&lt;p&gt;A maioria das pessoas pesquisadas passa o Natal {{Q5}}.&lt;/p&gt;"
            },
            {
                "name": "A6",
                "label": "A maioria das pessoas passa o Natal {{Q8}}.",
                "function": " ",
                "incorrect": true,
                "feedback": "&lt;p&gt;A maioria das pessoas pesquisadas passa o Natal {{Q5}}.&lt;/p&gt;"
            },
            {
                "name": "A7",
                "label": "A minoria das pessoas passa o Natal {{Q6}}.",
                "function": "",
                "incorrect": true,
                "feedback": " &lt;p&gt;A minoria das pessoas pesquisadas passa o Natal {{Q8}}.&lt;/p&gt;"
            },
            {
                "name": "A8",
                "label": "{{function}}",
                "function": "A minoria das pessoas passa o Natal {{Q7}}.",
                "incorrect": true,
                "feedback": " &lt;p&gt;A minoria das pessoas pesquisadas passa o Natal {{Q8}}.&lt;/p&gt;"
            }
        ],
        "uniques": true
    },
    "algorithm": {
        "name": "trueFalse",
        "template": "Choice matrix – inline",
        "params": {
            "countCorrect": 1,
            "countIncorrect": 2,
            "showCheckIcon": false,
            "options": [
                "Verdadeiro",
                "Falso"
            ]
        }
    }
}</v>
      </c>
      <c r="AA910" s="15" t="s">
        <v>5303</v>
      </c>
      <c r="AB910" s="13" t="str">
        <f t="shared" si="2"/>
        <v>M6-EyP-9b-I-3</v>
      </c>
      <c r="AC910" s="13" t="str">
        <f t="shared" si="3"/>
        <v>M6-EyP-9b-I-3-BR</v>
      </c>
      <c r="AD910" s="8" t="s">
        <v>47</v>
      </c>
      <c r="AE910" s="8" t="s">
        <v>572</v>
      </c>
      <c r="AF910" s="8" t="s">
        <v>48</v>
      </c>
      <c r="AG910" s="8" t="s">
        <v>49</v>
      </c>
    </row>
    <row r="911" ht="112.5" customHeight="1">
      <c r="A911" s="6" t="s">
        <v>5289</v>
      </c>
      <c r="B911" s="6" t="s">
        <v>5290</v>
      </c>
      <c r="C911" s="13" t="s">
        <v>50</v>
      </c>
      <c r="D911" s="7" t="s">
        <v>36</v>
      </c>
      <c r="E911" s="8"/>
      <c r="F911" s="10" t="s">
        <v>5304</v>
      </c>
      <c r="G911" s="10"/>
      <c r="H911" s="19" t="s">
        <v>212</v>
      </c>
      <c r="I911" s="19" t="s">
        <v>212</v>
      </c>
      <c r="J911" s="19" t="s">
        <v>1268</v>
      </c>
      <c r="K911" s="27" t="s">
        <v>5305</v>
      </c>
      <c r="L911" s="26" t="s">
        <v>5306</v>
      </c>
      <c r="M911" s="13" t="s">
        <v>43</v>
      </c>
      <c r="N911" s="10" t="s">
        <v>5293</v>
      </c>
      <c r="O911" s="10" t="s">
        <v>5293</v>
      </c>
      <c r="P911" s="12"/>
      <c r="Q911" s="13"/>
      <c r="R911" s="12"/>
      <c r="S911" s="12"/>
      <c r="T911" s="12"/>
      <c r="U911" s="12"/>
      <c r="V911" s="12"/>
      <c r="W911" s="12"/>
      <c r="X911" s="13"/>
      <c r="Y911" s="6" t="s">
        <v>4925</v>
      </c>
      <c r="Z911" s="12" t="str">
        <f t="shared" si="1"/>
        <v>{"id":"M6-EyP-9b-E-1-BR","stimulus":"&lt;p&gt;Este gráfico de pizza representa quais sucos são preferidos por um grupo de amigos. Arraste e ordene os sabores do menos para o mais preferido. Coloque-os de cima para baixo.&lt;/p&gt;&lt;div style=\"display:flex; justify-content:center;\"&gt;&lt;div class=\"fr-chart ct-chart ct-minor-seventh\" data-chart='{\"type\": \"pie\", \"series\": [{{Q1}},{{Q2}},{{Q3}},{{Q4}}], \"labels\":[\"Laranja\",\"Abacaxi\",\"Uva\",\"Pêssego\"]}'&gt;&lt;/div&gt;&lt;/div&gt;","hint":"&lt;p&gt;Em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Laranja","min":2,"max":8,"step":1},{"name":"Q2","label":"Abacaxi","min":2,"max":8,"step":1},{"name":"Q3","label":"Uva","min":2,"max":8,"step":1},{"name":"Q4","label":"Pêssego","min":2,"max":8,"step":1}],"uniques":true},"algorithm":{"name":"orderNumbers","params":{"order":"asc"}}}</v>
      </c>
      <c r="AA911" s="17" t="s">
        <v>5307</v>
      </c>
      <c r="AB911" s="13" t="str">
        <f t="shared" si="2"/>
        <v>M6-EyP-9b-E-1</v>
      </c>
      <c r="AC911" s="13" t="str">
        <f t="shared" si="3"/>
        <v>M6-EyP-9b-E-1-BR</v>
      </c>
      <c r="AD911" s="8" t="s">
        <v>47</v>
      </c>
      <c r="AE911" s="8" t="s">
        <v>572</v>
      </c>
      <c r="AF911" s="8" t="s">
        <v>48</v>
      </c>
      <c r="AG911" s="8" t="s">
        <v>49</v>
      </c>
    </row>
    <row r="912" ht="112.5" customHeight="1">
      <c r="A912" s="6" t="s">
        <v>5289</v>
      </c>
      <c r="B912" s="6" t="s">
        <v>5290</v>
      </c>
      <c r="C912" s="13" t="s">
        <v>50</v>
      </c>
      <c r="D912" s="7" t="s">
        <v>36</v>
      </c>
      <c r="E912" s="6"/>
      <c r="F912" s="11" t="s">
        <v>5308</v>
      </c>
      <c r="G912" s="10"/>
      <c r="H912" s="19" t="s">
        <v>212</v>
      </c>
      <c r="I912" s="19" t="s">
        <v>212</v>
      </c>
      <c r="J912" s="19" t="s">
        <v>1268</v>
      </c>
      <c r="K912" s="27" t="s">
        <v>5309</v>
      </c>
      <c r="L912" s="27" t="s">
        <v>5310</v>
      </c>
      <c r="M912" s="13" t="s">
        <v>43</v>
      </c>
      <c r="N912" s="10" t="s">
        <v>5293</v>
      </c>
      <c r="O912" s="10" t="s">
        <v>5293</v>
      </c>
      <c r="P912" s="12"/>
      <c r="Q912" s="13"/>
      <c r="R912" s="12"/>
      <c r="S912" s="12"/>
      <c r="T912" s="12"/>
      <c r="U912" s="12"/>
      <c r="V912" s="12"/>
      <c r="W912" s="12"/>
      <c r="X912" s="13"/>
      <c r="Y912" s="6" t="s">
        <v>4925</v>
      </c>
      <c r="Z912" s="12" t="str">
        <f t="shared" si="1"/>
        <v>{"id":"M6-EyP-9b-E-2-BR","stimulus":"&lt;p&gt;Este gráfico de pizza representa os animais de estimação que um grupo de entrevistados declararam ter. Arrastre e ordene-os do mais ao menos frequente. Coloque-os de cima para baixo.&lt;/p&gt;&lt;div style=\"display:flex; justify-content:center;\"&gt;&lt;div class=\"fr-chart ct-chart ct-minor-seventh\" data-chart='{\"type\": \"pie\", \"series\": [{{Q1}},{{Q2}},{{Q3}},{{Q4}}], \"labels\":[\"Coelho\",\"Passarinho\",\"Gato\",\"Cachorro\"]}'&gt;&lt;/div&gt;&lt;/div&gt;","hint":"&lt;p&gt;Em um gráfico de pizza, a área de cada setor é proporcional à frequência absoluta dos valores da variável estatística.&lt;/p&gt;","feedback":"&lt;p&gt;Em um gráfico de pizza, a área de setor pizza é proporcional à frequência absoluta dos valores da variável estatística.&lt;/p&gt;","seed":{"parameters":[{"name":"Q1","label":"Coelho","min":5,"max":10,"step":1},{"name":"Q2","label":"Passarinho","min":5,"max":10,"step":1},{"name":"Q3","label":"Gato","min":5,"max":10,"step":1},{"name":"Q4","label":"Cachorro","min":5,"max":10,"step":1}],"uniques":true},"algorithm":{"name":"orderNumbers","params":{"order":"desc"}}}</v>
      </c>
      <c r="AA912" s="17" t="s">
        <v>5311</v>
      </c>
      <c r="AB912" s="13" t="str">
        <f t="shared" si="2"/>
        <v>M6-EyP-9b-E-2</v>
      </c>
      <c r="AC912" s="13" t="str">
        <f t="shared" si="3"/>
        <v>M6-EyP-9b-E-2-BR</v>
      </c>
      <c r="AD912" s="8" t="s">
        <v>47</v>
      </c>
      <c r="AE912" s="8" t="s">
        <v>572</v>
      </c>
      <c r="AF912" s="8" t="s">
        <v>48</v>
      </c>
      <c r="AG912" s="8" t="s">
        <v>49</v>
      </c>
    </row>
    <row r="913" ht="112.5" customHeight="1">
      <c r="A913" s="6" t="s">
        <v>5289</v>
      </c>
      <c r="B913" s="6" t="s">
        <v>5290</v>
      </c>
      <c r="C913" s="13" t="s">
        <v>50</v>
      </c>
      <c r="D913" s="7" t="s">
        <v>36</v>
      </c>
      <c r="E913" s="6"/>
      <c r="F913" s="11" t="s">
        <v>5312</v>
      </c>
      <c r="G913" s="27"/>
      <c r="H913" s="19" t="s">
        <v>212</v>
      </c>
      <c r="I913" s="19" t="s">
        <v>212</v>
      </c>
      <c r="J913" s="19" t="s">
        <v>1268</v>
      </c>
      <c r="K913" s="27" t="s">
        <v>5313</v>
      </c>
      <c r="L913" s="27" t="s">
        <v>5314</v>
      </c>
      <c r="M913" s="13" t="s">
        <v>43</v>
      </c>
      <c r="N913" s="10" t="s">
        <v>5293</v>
      </c>
      <c r="O913" s="10" t="s">
        <v>5293</v>
      </c>
      <c r="P913" s="12"/>
      <c r="Q913" s="13"/>
      <c r="R913" s="12"/>
      <c r="S913" s="12"/>
      <c r="T913" s="12"/>
      <c r="U913" s="12"/>
      <c r="V913" s="12"/>
      <c r="W913" s="12"/>
      <c r="X913" s="13"/>
      <c r="Y913" s="6" t="s">
        <v>4925</v>
      </c>
      <c r="Z913" s="12" t="str">
        <f t="shared" si="1"/>
        <v>{"id":"M6-EyP-9b-E-3-BR","stimulus":"&lt;p&gt;Em um festa junina havia três barracas para diferentes atividades de brincadeiras. A organização criou este gráfico de setores para ver qual delas recebeu mais visitas. Arraste e ordene-as da menor para a maior frequência. Coloque-as de cima para baixo.&lt;/p&gt;&lt;div style=\"display:flex; justify-content:center;\"&gt;&lt;div class=\"fr-chart ct-chart ct-minor-seventh\" data-chart='{\"type\": \"pie\", \"series\": [{{Q1}},{{Q2}},{{Q3}}], \"labels\":[\"Correio elegante\",\"Pescaria\",\"Cadeia\"]}'&gt;&lt;/div&gt;&lt;/div&gt;","hint":"&lt;p&gt;Em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estatística.&lt;/p&gt;","seed":{"parameters":[{"name":"Q1","label":"Correio elegante","min":10,"max":50,"step":1},{"name":"Q2","label":"Pescaria","min":10,"max":50,"step":1},{"name":"Q3","label":"Cadeia","min":10,"max":50,"step":1}],"uniques":true},"algorithm":{"name":"orderNumbers","params":{"order":"asc"}}}</v>
      </c>
      <c r="AA913" s="17" t="s">
        <v>5315</v>
      </c>
      <c r="AB913" s="13" t="str">
        <f t="shared" si="2"/>
        <v>M6-EyP-9b-E-3</v>
      </c>
      <c r="AC913" s="13" t="str">
        <f t="shared" si="3"/>
        <v>M6-EyP-9b-E-3-BR</v>
      </c>
      <c r="AD913" s="8" t="s">
        <v>47</v>
      </c>
      <c r="AE913" s="8" t="s">
        <v>572</v>
      </c>
      <c r="AF913" s="8" t="s">
        <v>48</v>
      </c>
      <c r="AG913" s="8" t="s">
        <v>49</v>
      </c>
    </row>
    <row r="914" ht="112.5" customHeight="1">
      <c r="A914" s="6" t="s">
        <v>5316</v>
      </c>
      <c r="B914" s="6" t="s">
        <v>5317</v>
      </c>
      <c r="C914" s="13" t="s">
        <v>35</v>
      </c>
      <c r="D914" s="7" t="s">
        <v>36</v>
      </c>
      <c r="E914" s="6"/>
      <c r="F914" s="9" t="s">
        <v>5318</v>
      </c>
      <c r="G914" s="10"/>
      <c r="H914" s="10"/>
      <c r="I914" s="6"/>
      <c r="J914" s="23" t="s">
        <v>346</v>
      </c>
      <c r="K914" s="10"/>
      <c r="L914" s="11" t="s">
        <v>5319</v>
      </c>
      <c r="M914" s="13" t="s">
        <v>43</v>
      </c>
      <c r="N914" s="11" t="s">
        <v>5320</v>
      </c>
      <c r="O914" s="11" t="s">
        <v>5320</v>
      </c>
      <c r="P914" s="14"/>
      <c r="Q914" s="13"/>
      <c r="R914" s="12"/>
      <c r="S914" s="12"/>
      <c r="T914" s="12"/>
      <c r="U914" s="12"/>
      <c r="V914" s="12"/>
      <c r="W914" s="12"/>
      <c r="X914" s="13"/>
      <c r="Y914" s="6" t="s">
        <v>4925</v>
      </c>
      <c r="Z914" s="12" t="str">
        <f t="shared" si="1"/>
        <v>{"id":"M6-EyP-10a-I-1-BR","stimulus":"&lt;p&gt;Escolha experiências que dependem do acaso.&lt;/p&gt;","hint":"&lt;p&gt;As experiências que dependem do acaso são aquelas em que o resultado não pode ser conhecido antecipadamente.&lt;/p&gt;","feedback":"&lt;p&gt;As experiências que dependem do acaso são aquelas em que o resultado não pode ser conhecido antecipadamente.&lt;/p&gt;","seed":{"parameters":[],"calculated":[{"name":"A1","label":"Um ás é retirado de um baralho de cartas que acabou de ser embaralhado."},{"name":"A2","label":"Obtém-se um 2 quando se lança um dado."},{"name":"A3","label":"Uma bola amarela é retirada de uma urna com muitas bolas coloridas."},{"name":"A4","label":"Obtém-se coroa quando se lança uma moeda."},{"name":"A5","label":"A temperatura de um copo de leite sobe se ele for aquecido em um forno de microondas.","incorrect":true},{"name":"A6","label":"Uma lâmpada é acesa quando seu interruptor é acionado.","incorrect":true},{"name":"A7","label":"Uma garrafa se enche se for deixada sob uma torneira aberta.","incorrect":true},{"name":"A8","label":"No inverno é mais frio que no resto do ano.","incorrect":true},{"name":"A9","label":"Uma pedra cai ao chão ao ser lançada por uma janela.","incorrect":true}],"uniques":true},"algorithm":{"name":"trueFalse","template":"Multiple choice – multiple response","params":{"countCorrect":2,"countIncorrect":1}}}</v>
      </c>
      <c r="AA914" s="17" t="s">
        <v>5321</v>
      </c>
      <c r="AB914" s="13" t="str">
        <f t="shared" si="2"/>
        <v>M6-EyP-10a-I-1</v>
      </c>
      <c r="AC914" s="13" t="str">
        <f t="shared" si="3"/>
        <v>M6-EyP-10a-I-1-BR</v>
      </c>
      <c r="AD914" s="8" t="s">
        <v>47</v>
      </c>
      <c r="AE914" s="13"/>
      <c r="AF914" s="8" t="s">
        <v>48</v>
      </c>
      <c r="AG914" s="8"/>
    </row>
    <row r="915" ht="112.5" customHeight="1">
      <c r="A915" s="6" t="s">
        <v>5322</v>
      </c>
      <c r="B915" s="6" t="s">
        <v>5323</v>
      </c>
      <c r="C915" s="13" t="s">
        <v>35</v>
      </c>
      <c r="D915" s="7" t="s">
        <v>36</v>
      </c>
      <c r="E915" s="6"/>
      <c r="F915" s="9" t="s">
        <v>5324</v>
      </c>
      <c r="G915" s="10"/>
      <c r="H915" s="10" t="s">
        <v>5325</v>
      </c>
      <c r="I915" s="6" t="s">
        <v>212</v>
      </c>
      <c r="J915" s="8" t="s">
        <v>468</v>
      </c>
      <c r="K915" s="11" t="s">
        <v>5326</v>
      </c>
      <c r="L915" s="11" t="s">
        <v>5327</v>
      </c>
      <c r="M915" s="13" t="s">
        <v>43</v>
      </c>
      <c r="N915" s="11" t="s">
        <v>5328</v>
      </c>
      <c r="O915" s="11" t="s">
        <v>5328</v>
      </c>
      <c r="P915" s="12"/>
      <c r="Q915" s="13"/>
      <c r="R915" s="12"/>
      <c r="S915" s="12"/>
      <c r="T915" s="12"/>
      <c r="U915" s="12"/>
      <c r="V915" s="12"/>
      <c r="W915" s="12"/>
      <c r="X915" s="13"/>
      <c r="Y915" s="6" t="s">
        <v>4925</v>
      </c>
      <c r="Z915" s="12" t="str">
        <f t="shared" si="1"/>
        <v>{"id":"M6-EyP-10b-I-1-BR","stimulus":"&lt;p&gt;Arraste cada experiência para o tipo de evento que a descreve.&lt;/p&gt;","hint":"&lt;p&gt;Um evento certo é aquele que sempre vai ocorrer. Um evento possível é aquele que acontece apenas às vezes. Um evento impossível nunca acontece.&lt;/p&gt;","feedback":"&lt;p&gt;Um evento certo é aquele que sempre vai ocorrer. Um evento possível é aquele que acontece apenas às vezes. Um evento impossível nunca acontece.&lt;/p&gt;","seed":{"parameters":[{"name":"Q1","list":["Sai cara ou coroa ao se lançar uma moeda.","Sai um número maior que zero ao se lançar um dado.","Um taça de cristal quebra ao cair do terceiro andar."]},{"name":"Q2","list":["Sai um dois ao se lançar um dado.","Vai chover dentro de cem dias.","Sai coroa ao se lançar uma moeda."]},{"name":"Q3","list":["Neva com uma temperatura de 30°C.","Um número maior que sete é sorteado ao se lançar um dado normal.","Um relógio quebrado mostra a hora corretamente."]}],"calculated":[{"name":"A1","function":"{{Q1}}","label":"Evento certo"},{"name":"A2","function":"{{Q2}}","label":"Evento possível"},{"name":"A3","function":"{{Q3}}","label":"Evento impossível"}],"uniques":true},"algorithm":{"name":"linkOperationResult","params":{"invert":true},"template":"Match list"}}</v>
      </c>
      <c r="AA915" s="15" t="s">
        <v>5329</v>
      </c>
      <c r="AB915" s="13" t="str">
        <f t="shared" si="2"/>
        <v>M6-EyP-10b-I-1</v>
      </c>
      <c r="AC915" s="13" t="str">
        <f t="shared" si="3"/>
        <v>M6-EyP-10b-I-1-BR</v>
      </c>
      <c r="AD915" s="8" t="s">
        <v>47</v>
      </c>
      <c r="AE915" s="13"/>
      <c r="AF915" s="8" t="s">
        <v>48</v>
      </c>
      <c r="AG915" s="8"/>
    </row>
    <row r="916" ht="112.5" customHeight="1">
      <c r="A916" s="6" t="s">
        <v>5322</v>
      </c>
      <c r="B916" s="6" t="s">
        <v>5323</v>
      </c>
      <c r="C916" s="13" t="s">
        <v>50</v>
      </c>
      <c r="D916" s="7" t="s">
        <v>36</v>
      </c>
      <c r="E916" s="6"/>
      <c r="F916" s="11" t="s">
        <v>5330</v>
      </c>
      <c r="G916" s="10" t="s">
        <v>5331</v>
      </c>
      <c r="H916" s="10"/>
      <c r="I916" s="6" t="s">
        <v>212</v>
      </c>
      <c r="J916" s="8" t="s">
        <v>196</v>
      </c>
      <c r="K916" s="10" t="s">
        <v>5332</v>
      </c>
      <c r="L916" s="10" t="s">
        <v>5333</v>
      </c>
      <c r="M916" s="14" t="s">
        <v>43</v>
      </c>
      <c r="N916" s="10" t="s">
        <v>5334</v>
      </c>
      <c r="O916" s="10" t="s">
        <v>5328</v>
      </c>
      <c r="P916" s="12"/>
      <c r="Q916" s="13"/>
      <c r="R916" s="12"/>
      <c r="S916" s="12"/>
      <c r="T916" s="12"/>
      <c r="U916" s="12"/>
      <c r="V916" s="12"/>
      <c r="W916" s="12"/>
      <c r="X916" s="13"/>
      <c r="Y916" s="6" t="s">
        <v>4925</v>
      </c>
      <c r="Z916" s="12" t="str">
        <f t="shared" si="1"/>
        <v>{"id":"M6-EyP-10b-E-1-BR","stimulus":"&lt;p&gt;Como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no lançamento de um dado.","Hoje é o dia 30 de fevereiro.","Ganhar na loteria sem jogar."]}],"calculated":[{"name":"A1","label":"Evento certo"},{"name":"A2","label":"Evento possível"},{"name":"A3","label":"Evento impossível"}],"uniques":true},"algorithm":{"name":"calculateOperation","template":"Cloze with drag &amp; drop","params":{"keyboard":"INTERMEDIATE"}}}</v>
      </c>
      <c r="AA916" s="15" t="s">
        <v>5335</v>
      </c>
      <c r="AB916" s="13" t="str">
        <f t="shared" si="2"/>
        <v>M6-EyP-10b-E-1</v>
      </c>
      <c r="AC916" s="13" t="str">
        <f t="shared" si="3"/>
        <v>M6-EyP-10b-E-1-BR</v>
      </c>
      <c r="AD916" s="8" t="s">
        <v>47</v>
      </c>
      <c r="AE916" s="8" t="s">
        <v>572</v>
      </c>
      <c r="AF916" s="8" t="s">
        <v>48</v>
      </c>
      <c r="AG916" s="8"/>
    </row>
    <row r="917" ht="112.5" customHeight="1">
      <c r="A917" s="6" t="s">
        <v>5322</v>
      </c>
      <c r="B917" s="6" t="s">
        <v>5323</v>
      </c>
      <c r="C917" s="13" t="s">
        <v>50</v>
      </c>
      <c r="D917" s="7" t="s">
        <v>36</v>
      </c>
      <c r="E917" s="6"/>
      <c r="F917" s="11" t="s">
        <v>5330</v>
      </c>
      <c r="G917" s="10" t="s">
        <v>5336</v>
      </c>
      <c r="H917" s="10"/>
      <c r="I917" s="6" t="s">
        <v>212</v>
      </c>
      <c r="J917" s="8" t="s">
        <v>196</v>
      </c>
      <c r="K917" s="10" t="s">
        <v>5332</v>
      </c>
      <c r="L917" s="10" t="s">
        <v>5333</v>
      </c>
      <c r="M917" s="14" t="s">
        <v>43</v>
      </c>
      <c r="N917" s="10" t="s">
        <v>5334</v>
      </c>
      <c r="O917" s="10" t="s">
        <v>5328</v>
      </c>
      <c r="P917" s="12"/>
      <c r="Q917" s="13"/>
      <c r="R917" s="12"/>
      <c r="S917" s="12"/>
      <c r="T917" s="12"/>
      <c r="U917" s="12"/>
      <c r="V917" s="12"/>
      <c r="W917" s="12"/>
      <c r="X917" s="13"/>
      <c r="Y917" s="6" t="s">
        <v>4925</v>
      </c>
      <c r="Z917" s="12" t="str">
        <f t="shared" si="1"/>
        <v>{"id":"M6-EyP-10b-E-2-BR","stimulus":"&lt;p&gt;Como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possível"},{"name":"A2","label":"Evento certo"},{"name":"A3","label":"Evento impossível"}],"uniques":true},"algorithm":{"name":"calculateOperation","template":"Cloze with drag &amp; drop","params":{"keyboard":"INTERMEDIATE"}}}</v>
      </c>
      <c r="AA917" s="15" t="s">
        <v>5337</v>
      </c>
      <c r="AB917" s="13" t="str">
        <f t="shared" si="2"/>
        <v>M6-EyP-10b-E-2</v>
      </c>
      <c r="AC917" s="13" t="str">
        <f t="shared" si="3"/>
        <v>M6-EyP-10b-E-2-BR</v>
      </c>
      <c r="AD917" s="8" t="s">
        <v>47</v>
      </c>
      <c r="AE917" s="8" t="s">
        <v>572</v>
      </c>
      <c r="AF917" s="8" t="s">
        <v>48</v>
      </c>
      <c r="AG917" s="8"/>
    </row>
    <row r="918" ht="112.5" customHeight="1">
      <c r="A918" s="6" t="s">
        <v>5322</v>
      </c>
      <c r="B918" s="6" t="s">
        <v>5323</v>
      </c>
      <c r="C918" s="13" t="s">
        <v>50</v>
      </c>
      <c r="D918" s="7" t="s">
        <v>36</v>
      </c>
      <c r="E918" s="6"/>
      <c r="F918" s="11" t="s">
        <v>5330</v>
      </c>
      <c r="G918" s="10" t="s">
        <v>5338</v>
      </c>
      <c r="H918" s="10"/>
      <c r="I918" s="6" t="s">
        <v>212</v>
      </c>
      <c r="J918" s="8" t="s">
        <v>196</v>
      </c>
      <c r="K918" s="10" t="s">
        <v>5332</v>
      </c>
      <c r="L918" s="10" t="s">
        <v>5333</v>
      </c>
      <c r="M918" s="14" t="s">
        <v>43</v>
      </c>
      <c r="N918" s="10" t="s">
        <v>5334</v>
      </c>
      <c r="O918" s="10" t="s">
        <v>5328</v>
      </c>
      <c r="P918" s="12"/>
      <c r="Q918" s="13"/>
      <c r="R918" s="12"/>
      <c r="S918" s="12"/>
      <c r="T918" s="12"/>
      <c r="U918" s="12"/>
      <c r="V918" s="12"/>
      <c r="W918" s="12"/>
      <c r="X918" s="13"/>
      <c r="Y918" s="6" t="s">
        <v>4925</v>
      </c>
      <c r="Z918" s="12" t="str">
        <f t="shared" si="1"/>
        <v>{"id":"M6-EyP-10b-E-3-BR","stimulus":"&lt;p&gt;Como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impossível"},{"name":"A2","label":"Evento possível"},{"name":"A3","label":"Evento certo"}],"uniques":true},"algorithm":{"name":"calculateOperation","template":"Cloze with drag &amp; drop","params":{"keyboard":"INTERMEDIATE"}}}</v>
      </c>
      <c r="AA918" s="15" t="s">
        <v>5339</v>
      </c>
      <c r="AB918" s="13" t="str">
        <f t="shared" si="2"/>
        <v>M6-EyP-10b-E-3</v>
      </c>
      <c r="AC918" s="13" t="str">
        <f t="shared" si="3"/>
        <v>M6-EyP-10b-E-3-BR</v>
      </c>
      <c r="AD918" s="8" t="s">
        <v>47</v>
      </c>
      <c r="AE918" s="8" t="s">
        <v>572</v>
      </c>
      <c r="AF918" s="8" t="s">
        <v>48</v>
      </c>
      <c r="AG918" s="8"/>
    </row>
    <row r="919" ht="112.5" customHeight="1">
      <c r="A919" s="6" t="s">
        <v>5340</v>
      </c>
      <c r="B919" s="6" t="s">
        <v>5341</v>
      </c>
      <c r="C919" s="13" t="s">
        <v>35</v>
      </c>
      <c r="D919" s="7" t="s">
        <v>36</v>
      </c>
      <c r="E919" s="6"/>
      <c r="F919" s="9" t="s">
        <v>5342</v>
      </c>
      <c r="G919" s="10"/>
      <c r="H919" s="10"/>
      <c r="I919" s="6"/>
      <c r="J919" s="23" t="s">
        <v>346</v>
      </c>
      <c r="K919" s="10"/>
      <c r="L919" s="11" t="s">
        <v>5343</v>
      </c>
      <c r="M919" s="13" t="s">
        <v>43</v>
      </c>
      <c r="N919" s="11" t="s">
        <v>5344</v>
      </c>
      <c r="O919" s="11" t="s">
        <v>5344</v>
      </c>
      <c r="P919" s="12"/>
      <c r="Q919" s="13"/>
      <c r="R919" s="12"/>
      <c r="S919" s="12"/>
      <c r="T919" s="12"/>
      <c r="U919" s="12"/>
      <c r="V919" s="12"/>
      <c r="W919" s="12"/>
      <c r="X919" s="13"/>
      <c r="Y919" s="6" t="s">
        <v>4925</v>
      </c>
      <c r="Z919" s="12" t="str">
        <f t="shared" si="1"/>
        <v>{"id":"M6-EyP-11a-I-1-BR","stimulus":"&lt;p&gt;Clique nas respostas corretas.&lt;/p&gt;","hint":"&lt;p&gt;A probabilidade de um &lt;b&gt;evento certo&lt;/b&gt; é 1, enquanto a probabilidade de um &lt;b&gt;evento impossível&lt;/b&gt; é 0.&lt;/p&gt;","feedback":"&lt;p&gt;A probabilidade de um &lt;b&gt;evento certo&lt;/b&gt; é 1, enquanto a probabilidade de um &lt;b&gt;evento impossível&lt;/b&gt; é 0.&lt;/p&gt;","seed":{"parameters":[],"calculated":[{"name":"A1","label":"A probabilidade de um evento é sempre maior ou igual a 0 e menor ou igual a 1."},{"name":"A2","label":"A probabilidade de um evento possível pode ser 0.2."},{"name":"A3","label":"A probabilidade de um evento certo é 1."},{"name":"A4","label":"A probabilidade de um evento impossível é 0."},{"name":"A5","label":"A probabilidade de um evento impossível é 1.","incorrect":true},{"name":"A6","label":"A probabilidade de um evento certo é 0.","incorrect":true},{"name":"A7","label":"A probabilidade de um evento possível pode ser 1.2.","incorrect":true},{"name":"A8","label":"A probabilidade de um evento pode ser maior que 1.","incorrect":true}],"uniques":true},"algorithm":{"name":"trueFalse","template":"Multiple choice – multiple response","params":{"countCorrect":2,"countIncorrect":1}}}</v>
      </c>
      <c r="AA919" s="17" t="s">
        <v>5345</v>
      </c>
      <c r="AB919" s="13" t="str">
        <f t="shared" si="2"/>
        <v>M6-EyP-11a-I-1</v>
      </c>
      <c r="AC919" s="13" t="str">
        <f t="shared" si="3"/>
        <v>M6-EyP-11a-I-1-BR</v>
      </c>
      <c r="AD919" s="8" t="s">
        <v>47</v>
      </c>
      <c r="AE919" s="13"/>
      <c r="AF919" s="8" t="s">
        <v>48</v>
      </c>
      <c r="AG919" s="8"/>
    </row>
    <row r="920" ht="112.5" customHeight="1">
      <c r="A920" s="6" t="s">
        <v>5340</v>
      </c>
      <c r="B920" s="6" t="s">
        <v>5341</v>
      </c>
      <c r="C920" s="13" t="s">
        <v>50</v>
      </c>
      <c r="D920" s="7" t="s">
        <v>36</v>
      </c>
      <c r="E920" s="6"/>
      <c r="F920" s="9" t="s">
        <v>5346</v>
      </c>
      <c r="G920" s="11" t="s">
        <v>5347</v>
      </c>
      <c r="H920" s="10"/>
      <c r="I920" s="6"/>
      <c r="J920" s="6" t="s">
        <v>103</v>
      </c>
      <c r="K920" s="9" t="s">
        <v>5348</v>
      </c>
      <c r="L920" s="10" t="s">
        <v>5349</v>
      </c>
      <c r="M920" s="13" t="s">
        <v>43</v>
      </c>
      <c r="N920" s="11" t="s">
        <v>5344</v>
      </c>
      <c r="O920" s="11" t="s">
        <v>5344</v>
      </c>
      <c r="P920" s="12"/>
      <c r="Q920" s="13"/>
      <c r="R920" s="12"/>
      <c r="S920" s="12"/>
      <c r="T920" s="12"/>
      <c r="U920" s="12"/>
      <c r="V920" s="12"/>
      <c r="W920" s="12"/>
      <c r="X920" s="13"/>
      <c r="Y920" s="6" t="s">
        <v>4925</v>
      </c>
      <c r="Z920" s="12" t="str">
        <f t="shared" si="1"/>
        <v>{"id":"M6-EyP-11a-E-1-BR","stimulus":"&lt;p&gt;Complete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0.&lt;/p&gt;","seed":{"parameters":[{"name":"Q1","list":["se fazer aniversário um dia por ano","tirar uma bolinha de gude de um saco de bolinhas de gude","no fim de um dia se começar o outro"]}],"calculated":[{"name":"A1","function":"1"}],"uniques":true},"algorithm":{"name":"calculateOperation","params":{"method":"equivLiteral","keyboard":"NUMERICAL"}}}</v>
      </c>
      <c r="AA920" s="15" t="s">
        <v>5350</v>
      </c>
      <c r="AB920" s="13" t="str">
        <f t="shared" si="2"/>
        <v>M6-EyP-11a-E-1</v>
      </c>
      <c r="AC920" s="13" t="str">
        <f t="shared" si="3"/>
        <v>M6-EyP-11a-E-1-BR</v>
      </c>
      <c r="AD920" s="8" t="s">
        <v>47</v>
      </c>
      <c r="AE920" s="13"/>
      <c r="AF920" s="8" t="s">
        <v>48</v>
      </c>
      <c r="AG920" s="8"/>
    </row>
    <row r="921" ht="112.5" customHeight="1">
      <c r="A921" s="6" t="s">
        <v>5340</v>
      </c>
      <c r="B921" s="6" t="s">
        <v>5341</v>
      </c>
      <c r="C921" s="13" t="s">
        <v>50</v>
      </c>
      <c r="D921" s="7" t="s">
        <v>36</v>
      </c>
      <c r="E921" s="6"/>
      <c r="F921" s="9" t="s">
        <v>5346</v>
      </c>
      <c r="G921" s="11" t="s">
        <v>5347</v>
      </c>
      <c r="H921" s="10"/>
      <c r="I921" s="6"/>
      <c r="J921" s="6" t="s">
        <v>103</v>
      </c>
      <c r="K921" s="11" t="s">
        <v>5351</v>
      </c>
      <c r="L921" s="10" t="s">
        <v>5352</v>
      </c>
      <c r="M921" s="13" t="s">
        <v>43</v>
      </c>
      <c r="N921" s="11" t="s">
        <v>5344</v>
      </c>
      <c r="O921" s="11" t="s">
        <v>5344</v>
      </c>
      <c r="P921" s="12"/>
      <c r="Q921" s="13"/>
      <c r="R921" s="12"/>
      <c r="S921" s="12"/>
      <c r="T921" s="12"/>
      <c r="U921" s="12"/>
      <c r="V921" s="12"/>
      <c r="W921" s="12"/>
      <c r="X921" s="13"/>
      <c r="Y921" s="6" t="s">
        <v>4925</v>
      </c>
      <c r="Z921" s="12" t="str">
        <f t="shared" si="1"/>
        <v>{"id":"M6-EyP-11a-E-2-BR","stimulus":"&lt;p&gt;Complete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0.&lt;/p&gt;","seed":{"parameters":[{"name":"Q1","list":["que ao jogar uma moeda não dê cara nem coroa","se fazer aniversário todos os dias","um objeto cair para cima"]}],"calculated":[{"name":"A1","function":"0"}],"uniques":true},"algorithm":{"name":"calculateOperation","params":{"method":"equivLiteral","keyboard":"NUMERICAL"}}}</v>
      </c>
      <c r="AA921" s="15" t="s">
        <v>5353</v>
      </c>
      <c r="AB921" s="13" t="str">
        <f t="shared" si="2"/>
        <v>M6-EyP-11a-E-2</v>
      </c>
      <c r="AC921" s="13" t="str">
        <f t="shared" si="3"/>
        <v>M6-EyP-11a-E-2-BR</v>
      </c>
      <c r="AD921" s="8" t="s">
        <v>47</v>
      </c>
      <c r="AE921" s="13"/>
      <c r="AF921" s="8" t="s">
        <v>48</v>
      </c>
      <c r="AG921" s="8"/>
    </row>
    <row r="922" ht="112.5" customHeight="1">
      <c r="A922" s="6" t="s">
        <v>5354</v>
      </c>
      <c r="B922" s="6" t="s">
        <v>5355</v>
      </c>
      <c r="C922" s="13" t="s">
        <v>35</v>
      </c>
      <c r="D922" s="7" t="s">
        <v>36</v>
      </c>
      <c r="E922" s="6"/>
      <c r="F922" s="9" t="s">
        <v>5356</v>
      </c>
      <c r="G922" s="10"/>
      <c r="H922" s="10"/>
      <c r="I922" s="6" t="s">
        <v>212</v>
      </c>
      <c r="J922" s="23" t="s">
        <v>262</v>
      </c>
      <c r="K922" s="10"/>
      <c r="L922" s="11" t="s">
        <v>5357</v>
      </c>
      <c r="M922" s="13" t="s">
        <v>43</v>
      </c>
      <c r="N922" s="11" t="s">
        <v>5358</v>
      </c>
      <c r="O922" s="11" t="s">
        <v>5359</v>
      </c>
      <c r="P922" s="12"/>
      <c r="Q922" s="13"/>
      <c r="R922" s="12"/>
      <c r="S922" s="12"/>
      <c r="T922" s="12"/>
      <c r="U922" s="12"/>
      <c r="V922" s="12"/>
      <c r="W922" s="12"/>
      <c r="X922" s="13"/>
      <c r="Y922" s="6" t="s">
        <v>4925</v>
      </c>
      <c r="Z922" s="12" t="str">
        <f t="shared" si="1"/>
        <v>{"id":"M6-EyP-12a-I-1-BR","stimulus":"&lt;p&gt;Que fórmula é usada para encontrar a probabilidade de um evento?&lt;/p&gt;","hint":"&lt;p&gt;A probabilidade é calculada levando em consideração os eventos possíveis e favoráveis.&lt;/p&gt;","feedback":"&lt;p&gt;A fórmula para calcular a probabilidade de um evento é:&lt;/p&gt;&lt;p&gt;Probabilidade de um evento = &lt;span class=\"fr-math-v2 fr-draggable\" contenteditable=\"false\" data-original-math=\"\\(\\frac{\\text{nº de casos favoráveis}}{\\text{nº de casos possíveis}}\\)\" draggable=\"true\"&gt;\\(\\frac{\\text{nº de casos favoráveis}}{\\text{nº de casos possívei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e de um evento = &lt;span class=\"fr-math-v2 fr-draggable\" contenteditable=\"false\" data-original-math=\"\\(\\frac{\\text{nº de casos favoráveis}}{\\text{nº de casos possíveis}}\\)\" draggable=\"true\"&gt;\\(\\frac{\\text{nº de casos favoráveis}}{\\text{nº de casos possíveis}}\\)&lt;/span&gt;"},{"name":"A2","label":"Probabilidade de um evento = &lt;span class=\"fr-math-v2 fr-draggable\" contenteditable=\"false\" data-original-math=\"\\(\\frac{\\text{nº de casos possíveis}}{\\text{nº de casos favoráveis}}\\)\" draggable=\"true\"&gt;\\(\\frac{\\text{nº de casos possíveis}}{\\text{nº de casos favoráveis}}\\)&lt;/span&gt;","incorrect":true,"feedback":"Nesta opção, os valores da fração estão invertidos."},{"name":"A3","label":"Probabilidade de um evento = &lt;span class=\"fr-math-v2 fr-draggable\" contenteditable=\"false\" data-original-math=\"\\(\\frac{\\text{nº de casos no favoráveis}}{\\text{nº de casos possíveis}}\\)\" draggable=\"true\"&gt;\\(\\frac{\\text{nº de casos no favoráveis}}{\\text{nº de casos possíveis}}\\)&lt;/span&gt;","incorrect":true,"feedback":"Esta opção calcula a probabilidade de um evento não ocorrer."},{"name":"A4","label":"Probabilidade de um evento = &lt;span class=\"fr-math-v2 fr-draggable\" contenteditable=\"false\" data-original-math=\"\\(\\frac{\\text{nº de casos possíveis}}{\\text{nº de casos não favoráveis}}\\)\" draggable=\"true\"&gt;\\(\\frac{\\text{nº de casos possíveis}}{\\text{nº de casos não favoráveis}}\\)&lt;/span&gt;","incorrect":true,"feedback":"Nesta opção, os termos para calcular a probabilidade de um evento não ocorrer estão invertidos."},{"name":"A5","label":"Probabilidade de um evento = &lt;span class=\"fr-math-v2 fr-draggable\" contenteditable=\"false\" data-original-math=\"\\(\\frac{\\text{nº de casos favoráveis}}{\\text{nº de casos seguros}}\\)\" draggable=\"true\"&gt;\\(\\frac{\\text{nº de casos favoráveis}}{\\text{nº de casos seguros}}\\)&lt;/span&gt;","incorrect":true,"feedback":"Esta opção refere-se a certos casos, em vez de casos possíveis."}],"uniques":true},"algorithm":{"name":"trueFalse","template":"Multiple choice – standard","params":{"countCorrect":1,"countIncorrect":2,"showCheckIcon":true}}}</v>
      </c>
      <c r="AA922" s="17" t="s">
        <v>5360</v>
      </c>
      <c r="AB922" s="13" t="str">
        <f t="shared" si="2"/>
        <v>M6-EyP-12a-I-1</v>
      </c>
      <c r="AC922" s="13" t="str">
        <f t="shared" si="3"/>
        <v>M6-EyP-12a-I-1-BR</v>
      </c>
      <c r="AD922" s="8" t="s">
        <v>47</v>
      </c>
      <c r="AE922" s="13"/>
      <c r="AF922" s="8" t="s">
        <v>48</v>
      </c>
      <c r="AG922" s="8" t="s">
        <v>49</v>
      </c>
    </row>
    <row r="923" ht="112.5" customHeight="1">
      <c r="A923" s="6" t="s">
        <v>5354</v>
      </c>
      <c r="B923" s="6" t="s">
        <v>5355</v>
      </c>
      <c r="C923" s="13" t="s">
        <v>50</v>
      </c>
      <c r="D923" s="7" t="s">
        <v>36</v>
      </c>
      <c r="E923" s="6"/>
      <c r="F923" s="9" t="s">
        <v>5361</v>
      </c>
      <c r="G923" s="11" t="s">
        <v>5362</v>
      </c>
      <c r="H923" s="10"/>
      <c r="I923" s="6" t="s">
        <v>212</v>
      </c>
      <c r="J923" s="8" t="s">
        <v>168</v>
      </c>
      <c r="K923" s="11" t="s">
        <v>5363</v>
      </c>
      <c r="L923" s="11" t="s">
        <v>5364</v>
      </c>
      <c r="M923" s="13" t="s">
        <v>43</v>
      </c>
      <c r="N923" s="11" t="s">
        <v>5365</v>
      </c>
      <c r="O923" s="11" t="s">
        <v>5366</v>
      </c>
      <c r="P923" s="12"/>
      <c r="Q923" s="13"/>
      <c r="R923" s="12"/>
      <c r="S923" s="12"/>
      <c r="T923" s="12"/>
      <c r="U923" s="12"/>
      <c r="V923" s="12"/>
      <c r="W923" s="12"/>
      <c r="X923" s="13"/>
      <c r="Y923" s="6" t="s">
        <v>4925</v>
      </c>
      <c r="Z923" s="12" t="str">
        <f t="shared" si="1"/>
        <v>{"id":"M6-EyP-12a-E-1-BR","stimulus":"&lt;p&gt;{{Q1}} cédulas de cor {{Q4}}, {{Q2}} de cor {{Q5}} e {{Q3}} de cor {{Q6}} foram inseridas em um saco. Ao se retirar uma cédula do saco sem ver, qual será a probabilidade de ser uma cédula da cor {{Q4}}? Escreva o resultado na forma de fração.&lt;/p&gt;","hint":"&lt;p&gt;Probabilidade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tirar uma cédula do saco de cor {{Q4}}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data-original-math=\"\\(\\frac{{{T1}}}{{{T2}}}\\)\" draggable=\"true\"&gt;\\(\\frac{{{T1}}}{{{T2}}}\\)&lt;/span&gt;&lt;/p&gt;","seed":{"parameters":[{"name":"Q1","min":2,"max":5,"step":1},{"name":"Q2","min":2,"max":5,"step":1},{"name":"Q3","min":2,"max":5,"step":1},{"name":"Q4","list":["lilás","laranja","azul"]},{"name":"Q5","list":["lilás","laranja","azul"]},{"name":"Q6","list":["lilás","laranja","azul"]}],"calculated":[{"name":"T1","function":"{{Q1}}","temp":true},{"name":"T2","function":"{{Q1}}+{{Q2}}+{{Q3}}","temp":true},{"name":"A1","function":"\\frac{{{T1}}}{{{T2}}}"}],"uniques":true},"algorithm":{"name":"calculateOperation","params":{"method":"equivLiteral","keyboard":"INTERMEDIATE"}},"template":"&lt;p&gt;A probabilidade de se retirar uma cédula de cor {{Q4}} é {{response}}.&lt;/p&gt;"}</v>
      </c>
      <c r="AA923" s="17" t="s">
        <v>5367</v>
      </c>
      <c r="AB923" s="13" t="str">
        <f t="shared" si="2"/>
        <v>M6-EyP-12a-E-1</v>
      </c>
      <c r="AC923" s="13" t="str">
        <f t="shared" si="3"/>
        <v>M6-EyP-12a-E-1-BR</v>
      </c>
      <c r="AD923" s="8" t="s">
        <v>47</v>
      </c>
      <c r="AE923" s="13"/>
      <c r="AF923" s="8" t="s">
        <v>48</v>
      </c>
      <c r="AG923" s="8" t="s">
        <v>49</v>
      </c>
    </row>
    <row r="924" ht="112.5" customHeight="1">
      <c r="A924" s="6" t="s">
        <v>5354</v>
      </c>
      <c r="B924" s="6" t="s">
        <v>5355</v>
      </c>
      <c r="C924" s="13" t="s">
        <v>69</v>
      </c>
      <c r="D924" s="7" t="s">
        <v>36</v>
      </c>
      <c r="E924" s="8"/>
      <c r="F924" s="9"/>
      <c r="G924" s="11"/>
      <c r="H924" s="10" t="s">
        <v>5368</v>
      </c>
      <c r="I924" s="6" t="s">
        <v>212</v>
      </c>
      <c r="J924" s="8" t="s">
        <v>103</v>
      </c>
      <c r="K924" s="11" t="s">
        <v>5369</v>
      </c>
      <c r="L924" s="11"/>
      <c r="M924" s="13" t="s">
        <v>577</v>
      </c>
      <c r="N924" s="10"/>
      <c r="O924" s="10"/>
      <c r="P924" s="14"/>
      <c r="Q924" s="14"/>
      <c r="R924" s="11" t="s">
        <v>5370</v>
      </c>
      <c r="S924" s="11" t="s">
        <v>5371</v>
      </c>
      <c r="T924" s="11" t="s">
        <v>5372</v>
      </c>
      <c r="U924" s="11" t="s">
        <v>5373</v>
      </c>
      <c r="V924" s="11" t="s">
        <v>5374</v>
      </c>
      <c r="W924" s="11" t="s">
        <v>5375</v>
      </c>
      <c r="X924" s="14"/>
      <c r="Y924" s="6" t="s">
        <v>4925</v>
      </c>
      <c r="Z924" s="12" t="str">
        <f t="shared" si="1"/>
        <v>{
    "id": "M6-EyP-12a-A-1-BR",
    "seed": {
        "parameters": [
            {
                "name": "Q1",
                "label": null,
                "min": 12,
                "max": 20,
                "step": 1
            },
            {
                "name": "Q2",
                "label": null,
                "list": [
                    4,
                    5,
                    6,
                    7,
                    8
                ]
            }
        ],
        "uniques": true
    },
    "scaffolding": [
        {
            "id": "step-0",
            "stimulus": "&lt;p&gt;Em uma corrida de cavalos participam {{Q1}} jóqueis, dos quais {{Q2}} vestem casacos lisos e {{T1}}, casacos estampados. Se todos os competidores têm a mesma chance de vencer, qual é a probabilidade de um jóquei com uma jaqueta estampada vencer a corrida? Escreva o resultado na forma de fração.&lt;/p&gt;",
            "template": "&lt;p&gt;A probabilidade de um jóquei com uma jaqueta estampada vencer é {{response}}.&lt;/p&gt;",
            "seed": {
                "calculated": [
                    {
                        "name": "T1",
                        "label": "{{function}}",
                        "function": "{{Q1}}-{{Q2}}",
                        "temp": true
                    },
                    {
                        "name": "A1",
                        "label": "{{function}}",
                        "function": "\\frac{{{T1}}}{{{Q1}}}"
                    }
                ]
            },
            "algorithm": {
                "name": "calculateOperation",
                "params": {
                    "method": "equivLiteral",
                    "keyboard": "INTERMEDIATE"
                }
            }
        },
        {
            "id": "step-1",
            "stimulus": "&lt;p&gt;Quantos jóqueis estão na corrida ao todo? Quantos usam jaquetas estampadas?&lt;/p&gt;",
            "template": "&lt;p&gt;{{response}} jóqueis participam da corrida, dos quais {{response}} usa uma jaqueta estampada.&lt;/p&gt;",
            "seed": {
                "calculated": [
                    {
                        "name": "A3",
                        "label": "{{function}}",
                        "function": "{{Q1}}"
                    },
                    {
                        "name": "A2",
                        "label": "{{function}}",
                        "function": "{{Q1}}-{{Q2}}"
                    }
                ]
            },
            "algorithm": {
                "name": "calculateOperation",
                "params": {
                    "method": "equivLiteral",
                    "keyboard": "NUMERICAL"
                }
            }
        },
        {
            "id": "step-2",
            "stimulus": "&lt;p&gt;O que pede o enunciado?&lt;/p&gt;",
            "seed": {
                "calculated": [
                    {
                        "name": "A1",
                        "label": "&lt;p&gt;A probabilidade de um jóquei com uma jaqueta estampada vencer.&lt;/p&gt;"
                    },
                    {
                        "name": "A2",
                        "label": "&lt;p&gt;A probabilidade de um jóquei com uma jaqueta simples vencer.&lt;/p&gt;",
                        "incorrect": true
                    },
                    {
                        "name": "A3",
                        "label": "&lt;p&gt;A probabilidade de um jóquei com uma jaqueta.&lt;/p&gt;",
                        "incorrect": true
                    }
                ]
            },
            "algorithm": {
                "name": "trueFalse",
                "template": "Multiple choice – standard",
                "params": {
                    "countCorrect": 1,
                    "countIncorrect": 2
                }
            }
        },
        {
            "id": "step-3",
            "stimulus": "&lt;p&gt;Como se encontra a probabilidade de um evento?&lt;/p&gt;",
            "seed": {
                "calculated": [
                    {
                        "name": "3-A1",
                        "label": "&lt;p&gt;&lt;span class=\"fr-math-v2 fr-draggable\" contenteditable=\"false\" data-original-math=\"\\(\\frac{\\text{Nº de casos favoráveis}}{\\text{Nº de casos possíveis}}\\)\" draggable=\"true\"&gt;\\(\\frac{\\text{Nº de casos favoráveis}}{\\text{Nº de casos possíveis}}\\)&lt;/span&gt;&lt;/p&gt;"
                    },
                    {
                        "name": "3-A2",
                        "label": "&lt;p&gt;&lt;span class=\"fr-math-v2 fr-draggable\" contenteditable=\"false\" data-original-math=\"(\\frac{\\text{Nº de casos possíveis}}{\\text{Nº de casos favoráveis}}\\)\" draggable=\"true\"&gt;\\(\\frac{\\text{Nº de casos possíveis}}{\\text{Nº de casos favoráveis}}\\)&lt;/span&gt;&lt;/p&gt;",
                        "incorrect": true
                    },
                    {
                        "name": "3-A3",
                        "label": "&lt;p&gt;&lt;span class=\"fr-math-v2 fr-draggable\" contenteditable=\"false\" data-original-math=\"\\(\\frac{\\text{Nº de casos não favoráveis}}{\\text{Nº de casos possíveis}}\\)\" draggable=\"true\"&gt;\\(\\frac{\\text{Nº de casos não favoráveis}}{\\text{Nº de casos possíveis}}\\)&lt;/span&gt;&lt;/p&gt;",
                        "incorrect": true
                    }
                ]
            },
            "algorithm": {
                "name": "trueFalse",
                "template": "Multiple choice – standard",
                "params": {
                    "countCorrect": 1,
                    "countIncorrect": 2,
                    "showCheckIcon": false,
                    "columns": 3
                }
            }
        },
        {
            "id": "step-4",
            "stimulus": "&lt;p&gt;Se {{Q2}} jóqueis usam uma jaqueta lisa e {{T1}} usam uma jaqueta estampada, quais são os casos possíveis? E os favoráveis?&lt;/p&gt;",
            "template": "&lt;p&gt;Os casos possíveis são {{response}}, enquanto os favoráveis ​​são {{response}}.&lt;/p&gt;",
            "seed": {
                "calculated": [
                    {
                        "name": "T1",
                        "label": "{{function}}",
                        "function": "{{Q1}}-{{Q2}}",
                        "temp": true
                    },
                    {
                        "name": "4-A2",
                        "label": "{{function}}",
                        "function": "{{Q1}}"
                    },
                    {
                        "name": "4-A3",
                        "label": "{{function}}",
                        "function": "{{T1}}"
                    }
                ]
            },
            "algorithm": {
                "name": "calculateOperation",
                "params": {
                    "method": "equivLiteral",
                    "keyboard": "NUMERICAL"
                }
            }
        },
        {
            "id": "step-5",
            "stimulus": "&lt;p&gt;Sabendo disso, calcule a probabilidade de um competidor com uma jaqueta estampada vencer. Escreva o resultado na forma de fração.&lt;/p&gt;",
            "template": "&lt;p&gt;Probabilidade = &lt;span class=\"fr-math-v2 fr-draggable\" contenteditable=\"false\" data-original-math=\"\\(\\frac{\\text{jaqueta estampada}}{\\text{jóqueis}}\\)\" draggable=\"true\"&gt;\\(\\frac{\\text{jaqueta estampada}}{\\text{jóqueis}}\\)&lt;/span&gt; = {{response}}",
            "seed": {
                "calculated": [
                    {
                        "name": "T1",
                        "label": "{{function}}",
                        "function": "{{Q1}}-{{Q2}}",
                        "temp": true
                    },
                    {
                        "name": "A1",
                        "label": "{{function}}",
                        "function": "\\frac{{{T1}}}{{{Q1}}}"
                    }
                ]
            },
            "algorithm": {
                "name": "calculateOperation",
                "params": {
                    "method": "equivSymbolic",
                    "keyboard": "INTERMEDIATE"
                }
            }
        }
    ]
}</v>
      </c>
      <c r="AA924" s="15" t="s">
        <v>5376</v>
      </c>
      <c r="AB924" s="13" t="str">
        <f t="shared" si="2"/>
        <v>M6-EyP-12a-A-1</v>
      </c>
      <c r="AC924" s="13" t="str">
        <f t="shared" si="3"/>
        <v>M6-EyP-12a-A-1-BR</v>
      </c>
      <c r="AD924" s="8" t="s">
        <v>47</v>
      </c>
      <c r="AE924" s="13"/>
      <c r="AF924" s="8" t="s">
        <v>48</v>
      </c>
      <c r="AG924" s="8" t="s">
        <v>49</v>
      </c>
    </row>
    <row r="925" ht="112.5" customHeight="1">
      <c r="A925" s="6" t="s">
        <v>5354</v>
      </c>
      <c r="B925" s="6" t="s">
        <v>5355</v>
      </c>
      <c r="C925" s="13" t="s">
        <v>69</v>
      </c>
      <c r="D925" s="7" t="s">
        <v>36</v>
      </c>
      <c r="E925" s="8"/>
      <c r="F925" s="9"/>
      <c r="G925" s="11"/>
      <c r="H925" s="10" t="s">
        <v>5377</v>
      </c>
      <c r="I925" s="6" t="s">
        <v>212</v>
      </c>
      <c r="J925" s="8" t="s">
        <v>103</v>
      </c>
      <c r="K925" s="11" t="s">
        <v>5378</v>
      </c>
      <c r="L925" s="11"/>
      <c r="M925" s="13" t="s">
        <v>577</v>
      </c>
      <c r="N925" s="10"/>
      <c r="O925" s="10"/>
      <c r="P925" s="14"/>
      <c r="Q925" s="14"/>
      <c r="R925" s="11" t="s">
        <v>5379</v>
      </c>
      <c r="S925" s="11" t="s">
        <v>5380</v>
      </c>
      <c r="T925" s="11" t="s">
        <v>5381</v>
      </c>
      <c r="U925" s="11" t="s">
        <v>5373</v>
      </c>
      <c r="V925" s="11" t="s">
        <v>5382</v>
      </c>
      <c r="W925" s="11" t="s">
        <v>5383</v>
      </c>
      <c r="X925" s="13"/>
      <c r="Y925" s="6" t="s">
        <v>4925</v>
      </c>
      <c r="Z925" s="12" t="str">
        <f t="shared" si="1"/>
        <v>{"id":"M6-EyP-12a-A-2-BR","seed":{"parameters":[{"name":"Q1","label":null,"list":[3,4,5,6,7,8,9]},{"name":"Q2","label":null,"list":[3,4,5,6,7,8,9]}],"uniques":true},"scaffolding":[{"id":"step-0","stimulus":"&lt;p&gt;Simone colocou {{T1}} pedaços de papel em uma sacola. Em {{Q1}} deles ela escreveu um número par e em {{Q2}}, um número ímpar. Qual é a probabilidade de que, se retirado ao acaso, ela tire um pedaço de papel com um número par do saco? Escreva o resultado como uma fração.&lt;/p&gt;","template":"&lt;p&gt;A probabilidade de Simone tirar um número par é {{response}}.&lt;/p&gt;","seed":{"calculated":[{"name":"T1","label":"{{function}}","function":" {{Q1}}+{{Q2}}","temp":true},{"name":"A1","label":"{{function}}","function":"\\frac{{{Q1}}}{{{T1}}}"}]},"algorithm":{"name":"calculateOperation","params":{"method":"equivLiteral","keyboard":"INTERMEDIATE"}}},{"id":"step-1","stimulus":"&lt;p&gt;Quantos pedaços de papel Simone colocou no saco ao todo? Quantos têm um número par escrito?&lt;/p&gt;","template":"&lt;p&gt;Simone colocou {{response}} pedaços de papel no saco, dos quais {{response}} tem um número par escrito neles.&lt;/p&gt;","seed":{"calculated":[{"name":"A1","label":"{{function}}","function":"{{Q1}}+{{Q2}}"},{"name":"A2","label":"{{function}}","function":"{{Q1}}"}]},"algorithm":{"name":"calculateOperation","params":{"method":"equivSymbolic","keyboard":"NUMERICAL"}}},{"id":"step-2","stimulus":"&lt;p&gt;O que pede o enunciado?&lt;/p&gt;","seed":{"calculated":[{"name":"A1","label":"&lt;p&gt;A probabilidade de tirar um papel com um número par da sacola.&lt;/p&gt;"},{"nome":"A2","label":"&lt;p&gt;A probabilidade de tirar um papel da sacola.&lt;/p&gt;","incorrect":true},{"nome":"A3","label":"&lt;p&gt;A probabilidade de tirar um papel com um número ímpar da sacola.&lt;/p&gt;","incorrect":true}]},"algorithm":{"name":"trueFalse","template":"Multiple choice – standard","params":{"countCorrect":1,"countIncorrect":2}}},{"id":"step-3","stimulus":"&lt;p&gt;Como se encontra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no saco houver {{Q1}} papéis com número par e {{Q2}} com número ímpar,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Simone obter um papel com número par. Escreva o resultado na forma de fração.&lt;/p&gt;","template":"&lt;p&gt;Probabilidade nº par = &lt;span class=\"fr-math-v2 fr-draggable\" contenteditable=\"false\" data-original-math=\"\\(\\frac{\\text{papéis com nº par}}{\\text{papéis}}\\)\" draggable=\"true\"&gt;\\(\\frac{\\text{papéis com nº par}}{\\text{papéis}}\\)&lt;/span&gt; = {{response}}","seed":{"calculated":[{"name":"T1","label":"{{function}}","function":"{{Q1}}+{{Q2}}","temp":true},{"name":"4-A1","label":"{{function}}","function":"\\frac{{{Q1}}}{{{T1}}}"}]},"algorithm":{"name":"calculateOperation","params":{"method":"equivSymbolic","keyboard":"INTERMEDIATE"}}}]}</v>
      </c>
      <c r="AA925" s="15" t="s">
        <v>5384</v>
      </c>
      <c r="AB925" s="13" t="str">
        <f t="shared" si="2"/>
        <v>M6-EyP-12a-A-2</v>
      </c>
      <c r="AC925" s="13" t="str">
        <f t="shared" si="3"/>
        <v>M6-EyP-12a-A-2-BR</v>
      </c>
      <c r="AD925" s="8" t="s">
        <v>47</v>
      </c>
      <c r="AE925" s="13"/>
      <c r="AF925" s="8" t="s">
        <v>48</v>
      </c>
      <c r="AG925" s="8" t="s">
        <v>49</v>
      </c>
    </row>
    <row r="926" ht="112.5" customHeight="1">
      <c r="A926" s="6" t="s">
        <v>5354</v>
      </c>
      <c r="B926" s="6" t="s">
        <v>5355</v>
      </c>
      <c r="C926" s="13" t="s">
        <v>69</v>
      </c>
      <c r="D926" s="7" t="s">
        <v>36</v>
      </c>
      <c r="E926" s="8"/>
      <c r="F926" s="18"/>
      <c r="G926" s="10"/>
      <c r="H926" s="10"/>
      <c r="I926" s="6" t="s">
        <v>212</v>
      </c>
      <c r="J926" s="8" t="s">
        <v>103</v>
      </c>
      <c r="K926" s="11" t="s">
        <v>5378</v>
      </c>
      <c r="L926" s="11"/>
      <c r="M926" s="13" t="s">
        <v>577</v>
      </c>
      <c r="N926" s="9"/>
      <c r="O926" s="9"/>
      <c r="P926" s="12"/>
      <c r="Q926" s="13"/>
      <c r="R926" s="9" t="s">
        <v>5385</v>
      </c>
      <c r="S926" s="11" t="s">
        <v>5386</v>
      </c>
      <c r="T926" s="11" t="s">
        <v>5387</v>
      </c>
      <c r="U926" s="11" t="s">
        <v>5388</v>
      </c>
      <c r="V926" s="11" t="s">
        <v>5389</v>
      </c>
      <c r="W926" s="11" t="s">
        <v>5390</v>
      </c>
      <c r="X926" s="13"/>
      <c r="Y926" s="6" t="s">
        <v>4925</v>
      </c>
      <c r="Z926" s="12" t="str">
        <f t="shared" si="1"/>
        <v>{"id":"M6-EyP-12a-A-3-BR","seed":{"parameters":[{"name":"Q1","label":null,"list":[3,4,5,6,7,8,9]},{"name":"Q2","label":null,"list":[3,4,5,6,7,8,9]}],"uniques":true},"scaffolding":[{"id":"step-0","stimulus":"&lt;p&gt;Uma urna contém {{Q1}} bolas vermelhas e {{Q2}} bolas verdes. Se retirarmos ao acaso uma bola da urna, qual é a probabilidade dela ser vermelha? Escreva o resultado na forma de fração.&lt;/p&gt;","template":"&lt;p&gt;A probabilidade de a bola ser vermelha é {{response}}.&lt;/p&gt;","seed":{"calculated":[{"name":"T1","label":"{{function}}","function":" {{Q1}}+{{Q2}}","temp":true},{"name":"A1","label":"{{function}}","function":"\\frac{{{Q1}}}{{{T1}}}"}]},"algorithm":{"name":"calculateOperation","params":{"method":"equivLiteral","keyboard":"INTERMEDIATE"}}},{"id":"step-1","stimulus":"&lt;p&gt;Quantas bolas há na urna? Quantas são vermelhas?&lt;/p&gt;","template":"&lt;p&gt;Há {{response}} bolas na urna e {{response}} são vermelhas.&lt;/p&gt;","seed":{"calculated":[{"name":"A2","label":"{{function}}","function":"{{Q1}}+{{Q2}}"},{"name":"A3","label":"{{function}}","function":"{{Q1}}"}]},"algorithm":{"name":"calculateOperation","params":{"method":"equivSymbolic","keyboard":"NUMERICAL"}}},{"id":"step-2","stimulus":"&lt;p&gt;O que pede o enunciado?&lt;/p&gt;","seed":{"calculated":[{"name":"2-A1","label":"&lt;p&gt;A probabilidade de tirar uma bola vermelha.&lt;/p&gt;"},{"name":"2-A2","label":"&lt;p&gt;A probabilidade de tirar uma bola verde.&lt;/p&gt;","incorrect":true},{"name":"2-A3","label":"&lt;p&gt;A probabilidade de tirar uma bola.&lt;/p&gt;","incorrect":true}]},"algorithm":{"name":"trueFalse","template":"Multiple choice – standard","params":{"countCorrect":1,"countIncorrect":2}}},{"id":"step-3","stimulus":"&lt;p&gt;Como se calcula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há {{Q1}} bolas vermelhas e {{Q2}} bolas verdes na urna,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que a bola retirada seja vermelha. Escreva o resultado como uma fração.&lt;/p&gt;","template":"&lt;p&gt;Probabilidade de tirar uma bola vermelha = &lt;span class=\"fr-math-v2 fr-draggable\" contenteditable=\"false\" data-original-math=\"\\(\\frac{\\text{bolas vermelhas}}{\\text{bolas totais}}\\)\" draggable=\"true\"&gt;\\(\\frac{\\text{bolas vermelhas}}{\\text{bolas totais}}\\)&lt;/span&gt; = {{response}}","seed":{"calculated":[{"name":"T1","label":"{{function}}","function":"{{Q1}}+{{Q2}}","temp":true},{"name":"4-A1","label":"{{function}}","function":"\\frac{{{Q1}}}{{{T1}}}"}]},"algorithm":{"name":"calculateOperation","params":{"method":"equivSymbolic","keyboard":"INTERMEDIATE"}}}]}</v>
      </c>
      <c r="AA926" s="15" t="s">
        <v>5391</v>
      </c>
      <c r="AB926" s="13" t="str">
        <f t="shared" si="2"/>
        <v>M6-EyP-12a-A-3</v>
      </c>
      <c r="AC926" s="13" t="str">
        <f t="shared" si="3"/>
        <v>M6-EyP-12a-A-3-BR</v>
      </c>
      <c r="AD926" s="8" t="s">
        <v>47</v>
      </c>
      <c r="AE926" s="13"/>
      <c r="AF926" s="8" t="s">
        <v>48</v>
      </c>
      <c r="AG926" s="8" t="s">
        <v>49</v>
      </c>
    </row>
    <row r="927" ht="112.5" customHeight="1">
      <c r="A927" s="8" t="s">
        <v>5392</v>
      </c>
      <c r="B927" s="8" t="s">
        <v>5393</v>
      </c>
      <c r="C927" s="13" t="s">
        <v>35</v>
      </c>
      <c r="D927" s="7" t="s">
        <v>36</v>
      </c>
      <c r="E927" s="6"/>
      <c r="F927" s="11" t="s">
        <v>5394</v>
      </c>
      <c r="G927" s="11" t="s">
        <v>5395</v>
      </c>
      <c r="H927" s="10"/>
      <c r="I927" s="6" t="s">
        <v>212</v>
      </c>
      <c r="J927" s="6" t="s">
        <v>196</v>
      </c>
      <c r="K927" s="10" t="s">
        <v>5396</v>
      </c>
      <c r="L927" s="11" t="s">
        <v>5397</v>
      </c>
      <c r="M927" s="13" t="s">
        <v>43</v>
      </c>
      <c r="N927" s="11" t="s">
        <v>5398</v>
      </c>
      <c r="O927" s="11" t="s">
        <v>5399</v>
      </c>
      <c r="P927" s="12"/>
      <c r="Q927" s="13"/>
      <c r="R927" s="12"/>
      <c r="S927" s="12"/>
      <c r="T927" s="12"/>
      <c r="U927" s="12"/>
      <c r="V927" s="12"/>
      <c r="W927" s="12"/>
      <c r="X927" s="13"/>
      <c r="Y927" s="6" t="s">
        <v>4925</v>
      </c>
      <c r="Z927" s="12" t="str">
        <f t="shared" si="1"/>
        <v>{"id":"M6-EyP-12b-I-1-BR","stimulus":"&lt;p&gt;Segundo um meteorologista, a probabilidade de se chover amanhã é de &lt;span class=\"fr-math-v2 fr-draggable\" contenteditable=\"false\" data-original-math=\"\\(\\frac{{{T1}}}{{{T2}}}\\)\" draggable=\"true\"&gt;\\(\\frac{{{T1}}}{{{T2}}}\\)&lt;/span&gt;. Como essa probabilidade é escrita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27" s="17" t="s">
        <v>5400</v>
      </c>
      <c r="AB927" s="13" t="str">
        <f t="shared" si="2"/>
        <v>M6-EyP-12b-I-1</v>
      </c>
      <c r="AC927" s="13" t="str">
        <f t="shared" si="3"/>
        <v>M6-EyP-12b-I-1-BR</v>
      </c>
      <c r="AD927" s="8" t="s">
        <v>47</v>
      </c>
      <c r="AE927" s="13"/>
      <c r="AF927" s="8" t="s">
        <v>48</v>
      </c>
      <c r="AG927" s="8" t="s">
        <v>49</v>
      </c>
    </row>
    <row r="928" ht="112.5" customHeight="1">
      <c r="A928" s="8" t="s">
        <v>5392</v>
      </c>
      <c r="B928" s="8" t="s">
        <v>5393</v>
      </c>
      <c r="C928" s="13" t="s">
        <v>35</v>
      </c>
      <c r="D928" s="7" t="s">
        <v>36</v>
      </c>
      <c r="E928" s="6"/>
      <c r="F928" s="11" t="s">
        <v>5401</v>
      </c>
      <c r="G928" s="11" t="s">
        <v>5395</v>
      </c>
      <c r="H928" s="10"/>
      <c r="I928" s="6" t="s">
        <v>212</v>
      </c>
      <c r="J928" s="6" t="s">
        <v>196</v>
      </c>
      <c r="K928" s="11" t="s">
        <v>5402</v>
      </c>
      <c r="L928" s="11" t="s">
        <v>5397</v>
      </c>
      <c r="M928" s="13" t="s">
        <v>43</v>
      </c>
      <c r="N928" s="11" t="s">
        <v>5398</v>
      </c>
      <c r="O928" s="11" t="s">
        <v>5399</v>
      </c>
      <c r="P928" s="12"/>
      <c r="Q928" s="13"/>
      <c r="R928" s="12"/>
      <c r="S928" s="12"/>
      <c r="T928" s="12"/>
      <c r="U928" s="12"/>
      <c r="V928" s="12"/>
      <c r="W928" s="12"/>
      <c r="X928" s="13"/>
      <c r="Y928" s="6" t="s">
        <v>4925</v>
      </c>
      <c r="Z928" s="12" t="str">
        <f t="shared" si="1"/>
        <v>{"id":"M6-EyP-12b-I-2-BR","stimulus":"&lt;p&gt;Em um programa de televisão onde o participante tem que girar uma roda, a probabilidade de se ganhar {{Q4}} é &lt;span class=\"fr-math-v2 fr-draggable\" contenteditable=\"false\" data-original-math=\"\\(\\frac{{{T1}}}{{{T2}}}\\)\" draggable=\"true\"&gt;\\(\\frac{{{T1}}}{{{T2}}}\\)&lt;/span&gt;. Quanto vale essa probabilidade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%&lt;/p&gt;","seed":{"parameters":[{"name":"Q1","label":null,"min":2,"max":24,"step":2},{"name":"Q2","label":null,"min":4,"max":24,"step":4},{"name":"Q3","label":null,"min":5,"max":25,"step":5},{"name":"Q4","label":null,"list":["uma viagem","um carro","uma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28" s="17" t="s">
        <v>5403</v>
      </c>
      <c r="AB928" s="13" t="str">
        <f t="shared" si="2"/>
        <v>M6-EyP-12b-I-2</v>
      </c>
      <c r="AC928" s="13" t="str">
        <f t="shared" si="3"/>
        <v>M6-EyP-12b-I-2-BR</v>
      </c>
      <c r="AD928" s="8" t="s">
        <v>47</v>
      </c>
      <c r="AE928" s="13"/>
      <c r="AF928" s="8" t="s">
        <v>48</v>
      </c>
      <c r="AG928" s="8" t="s">
        <v>49</v>
      </c>
    </row>
    <row r="929" ht="112.5" customHeight="1">
      <c r="A929" s="8" t="s">
        <v>5392</v>
      </c>
      <c r="B929" s="8" t="s">
        <v>5393</v>
      </c>
      <c r="C929" s="13" t="s">
        <v>35</v>
      </c>
      <c r="D929" s="7" t="s">
        <v>36</v>
      </c>
      <c r="E929" s="6"/>
      <c r="F929" s="11" t="s">
        <v>5404</v>
      </c>
      <c r="G929" s="11" t="s">
        <v>5395</v>
      </c>
      <c r="H929" s="10"/>
      <c r="I929" s="6" t="s">
        <v>212</v>
      </c>
      <c r="J929" s="6" t="s">
        <v>196</v>
      </c>
      <c r="K929" s="11" t="s">
        <v>5405</v>
      </c>
      <c r="L929" s="11" t="s">
        <v>5397</v>
      </c>
      <c r="M929" s="13" t="s">
        <v>43</v>
      </c>
      <c r="N929" s="11" t="s">
        <v>5398</v>
      </c>
      <c r="O929" s="11" t="s">
        <v>5399</v>
      </c>
      <c r="P929" s="12"/>
      <c r="Q929" s="13"/>
      <c r="R929" s="12"/>
      <c r="S929" s="12"/>
      <c r="T929" s="12"/>
      <c r="U929" s="12"/>
      <c r="V929" s="12"/>
      <c r="W929" s="12"/>
      <c r="X929" s="13"/>
      <c r="Y929" s="6" t="s">
        <v>4925</v>
      </c>
      <c r="Z929" s="12" t="str">
        <f t="shared" si="1"/>
        <v>{"id":"M6-EyP-12b-I-3-BR","stimulus":"&lt;p&gt;Em uma mesa, foram deixados {{T2}} sanduíches, dos quais {{T1}} são de {{Q4}}. Ao se pegar um sanduíche sem olhar, qual é a probabilidade de que ele seja de {{T1}}? Arraste o valor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um","presunto","queij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29" s="17" t="s">
        <v>5406</v>
      </c>
      <c r="AB929" s="13" t="str">
        <f t="shared" si="2"/>
        <v>M6-EyP-12b-I-3</v>
      </c>
      <c r="AC929" s="13" t="str">
        <f t="shared" si="3"/>
        <v>M6-EyP-12b-I-3-BR</v>
      </c>
      <c r="AD929" s="8" t="s">
        <v>47</v>
      </c>
      <c r="AE929" s="13"/>
      <c r="AF929" s="8" t="s">
        <v>48</v>
      </c>
      <c r="AG929" s="8" t="s">
        <v>49</v>
      </c>
    </row>
    <row r="930" ht="112.5" customHeight="1">
      <c r="A930" s="8" t="s">
        <v>5392</v>
      </c>
      <c r="B930" s="8" t="s">
        <v>5393</v>
      </c>
      <c r="C930" s="8" t="s">
        <v>50</v>
      </c>
      <c r="D930" s="7" t="s">
        <v>36</v>
      </c>
      <c r="E930" s="6"/>
      <c r="F930" s="11" t="s">
        <v>5407</v>
      </c>
      <c r="G930" s="11" t="s">
        <v>5395</v>
      </c>
      <c r="H930" s="10"/>
      <c r="I930" s="6" t="s">
        <v>212</v>
      </c>
      <c r="J930" s="6" t="s">
        <v>168</v>
      </c>
      <c r="K930" s="10" t="s">
        <v>5408</v>
      </c>
      <c r="L930" s="10" t="s">
        <v>5409</v>
      </c>
      <c r="M930" s="13" t="s">
        <v>43</v>
      </c>
      <c r="N930" s="11" t="s">
        <v>5398</v>
      </c>
      <c r="O930" s="11" t="s">
        <v>5410</v>
      </c>
      <c r="P930" s="12"/>
      <c r="Q930" s="13"/>
      <c r="R930" s="12"/>
      <c r="S930" s="12"/>
      <c r="T930" s="12"/>
      <c r="U930" s="12"/>
      <c r="V930" s="12"/>
      <c r="W930" s="12"/>
      <c r="X930" s="13"/>
      <c r="Y930" s="6" t="s">
        <v>4925</v>
      </c>
      <c r="Z930" s="12" t="str">
        <f t="shared" si="1"/>
        <v>{"id":"M6-EyP-12b-E-1-BR","stimulus":"&lt;p&gt;De acordo com a previsão de um jornalista, a probabilidade do time favorito dele vencer este ano é &lt;span class=\"fr-math-v2 fr-draggable\" contenteditable=\"false\" data-original-math=\" \\ (\\frac{{{T1}}}{{{T2}}}\\)\" arrastável=\"true\"&gt;\\(\\frac{{{T1}}}{{{T2}}}\\)&lt;/span&gt;. Escreva essa probabilidade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100/math.gcd({{Q1}},100)","temp":true},{"name":"A1","function":"{{Q1}}"}],"uniques":true},"algorithm":{"name":"calculateOperation","params":{"method":"equivLiteral","keyboard":"NUMERICAL"}},"template":"&lt;p&gt;A probabilidade é de {{response}} %.&lt;/p&gt;"}</v>
      </c>
      <c r="AA930" s="15" t="s">
        <v>5411</v>
      </c>
      <c r="AB930" s="13" t="str">
        <f t="shared" si="2"/>
        <v>M6-EyP-12b-E-1</v>
      </c>
      <c r="AC930" s="13" t="str">
        <f t="shared" si="3"/>
        <v>M6-EyP-12b-E-1-BR</v>
      </c>
      <c r="AD930" s="8" t="s">
        <v>47</v>
      </c>
      <c r="AE930" s="13"/>
      <c r="AF930" s="8" t="s">
        <v>48</v>
      </c>
      <c r="AG930" s="8" t="s">
        <v>49</v>
      </c>
    </row>
    <row r="931" ht="112.5" customHeight="1">
      <c r="A931" s="8" t="s">
        <v>5392</v>
      </c>
      <c r="B931" s="8" t="s">
        <v>5393</v>
      </c>
      <c r="C931" s="8" t="s">
        <v>50</v>
      </c>
      <c r="D931" s="7" t="s">
        <v>36</v>
      </c>
      <c r="E931" s="6"/>
      <c r="F931" s="11" t="s">
        <v>5412</v>
      </c>
      <c r="G931" s="11" t="s">
        <v>5395</v>
      </c>
      <c r="H931" s="10"/>
      <c r="I931" s="6" t="s">
        <v>212</v>
      </c>
      <c r="J931" s="6" t="s">
        <v>168</v>
      </c>
      <c r="K931" s="11" t="s">
        <v>5413</v>
      </c>
      <c r="L931" s="10" t="s">
        <v>5409</v>
      </c>
      <c r="M931" s="13" t="s">
        <v>43</v>
      </c>
      <c r="N931" s="11" t="s">
        <v>5398</v>
      </c>
      <c r="O931" s="11" t="s">
        <v>5410</v>
      </c>
      <c r="P931" s="12"/>
      <c r="Q931" s="13"/>
      <c r="R931" s="12"/>
      <c r="S931" s="12"/>
      <c r="T931" s="12"/>
      <c r="U931" s="12"/>
      <c r="V931" s="12"/>
      <c r="W931" s="12"/>
      <c r="X931" s="13"/>
      <c r="Y931" s="6" t="s">
        <v>4925</v>
      </c>
      <c r="Z931" s="12" t="str">
        <f t="shared" si="1"/>
        <v>{"id":"M6-EyP-12b-E-2-BR","stimulus":"&lt;p&gt;Imagine que havia {{T2}} pessoas em uma sala e que {{T1}} delas se chamavam {{Q2}}. Se você escolhesse uma pessoa aleatoriamente, qual seria a probabilidade de ela se chamar {{Q2}}?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\\frac{{{T1}}}{{{T2}}}\\)\" draggable=\"true\"&gt;\\(\\text{} \\frac{{{T1}}}{{{T2}}}\\)&lt;/span&gt; = &lt;span class=\"fr-math-v2 fr-draggable\" contenteditable=\"false\" data-original-math=\"\\(\\text{} \\frac{{{Q1}}}{100}\\)\" draggable=\"true\"&gt;\\(\\text{} \\frac{{{Q1}}}{100}\\)&lt;/span&gt; = {{Q1}} %&lt;/p&gt;","seed":{"parameters":[{"name":"Q1","min":2,"max":98,"step":2},{"name":"Q2","list":["Marco","Antônio","Júlio","César"]}],"calculated":[{"name":"T1","label":"{{function}}","function":" {{Q1}}/math.gcd({{Q1}},100)","temp":true},{"name":"T2","label":"{{function}}","function":" 100/math.gcd({{Q1}},100)","temp":true},{"name":"A1","function":"{{Q1}}"}],"uniques":true},"algorithm":{"name":"calculateOperation","params":{"method":"equivLiteral","keyboard":"NUMERICAL"}},"template":"&lt;p&gt;A probabilidade é de {{response}} %.&lt;/p&gt;"}</v>
      </c>
      <c r="AA931" s="15" t="s">
        <v>5414</v>
      </c>
      <c r="AB931" s="13" t="str">
        <f t="shared" si="2"/>
        <v>M6-EyP-12b-E-2</v>
      </c>
      <c r="AC931" s="13" t="str">
        <f t="shared" si="3"/>
        <v>M6-EyP-12b-E-2-BR</v>
      </c>
      <c r="AD931" s="8" t="s">
        <v>47</v>
      </c>
      <c r="AE931" s="13"/>
      <c r="AF931" s="8" t="s">
        <v>48</v>
      </c>
      <c r="AG931" s="8" t="s">
        <v>49</v>
      </c>
    </row>
    <row r="932" ht="112.5" customHeight="1">
      <c r="A932" s="8" t="s">
        <v>5392</v>
      </c>
      <c r="B932" s="8" t="s">
        <v>5393</v>
      </c>
      <c r="C932" s="8" t="s">
        <v>50</v>
      </c>
      <c r="D932" s="7" t="s">
        <v>36</v>
      </c>
      <c r="E932" s="6"/>
      <c r="F932" s="11" t="s">
        <v>5415</v>
      </c>
      <c r="G932" s="11" t="s">
        <v>5395</v>
      </c>
      <c r="H932" s="10"/>
      <c r="I932" s="6" t="s">
        <v>212</v>
      </c>
      <c r="J932" s="6" t="s">
        <v>168</v>
      </c>
      <c r="K932" s="10" t="s">
        <v>5416</v>
      </c>
      <c r="L932" s="10" t="s">
        <v>5409</v>
      </c>
      <c r="M932" s="13" t="s">
        <v>43</v>
      </c>
      <c r="N932" s="11" t="s">
        <v>5398</v>
      </c>
      <c r="O932" s="11" t="s">
        <v>5410</v>
      </c>
      <c r="P932" s="12"/>
      <c r="Q932" s="13"/>
      <c r="R932" s="12"/>
      <c r="S932" s="12"/>
      <c r="T932" s="12"/>
      <c r="U932" s="12"/>
      <c r="V932" s="12"/>
      <c r="W932" s="12"/>
      <c r="X932" s="13"/>
      <c r="Y932" s="6" t="s">
        <v>4925</v>
      </c>
      <c r="Z932" s="12" t="str">
        <f t="shared" si="1"/>
        <v>{"id":"M6-EyP-12b-E-3-BR","stimulus":"&lt;p&gt;Em uma loja muito ruim, {{T1}} dos {{T2}} eletrodomésticos à venda estão quebrados. Qual é a probabilidade de se comprar inadvertidamente um desses produtos?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100/math.gcd({{Q1}},100)","temp":true},{"name":"A1","function":"{{Q1}}"}],"uniques":true},"algorithm":{"name":"calculateOperation","params":{"method":"equivLiteral","keyboard":"NUMERICAL"}},"template":"&lt;p&gt;A probabilidade é de {{response}} %.&lt;/p&gt;"}</v>
      </c>
      <c r="AA932" s="15" t="s">
        <v>5417</v>
      </c>
      <c r="AB932" s="13" t="str">
        <f t="shared" si="2"/>
        <v>M6-EyP-12b-E-3</v>
      </c>
      <c r="AC932" s="13" t="str">
        <f t="shared" si="3"/>
        <v>M6-EyP-12b-E-3-BR</v>
      </c>
      <c r="AD932" s="8" t="s">
        <v>47</v>
      </c>
      <c r="AE932" s="13"/>
      <c r="AF932" s="8" t="s">
        <v>48</v>
      </c>
      <c r="AG932" s="8" t="s">
        <v>49</v>
      </c>
    </row>
    <row r="933" ht="112.5" customHeight="1">
      <c r="A933" s="6" t="s">
        <v>5418</v>
      </c>
      <c r="B933" s="6" t="s">
        <v>5419</v>
      </c>
      <c r="C933" s="13" t="s">
        <v>35</v>
      </c>
      <c r="D933" s="7" t="s">
        <v>36</v>
      </c>
      <c r="E933" s="6"/>
      <c r="F933" s="9" t="s">
        <v>5420</v>
      </c>
      <c r="G933" s="10"/>
      <c r="H933" s="10"/>
      <c r="I933" s="6" t="s">
        <v>212</v>
      </c>
      <c r="J933" s="23" t="s">
        <v>5421</v>
      </c>
      <c r="K933" s="27" t="s">
        <v>5422</v>
      </c>
      <c r="L933" s="26" t="s">
        <v>5423</v>
      </c>
      <c r="M933" s="34" t="s">
        <v>43</v>
      </c>
      <c r="N933" s="26" t="s">
        <v>5365</v>
      </c>
      <c r="O933" s="26" t="s">
        <v>5365</v>
      </c>
      <c r="P933" s="12"/>
      <c r="Q933" s="13"/>
      <c r="R933" s="12"/>
      <c r="S933" s="12"/>
      <c r="T933" s="12"/>
      <c r="U933" s="12"/>
      <c r="V933" s="12"/>
      <c r="W933" s="12"/>
      <c r="X933" s="13"/>
      <c r="Y933" s="6" t="s">
        <v>4925</v>
      </c>
      <c r="Z933" s="12" t="str">
        <f t="shared" si="1"/>
        <v>{"id":"M6-EyP-14a-I-1-BR","stimulus":"&lt;p&gt;Mariana listou nesta tabela os pares de meias que ela tem. Indique se as seguintes afirmações são verdadeiras ou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meias&lt;/td&gt;&lt;/tr&gt;&lt;tr&gt;&lt;td style=\"width: 50%; text-align: center; vertical-align: middle;\"&gt;Flores&lt;/td&gt;&lt;td style=\"width: 50%; text-align: center; vertical-align: middle;\"&gt;{{Q1}}&lt;/td&gt;&lt;/tr&gt;&lt;tr&gt;&lt;td style=\"width: 50%; text-align: center; vertical-align: middle;\"&gt;Lisas&lt;/td&gt;&lt;td style=\"width: 50%; text-align: center; vertical-align: middle;\"&gt;{{Q2}}&lt;/td&gt;&lt;/tr&gt;&lt;tr&gt;&lt;td style=\"width: 50%; text-align: center; vertical-align: middle;\"&gt;Bolinhas&lt;/td&gt;&lt;td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 evento = &lt;span class=\"fr-math-v2 fr-draggable\" contenteditable=\"false\" data-original-math=\"\\(\\text{} \\frac{\\text{nº de casos favoráveis}}{\\text{nº de casos possíveis}}\\)\" draggable=\"true\"&gt;\\(\\text{} \\frac{\\text{nº de casos favoráveis}}{\\text{nº de casos possíveis}}\\)&lt;/span&gt;&lt;/p&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A probabilidade de ela escolher meias com flores é &lt;span class=\"fr-math-v2 fr-draggable\" contenteditable=\"false\" data-original-math=\"\\(\\frac{{{T101}}}{{{T102}}}\\)\" draggable=\"true\"&gt;\\(\\frac{{{T101}}}{{{T102}}}\\)&lt;/span&gt;"},{"name":"A2","label":"A probabilidade de ela escolher meias lisas é &lt;span class=\"fr-math-v2 fr-draggable\" contenteditable=\"false\" data-original-math=\"\\(\\frac{{{T201}}}{{{T202}}}\\)\" draggable=\"true\"&gt;\\(\\frac{{{T201}}}{{{T202}}}\\)&lt;/span&gt;"},{"name":"A3","label":"A probabilidade de ela escolher um par de meias de bolinhas é &lt;span class=\"fr-math-v2 fr-draggable\" contenteditable=\"false\" data-original-math=\"\\(\\frac{{{T301}}}{{{T302}}}\\)\" draggable=\"true\"&gt;\\(\\frac{{{T301}}}{{{T302}}}\\)&lt;/span&gt;"},{"name":"A4","label":"A probabilidade de ela escolher meias xadrez é 0."},{"name":"A5","label":"A probabilidade de ela escolher meias com flores é &lt;span class=\"fr-math-v2 fr-draggable\" contenteditable=\"false\" data-original-math=\"\\(\\frac{{{T201}}}{{{T202}}}\\)\" draggable=\"true\"&gt;\\(\\frac{{{T201}}}{{{T202}}}\\)&lt;/span&gt;","incorrect":true,"feedback":"Probabilidade de meias com flores = &lt;span class=\"fr-math-v2 fr-draggable\" contenteditable=\"false\" data-original-math=\"\\(\\frac{{{T101}}}{{{T102}}}\\)\" draggable=\"true\"&gt;\\(\\frac{{{T101}}}{{{T102}}}\\)&lt;/span&gt;"},{"name":"A6","label":"A probabilidade de ela escolher meias lisas é &lt;span class=\"fr-math-v2 fr-draggable\" contenteditable=\"false\" data-original-math=\"\\(\\frac{{{T301}}}{{{T302}}}\\)\" draggable=\"true\"&gt;\\(\\frac{{{T301}}}{{{T302}}}\\)&lt;/span&gt;","incorrect":true,"feedback":"Probabilidade de meias lisas = &lt;span class=\"fr-math-v2 fr-draggable\" contenteditable=\"false\" data-original-math=\"\\(\\frac{{{T201}}}{{{T202}}}\\)\" draggable=\"true\"&gt;\\(\\frac{{{T201}}}{{{T202}}}\\)&lt;/span&gt;"},{"name":"A7","label":"A probabilidade de ela escolher um par de meias de bolinhas é &lt;span class=\"fr-math-v2 fr-draggable\" contenteditable=\"false\" data-original-math=\"\\(\\frac{{{T101}}}{{{T102}}}\\)\" draggable=\"true\"&gt;\\(\\frac{{{T101}}}{{{T102}}}\\)&lt;/span&gt;","incorrect":true,"feedback":"Probabilidade de meias de bolinhas = &lt;span class=\"fr-math-v2 fr-draggable\" contenteditable=\"false\" data-original-math=\"\\(\\frac{{{T301}}}{{{T302}}}\\)\" draggable=\"true\"&gt;\\(\\frac{{{T301}}}{{{T302}}}\\)&lt;/span&gt;"}],"uniques":true},"algorithm":{"name":"trueFalse","template":"Choice matrix – inline","params":{"countCorrect":2,"countIncorrect":1,"options":["Verdadeiro","Falso"]}}}</v>
      </c>
      <c r="AA933" s="15" t="s">
        <v>5424</v>
      </c>
      <c r="AB933" s="13" t="str">
        <f t="shared" si="2"/>
        <v>M6-EyP-14a-I-1</v>
      </c>
      <c r="AC933" s="13" t="str">
        <f t="shared" si="3"/>
        <v>M6-EyP-14a-I-1-BR</v>
      </c>
      <c r="AD933" s="8" t="s">
        <v>47</v>
      </c>
      <c r="AE933" s="13"/>
      <c r="AF933" s="8" t="s">
        <v>48</v>
      </c>
      <c r="AG933" s="8" t="s">
        <v>49</v>
      </c>
    </row>
    <row r="934" ht="112.5" customHeight="1">
      <c r="A934" s="6" t="s">
        <v>5418</v>
      </c>
      <c r="B934" s="6" t="s">
        <v>5419</v>
      </c>
      <c r="C934" s="8" t="s">
        <v>35</v>
      </c>
      <c r="D934" s="7" t="s">
        <v>36</v>
      </c>
      <c r="E934" s="6"/>
      <c r="F934" s="11" t="s">
        <v>5425</v>
      </c>
      <c r="G934" s="10"/>
      <c r="H934" s="10"/>
      <c r="I934" s="6" t="s">
        <v>212</v>
      </c>
      <c r="J934" s="8" t="s">
        <v>1951</v>
      </c>
      <c r="K934" s="11" t="s">
        <v>5426</v>
      </c>
      <c r="L934" s="11" t="s">
        <v>5427</v>
      </c>
      <c r="M934" s="13" t="s">
        <v>43</v>
      </c>
      <c r="N934" s="11" t="s">
        <v>5428</v>
      </c>
      <c r="O934" s="11" t="s">
        <v>5429</v>
      </c>
      <c r="P934" s="12"/>
      <c r="Q934" s="13"/>
      <c r="R934" s="12"/>
      <c r="S934" s="12"/>
      <c r="T934" s="12"/>
      <c r="U934" s="12"/>
      <c r="V934" s="12"/>
      <c r="W934" s="12"/>
      <c r="X934" s="13"/>
      <c r="Y934" s="6" t="s">
        <v>4925</v>
      </c>
      <c r="Z934" s="12" t="str">
        <f t="shared" si="1"/>
        <v>{"id":"M6-EyP-14a-I-2-BR","stimulus":"&lt;p&gt;A tabela a seguir mostra as músicas que Daniel tem na playlist dele. Considerando que ele ouve as músicas de forma aleatória, indique se essas afirmações são verdadeiras ou falsas.&lt;/p&gt;\r\n\r\n&lt;table style=\"width:100%\"&gt;&lt;tbody&gt;&lt;tr&gt;&lt;td style=\"width: 50%; background-color: #FEA487; color: rgb(255, 255, 255) ; text-align: center; vertical-align: middle; font-weight: bold;\"&gt;Gênero&lt;/td&gt;&lt;td style=\"width: 50%; background-color: #FEA487; color: rgb(255, 255, 255); text-align: center; vertical-align: middle; font-weight: bold;\"&gt;Nº de músicas&lt;/td&gt;&lt;/tr&gt;&lt;tr&gt;&lt;td style= \"width : 50%; text-align: center; vertical-align: middle;\"&gt;{{Q1}}&lt;/td&gt;&lt;td style=\"width: 50%; text-align: center; vertical-align: middle;\" &gt;{{Q4}}&lt;/td&gt;&lt;/tr&gt;&lt;tr&gt;&lt;td style=\"width: 50%; text-align: center; vertical-align: middle;\"&gt;{{Q2}}&lt;/ td&gt; &lt;td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possíveis}}\\)&lt;/span&gt;","seed":{"parameters":[{"name":"Q1","list":["rock","música clássica","rap","pop","MPB"]},{"name":"Q2","list":["rock","música clássica","rap","pop","MPB"]},{"name":"Q3","list":["rock","música clássica","rap","pop","MPB"]},{"name":"Q4","list":[1,2,3,4,5,6]},{"name":"Q5","list":[1,2,3,4,5,6]},{"name":"Q6","list":[1,2,3,4,5,6]}],"calculated":[{"name":"T1","function":"{{Q4}}+{{Q5}}+{{Q6}}","temp":true},{"name":"T2","function":"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que a primeira música tocada seja de {{Q1}} é &lt;span class=\"fr-math-v2 fr-draggable\" contenteditable=\"false\" data-original-math=\"\\(\\frac{ {{T2}}}{{{T3}}}\\)\" draggable=\"true\"&gt;\\(\\frac{{{T2}}}{{{T3}}}\\)&lt;/span&gt;"},{"name":"A2","label":"A probabilidade de que a primeira música tocada seja de {{Q2}} é &lt;span class=\"fr-math-v2 fr-draggable\" contenteditable=\"false\" data-original-math=\"\\(\\frac{ {{T4}}}{{{T5}}}\\)\" draggable=\"true\"&gt;\\(\\frac{{{T4}}}{{{T5}}}\\)&lt;/span&gt;"},{"name":"A3","label":"A probabilidade de que a primeira música tocada seja {{Q3}} é &lt;span class=\"fr-math-v2 fr-draggable\" contenteditable=\"false\" data-original-math=\"\\(\\frac{ {{T6}} }{{{T7}}}\\)\" draggable=\"true\"&gt;\\(\\frac{{{T6}}}{{{T7}}}\\)&lt;/span&gt;"},{"name":"A4","label":"A probabilidade de que a primeira música tocada seja de {{Q1}} é &lt;span class=\"fr-math-v2 fr-draggable\" contenteditable=\"false\" data-original-math=\"\\(\\frac{ {{T6}}}{{{T7}}}\\)\" draggable=\"true\"&gt;\\(\\frac{{{T6}}}{{{T7}}}\\)&lt;/span&gt;","incorrect":true,"feedback":"A probabilidade de tocar {{Q1}} é &lt;span class=\"fr-math-v2 fr-draggable\" contenteditable=\"false\" data-original-math=\"\\(\\frac{{{T2}}}{{{T3}}}\\)\" draggable=\"true\"&gt;\\(\\frac{{{T2}}}{{{T3}}}\\)&lt;/span&gt;."},{"name":"A5","label":"A probabilidade de que a primeira música tocada seja de {{Q2}} é &lt;span class=\"fr-math-v2 fr-draggable\" contenteditable=\"false\" data-original-math=\"\\(\\frac{ {{T2}}}{{{T3}}}\\)\" draggable=\"true\"&gt;\\(\\frac{{{T2}}}{{{T3}}}\\)&lt;/span&gt;","incorrect":true,"feedback":"A probabilidade de tocar {{Q2}} é &lt;span class=\"fr-math-v2 fr-draggable\" contenteditable=\"false\" data-original-math=\"\\(\\frac{{{T4}}}{{{T5}}}\\)\" draggable=\"true\"&gt;\\(\\frac{{{T4}}}{{{T5}}}\\)&lt;/span&gt;"},{"name":"A6","label":"A probabilidade de que a primeira música tocada seja {{Q3}} é &lt;span class=\"fr-math-v2 fr-draggable\" contenteditable=\"false\" data-original-math=\"\\(\\frac{ {{T4}} }{{{T5}}}\\)\" draggable=\"true\"&gt;\\(\\frac{{{T4}}}{{{T5}}}\\)&lt;/span&gt;","incorrect":true,"feedback":"A probabilidade de tocar {{Q3}} é &lt;span class=\"fr-math-v2 fr-draggable\" contenteditable=\"false\" data-original-math=\"\\(\\frac{{{T6}}}{{{T7}}}\\)\" draggable=\"true\"&gt;\\(\\frac{{{T6}}}{{{T7}}}\\)&lt;/span&gt;"}],"uniques":true},"algorithm":{"name":"trueFalse","template":"Choice matrix – inline","params":{"countCorrect":1,"countIncorrect":2,"options":["Verdadeiro","Falso"]}}}</v>
      </c>
      <c r="AA934" s="15" t="s">
        <v>5430</v>
      </c>
      <c r="AB934" s="13" t="str">
        <f t="shared" si="2"/>
        <v>M6-EyP-14a-I-2</v>
      </c>
      <c r="AC934" s="13" t="str">
        <f t="shared" si="3"/>
        <v>M6-EyP-14a-I-2-BR</v>
      </c>
      <c r="AD934" s="8" t="s">
        <v>47</v>
      </c>
      <c r="AE934" s="13"/>
      <c r="AF934" s="8" t="s">
        <v>48</v>
      </c>
      <c r="AG934" s="8" t="s">
        <v>49</v>
      </c>
    </row>
    <row r="935" ht="112.5" customHeight="1">
      <c r="A935" s="6" t="s">
        <v>5418</v>
      </c>
      <c r="B935" s="6" t="s">
        <v>5419</v>
      </c>
      <c r="C935" s="8" t="s">
        <v>35</v>
      </c>
      <c r="D935" s="7" t="s">
        <v>36</v>
      </c>
      <c r="E935" s="6"/>
      <c r="F935" s="11" t="s">
        <v>5431</v>
      </c>
      <c r="G935" s="10"/>
      <c r="H935" s="10"/>
      <c r="I935" s="6"/>
      <c r="J935" s="8" t="s">
        <v>1951</v>
      </c>
      <c r="K935" s="11" t="s">
        <v>5432</v>
      </c>
      <c r="L935" s="11" t="s">
        <v>5433</v>
      </c>
      <c r="M935" s="13" t="s">
        <v>43</v>
      </c>
      <c r="N935" s="11" t="s">
        <v>5428</v>
      </c>
      <c r="O935" s="26" t="s">
        <v>5434</v>
      </c>
      <c r="P935" s="12"/>
      <c r="Q935" s="13"/>
      <c r="R935" s="12"/>
      <c r="S935" s="12"/>
      <c r="T935" s="12"/>
      <c r="U935" s="12"/>
      <c r="V935" s="12"/>
      <c r="W935" s="12"/>
      <c r="X935" s="13"/>
      <c r="Y935" s="6" t="s">
        <v>4925</v>
      </c>
      <c r="Z935" s="12" t="str">
        <f t="shared" si="1"/>
        <v>{"id":"M6-EyP-14a-I-3-BR","stimulus":"&lt;p&gt;Joana quer escolher aleatoriamente o bolo que ela vai comprar para a neta dela. Por esse motivo ela pediu ao atendente da padaria que ele pegasse um bolo ao acaso para ela. Observe esta tabela com os bolos da padaria e indique se as seguintes afirmações são verdadeiras ou falsas.&lt;/p&gt;\r\n\r\n&lt;table style=\"width:100%\"&gt;&lt;tbody&gt;&lt;tr&gt;&lt;td style=\"width: 50%; background-color: #BDB1FB; color: rgb(255, 255, 255) ; text-align: center; vertical-align: middle; font-weight: bold;\"&gt;Tipo&lt;/td&gt;&lt;td style=\"width: 50%; background-color: #BDB1FB; color : rgb(255, 255, 255); text-align: center; vertical-align: middle; font-weight: bold;\"&gt;Nº de bolos&lt;/td&gt;&lt;/tr&gt;&lt;tr&gt;&lt;td style= \" width: 50%; text-align: center; vertical-align: middle;\"&gt;{{Q1}}&lt;/td&gt;&lt;td style=\"width: 50%; text-align: center; vertical-align: middle ; \"&gt;{{Q4}}&lt;/td&gt;&lt;/tr&gt;&lt;tr&gt;&lt;td style=\"width: 50%; text-align: center; vertical-align: middle;\"&gt;{{Q2}}&lt;/ td &gt;&lt;td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chocolate","cenoura","framboesa","maçã","abacaxi"]},{"name":"Q2","list":["chocolate","cenoura","framboesa","maçã","abacaxi"]},{"name":"Q3","list":["chocolate","cenoura","framboesa","maçã","abacaxi"]},{"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ele pegar um bolo de {{Q1}} é &lt;span class=\"fr-math-v2 fr-draggable\" contenteditable=\"false\" data-original-math=\"\\(\\frac{{{T2}}} {{{T3}}}\\)\" draggable=\"true\"&gt;\\(\\frac{{{T2}}}{{{T3}}}\\)&lt;/span&gt;"},{"name":"A2","label":"A probabilidade de ele pegar um bolo de {{Q2}} é &lt;span class=\"fr-math-v2 fr-draggable\" contenteditable=\"false\" data-original-math=\"\\(\\frac{{{T4}}} {{{T5}}}\\)\" draggable=\"true\"&gt;\\(\\frac{{{T4}}}{{{T5}}}\\)&lt;/span&gt;"},{"name":"A3","label":"A probabilidade de ele pegar um bolo de {{Q3}} é &lt;span class=\"fr-math-v2 fr-draggable\" contenteditable=\"false\" data-original-math=\"\\(\\frac{{{T6}}} {{{T7}}}\\)\" draggable=\"true\"&gt;\\(\\frac{{{T6}}}{{{T7}}}\\)&lt;/span&gt;"},{"name":"A4","label":"A probabilidade de ele pegar um bolo de {{Q1}} é &lt;span class=\"fr-math-v2 fr-draggable\" contenteditable=\"false\" data-original-math=\"\\(\\frac{{{T6}}} {{{T7}}}\\)\" draggable=\"true\"&gt;\\(\\frac{{{T6}}}{{{T7}}}\\)&lt;/span&gt;","incorrect":true,"feedback":"A probabilidade de ele pegar esse bolo é &lt;span class=\"fr-math-v2 fr-draggable\" contenteditable=\"false\" data-original-math=\"\\(\\frac{{{T2}}}{{{T3}} }\\)\" draggable=\"true\"&gt;\\(\\frac{{{T2}}}{{{T3}}}\\)&lt;/span&gt;."},{"name":"A5","label":"A probabilidade de ele pegar um bolo de {{Q2}} é &lt;span class=\"fr-math-v2 fr-draggable\" contenteditable=\"false\" data-original-math=\"\\(\\frac{{{T2}}} {{{T3}}}\\)\" draggable=\"true\"&gt;\\(\\frac{{{T2}}}{{{T3}}}\\)&lt;/span&gt;","incorrect":true,"feedback":"A probabilidade de pegar esse bolo é &lt;span class=\"fr-math-v2 fr-draggable\" contenteditable=\"false\" data-original-math=\"\\(\\frac{{{T4}}}{{{T5}} }\\)\" draggable=\"true\"&gt;\\(\\frac{{{T4}}}{{{T5}}}\\)&lt;/span&gt;"},{"name":"A6","label":"A probabilidade de ele pegar um bolo de {{Q3}} é &lt;span class=\"fr-math-v2 fr-draggable\" contenteditable=\"false\" data-original-math=\"\\(\\frac{{{T4}}} {{{T5}}}\\)\" draggable=\"true\"&gt;\\(\\frac{{{T4}}}{{{T5}}}\\)&lt;/span&gt;","incorrect":true,"feedback":"A probabilidade de pegar esse bolo é &lt;span class=\"fr-math-v2 fr-draggable\" contenteditable=\"false\" data-original-math=\"\\(\\frac{{{T6}}}{{{T7}} }\\)\" draggable=\"true\"&gt;\\(\\frac{{{T6}}}{{{T7}}}\\)&lt;/span&gt;"}],"uniques":true},"algorithm":{"name":"trueFalse","template":"Choice matrix – inline","params":{"countCorrect":1,"countIncorrect":2,"options":["Verdadeiro","Falso"]}}}</v>
      </c>
      <c r="AA935" s="15" t="s">
        <v>5435</v>
      </c>
      <c r="AB935" s="13" t="str">
        <f t="shared" si="2"/>
        <v>M6-EyP-14a-I-3</v>
      </c>
      <c r="AC935" s="13" t="str">
        <f t="shared" si="3"/>
        <v>M6-EyP-14a-I-3-BR</v>
      </c>
      <c r="AD935" s="8" t="s">
        <v>47</v>
      </c>
      <c r="AE935" s="13"/>
      <c r="AF935" s="8" t="s">
        <v>48</v>
      </c>
      <c r="AG935" s="8" t="s">
        <v>49</v>
      </c>
    </row>
    <row r="936" ht="112.5" customHeight="1">
      <c r="A936" s="6" t="s">
        <v>5418</v>
      </c>
      <c r="B936" s="6" t="s">
        <v>5419</v>
      </c>
      <c r="C936" s="8" t="s">
        <v>50</v>
      </c>
      <c r="D936" s="7" t="s">
        <v>36</v>
      </c>
      <c r="E936" s="6"/>
      <c r="F936" s="9" t="s">
        <v>5436</v>
      </c>
      <c r="G936" s="11" t="s">
        <v>5437</v>
      </c>
      <c r="H936" s="10"/>
      <c r="I936" s="6" t="s">
        <v>212</v>
      </c>
      <c r="J936" s="8" t="s">
        <v>168</v>
      </c>
      <c r="K936" s="26" t="s">
        <v>5438</v>
      </c>
      <c r="L936" s="26" t="s">
        <v>5439</v>
      </c>
      <c r="M936" s="34" t="s">
        <v>43</v>
      </c>
      <c r="N936" s="26" t="s">
        <v>5365</v>
      </c>
      <c r="O936" s="26" t="s">
        <v>5440</v>
      </c>
      <c r="P936" s="12"/>
      <c r="Q936" s="13"/>
      <c r="R936" s="12"/>
      <c r="S936" s="12"/>
      <c r="T936" s="12"/>
      <c r="U936" s="12"/>
      <c r="V936" s="12"/>
      <c r="W936" s="12"/>
      <c r="X936" s="13"/>
      <c r="Y936" s="6" t="s">
        <v>4925</v>
      </c>
      <c r="Z936" s="12" t="str">
        <f t="shared" si="1"/>
        <v>{"id":"M6-EyP-14a-E-1-BR","stimulus":"&lt;p&gt;Joaquim colocou bolas coloridas em uma caixa e listou as quantidades na tabela a seguir em uma caixa. Se ele retirar ao acaso uma bola da caixa, qual é a probabilidade da bola ser {{Q12}}? Simplifique a fração, se necessário.&lt;/p&gt;\r\n\r\n&lt;table style=\"width:100%\"&gt;&lt;tbody&gt;&lt;tr&gt;&lt;td style=\"width: 50%; background-color: #9FC1FD; color: rgb(255, 255, 255); text-align: center; vertical-align: middle; font-weight: bold;\"&gt;Cor&lt;/td&gt;&lt;td style=\"width: 50%; background-color: #9FC1FD; color: rgb(255, 255, 255); text-align: center; vertical-align: middle; font-weight: bold;\"&gt;Nº de bolas&lt;/td&gt;&lt;/tr&gt;&lt;tr&gt;&lt;td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bola {{Q12}} = &lt;span class=\"fr-math-v2 fr-draggable\" contenteditable=\"false\" data-original-math=\"\\(\\text{\\frac{\\text{nº bolas de cor {{Q12}}}}{\\text{total de bolas}}\\)\" draggable=\"true\"&gt;\\(\\text{} \\frac{\\text{nº bolas de cor {{Q12}}}}{\\text{total de bolas}}\\)&lt;/span&gt;&lt;/p&gt;","seed":{"parameters":[{"name":"Q1","min":2,"max":10,"step":1},{"name":"Q2","min":2,"max":10,"step":1},{"name":"Q3","min":2,"max":10,"step":1},{"name":"Q4","min":2,"max":10,"step":1},{"name":"Q5","min":2,"max":10,"step":1},{"name":"Q11","list":["vermelha","verde","amarela","azul","branca","preta"]},{"name":"Q12","list":["vermelha","verde","amarela","azul","branca","preta"]},{"name":"Q13","list":["vermelha","verde","amarela","azul","branca","preta"]},{"name":"Q14","list":["vermelha","verde","amarela","azul","branca","preta"]},{"name":"Q15","list":["vermelha","verde","amarela","azul","branca","preta"]}],"calculated":[{"name":"T1","function":"{{Q1}}+{{Q2}}+{{Q3}}+{{Q4}}+{{Q5}}","temp":true},{"name":"T2","function":"math.gcd({{Q2}},{{T1}})","temp":true},{"name":"T11","function":"{{Q2}}/{{T2}}","temp":true},{"name":"T12","function":"{{T1}}/{{T2}}","temp":true},{"name":"A1","function":"\\frac{{{T11}}}{{{T12}}}"}],"uniques":true},"algorithm":{"name":"calculateOperation","params":{"method":"equivLiteral","keyboard":"INTERMEDIATE"}},"template":"&lt;p&gt;A probabilidade é de {{response}}.&lt;/p&gt;"}</v>
      </c>
      <c r="AA936" s="15" t="s">
        <v>5441</v>
      </c>
      <c r="AB936" s="13" t="str">
        <f t="shared" si="2"/>
        <v>M6-EyP-14a-E-1</v>
      </c>
      <c r="AC936" s="13" t="str">
        <f t="shared" si="3"/>
        <v>M6-EyP-14a-E-1-BR</v>
      </c>
      <c r="AD936" s="8" t="s">
        <v>47</v>
      </c>
      <c r="AE936" s="13"/>
      <c r="AF936" s="8" t="s">
        <v>48</v>
      </c>
      <c r="AG936" s="8" t="s">
        <v>49</v>
      </c>
    </row>
    <row r="937" ht="112.5" customHeight="1">
      <c r="A937" s="6" t="s">
        <v>5418</v>
      </c>
      <c r="B937" s="6" t="s">
        <v>5419</v>
      </c>
      <c r="C937" s="8" t="s">
        <v>50</v>
      </c>
      <c r="D937" s="7" t="s">
        <v>36</v>
      </c>
      <c r="E937" s="6"/>
      <c r="F937" s="9" t="s">
        <v>5442</v>
      </c>
      <c r="G937" s="11" t="s">
        <v>5437</v>
      </c>
      <c r="H937" s="10"/>
      <c r="I937" s="6" t="s">
        <v>212</v>
      </c>
      <c r="J937" s="8" t="s">
        <v>168</v>
      </c>
      <c r="K937" s="26" t="s">
        <v>5443</v>
      </c>
      <c r="L937" s="26" t="s">
        <v>5444</v>
      </c>
      <c r="M937" s="13" t="s">
        <v>43</v>
      </c>
      <c r="N937" s="26" t="s">
        <v>5365</v>
      </c>
      <c r="O937" s="11" t="s">
        <v>5445</v>
      </c>
      <c r="P937" s="12"/>
      <c r="Q937" s="13"/>
      <c r="R937" s="12"/>
      <c r="S937" s="12"/>
      <c r="T937" s="12"/>
      <c r="U937" s="12"/>
      <c r="V937" s="12"/>
      <c r="W937" s="12"/>
      <c r="X937" s="13"/>
      <c r="Y937" s="6" t="s">
        <v>4925</v>
      </c>
      <c r="Z937" s="12" t="str">
        <f t="shared" si="1"/>
        <v>{"id":"M6-EyP-14a-E-2-BR","stimulus":"&lt;p&gt;A tabela a seguir mostra as camisas que Sandra tem no guarda-roupa dela. Se ela escolher uma camisa ao acaso, qual é a probabilidade de ser uma camisa {{Q13}}? Simplifique a fração, se necessário.&lt;/p&gt;\r\n\r\n&lt;table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linho","de algodão","de franela","de cetim"]},{"name":"Q12","list":["de linho","de algodão","de franela","de cetim"]},{"name":"Q13","list":["de linho","de algodão","de franela","de cetim"]}],"calculated":[{"name":"T1","function":"{{Q1}}+{{Q2}}+{{Q3}}","temp":true},{"name":"T2","function":"math.gcd({{Q3}},{{T1}})","temp":true},{"name":"T11","function":"{{Q3}}/{{T2}}","temp":true},{"name":"T12","function":"{{T1}}/{{T2}}","temp":true},{"name":"A1","label":"{function}}","function":"\\frac{{{T11}}}{{{T12}}}"}],"uniques":true},"algorithm":{"name":"calculateOperation","params":{"method":"equivLiteral","keyboard":"INTERMEDIATE"}},"template":"&lt;p&gt;A probabilidade é de {{response}}.&lt;/p&gt;"}</v>
      </c>
      <c r="AA937" s="15" t="s">
        <v>5446</v>
      </c>
      <c r="AB937" s="13" t="str">
        <f t="shared" si="2"/>
        <v>M6-EyP-14a-E-2</v>
      </c>
      <c r="AC937" s="13" t="str">
        <f t="shared" si="3"/>
        <v>M6-EyP-14a-E-2-BR</v>
      </c>
      <c r="AD937" s="8" t="s">
        <v>47</v>
      </c>
      <c r="AE937" s="13"/>
      <c r="AF937" s="8" t="s">
        <v>48</v>
      </c>
      <c r="AG937" s="8" t="s">
        <v>49</v>
      </c>
    </row>
    <row r="938" ht="112.5" customHeight="1">
      <c r="A938" s="6" t="s">
        <v>5418</v>
      </c>
      <c r="B938" s="6" t="s">
        <v>5419</v>
      </c>
      <c r="C938" s="8" t="s">
        <v>50</v>
      </c>
      <c r="D938" s="7" t="s">
        <v>36</v>
      </c>
      <c r="E938" s="6"/>
      <c r="F938" s="9" t="s">
        <v>5447</v>
      </c>
      <c r="G938" s="11" t="s">
        <v>5437</v>
      </c>
      <c r="H938" s="10"/>
      <c r="I938" s="6" t="s">
        <v>212</v>
      </c>
      <c r="J938" s="8" t="s">
        <v>168</v>
      </c>
      <c r="K938" s="26" t="s">
        <v>5448</v>
      </c>
      <c r="L938" s="26" t="s">
        <v>5449</v>
      </c>
      <c r="M938" s="13" t="s">
        <v>43</v>
      </c>
      <c r="N938" s="26" t="s">
        <v>5365</v>
      </c>
      <c r="O938" s="11" t="s">
        <v>5450</v>
      </c>
      <c r="P938" s="12"/>
      <c r="Q938" s="13"/>
      <c r="R938" s="12"/>
      <c r="S938" s="12"/>
      <c r="T938" s="12"/>
      <c r="U938" s="12"/>
      <c r="V938" s="12"/>
      <c r="W938" s="12"/>
      <c r="X938" s="13"/>
      <c r="Y938" s="6" t="s">
        <v>4925</v>
      </c>
      <c r="Z938" s="12" t="str">
        <f t="shared" si="1"/>
        <v>{"id":"M6-EyP-14a-E-3-BR","stimulus":"&lt;p&gt;Esta tabela mostra os peixes que há no aquário de uma loja. Se escolhido ao acaso, qual é a probabilidade de um cliente escolher um peixe de cor {{Q14}}? Simplificar a fração, se necessário.&lt;/p&gt;\r\n\r\n&lt;table style=\"width:100%\"&gt;&lt;tbody&gt;&lt;tr&gt;&lt;td style=\"width: 50%; background-color: #72D2CD; color: rgb(255, 255, 255); text-align: center; vertical-align: middle; font-weight: bold;\"&gt;Cor&lt;/td&gt;&lt;td style=\"width: 50%; background-color: #72D2CD; color: rgb(255, 255, 255); text-align: center; vertical-align: middle; font-weight: bold;\"&gt;Nº de peixes&lt;/td&gt;&lt;/tr&gt;&lt;tr&gt;&lt;td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peixe de cor {{Q14}} = &lt;span class=\"fr-math-v2 fr-draggable\" contenteditable=\"false\" data-original-math=\"\\(\\text{} = \\frac{\\text{nº de peixes de cor {{Q14}}}}{\\text{total de peixes}}\\)\" draggable=\"true\"&gt;\\(\\text{} \\frac{\\text{nº de peixes de cor {{Q14}}}}{\\text{total de peixes}}\\)&lt;/span&gt;&lt;/p&gt;","seed":{"parameters":[{"name":"Q1","min":2,"max":10,"step":1},{"name":"Q2","min":2,"max":10,"step":1},{"name":"Q3","min":2,"max":10,"step":1},{"name":"Q4","min":2,"max":10,"step":1},{"name":"Q5","min":2,"max":10,"step":1},{"name":"Q11","list":["vermelha","laranja","azul","amarela","preta","branca"]},{"name":"Q12","list":["vermelha","laranja","azul","amarela","preta","branca"]},{"name":"Q13","list":["vermelha","laranja","azul","amarela","preta","branca"]},{"name":"Q14","list":["vermelha","laranja","azul","amarela","preta","branca"]},{"name":"Q15","list":["vermelha","laranja","azul","amarela","preta","branca"]}],"calculated":[{"name":"T1","function":"{{Q1}}+{{Q2}}+{{Q3}}+{{Q4}}+{{Q5}}","temp":true},{"name":"T2","function":"math.gcd({{Q4}},{{T1}})","temp":true},{"name":"T11","function":"{{Q4}}/{{T2}}","temp":true},{"name":"T12","function":"{{T1}}/{{T2}}","temp":true},{"name":"A1","label":"{{function}}","function":"\\frac{{{T11}}}{{{T12}}}"}],"uniques":true},"algorithm":{"name":"calculateOperation","params":{"method":"equivLiteral","keyboard":"INTERMEDIATE"}},"template":"&lt;p&gt;A probabilidade é de {{response}}.&lt;/p&gt;"}</v>
      </c>
      <c r="AA938" s="15" t="s">
        <v>5451</v>
      </c>
      <c r="AB938" s="13" t="str">
        <f t="shared" si="2"/>
        <v>M6-EyP-14a-E-3</v>
      </c>
      <c r="AC938" s="13" t="str">
        <f t="shared" si="3"/>
        <v>M6-EyP-14a-E-3-BR</v>
      </c>
      <c r="AD938" s="8" t="s">
        <v>47</v>
      </c>
      <c r="AE938" s="13"/>
      <c r="AF938" s="8" t="s">
        <v>48</v>
      </c>
      <c r="AG938" s="8" t="s">
        <v>49</v>
      </c>
    </row>
    <row r="939" ht="112.5" customHeight="1">
      <c r="A939" s="6" t="s">
        <v>5452</v>
      </c>
      <c r="B939" s="6" t="s">
        <v>5453</v>
      </c>
      <c r="C939" s="13" t="s">
        <v>35</v>
      </c>
      <c r="D939" s="7" t="s">
        <v>36</v>
      </c>
      <c r="E939" s="6"/>
      <c r="F939" s="9" t="s">
        <v>5454</v>
      </c>
      <c r="G939" s="27"/>
      <c r="H939" s="27"/>
      <c r="I939" s="19" t="s">
        <v>212</v>
      </c>
      <c r="J939" s="23" t="s">
        <v>262</v>
      </c>
      <c r="K939" s="27"/>
      <c r="L939" s="26" t="s">
        <v>5455</v>
      </c>
      <c r="M939" s="34" t="s">
        <v>43</v>
      </c>
      <c r="N939" s="26" t="s">
        <v>5456</v>
      </c>
      <c r="O939" s="26" t="s">
        <v>5456</v>
      </c>
      <c r="P939" s="12"/>
      <c r="Q939" s="13"/>
      <c r="R939" s="12"/>
      <c r="S939" s="12"/>
      <c r="T939" s="12"/>
      <c r="U939" s="12"/>
      <c r="V939" s="12"/>
      <c r="W939" s="12"/>
      <c r="X939" s="13"/>
      <c r="Y939" s="6" t="s">
        <v>4925</v>
      </c>
      <c r="Z939" s="12" t="str">
        <f t="shared" si="1"/>
        <v>{"id":"M6-EyP-14b-I-1-BR","stimulus":"&lt;p&gt;Selecione o resultado mais provável ao lançar um dado de 6 faces.&lt;/p&gt;","hint":"&lt;p&gt;Se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favoráveis.&lt;/p&gt;","seed":{"parameters":[],"calculated":[{"name":"A1","label":"Obter um 1.","incorrect":true},{"name":"A2","label":"Obter um 2.","incorrect":true},{"name":"A3","label":"Obter um 3.","incorrect":true},{"name":"A4","label":"Obter um 4.","incorrect":true},{"name":"A5","label":"Obter um 5.","incorrect":true},{"name":"A6","label":"Obter um 6.","incorrect":true},{"name":"A7","label":"Obter um 1 ou um 2.","incorrect":true},{"name":"A8","label":"Obter um 3 ou um 5.","incorrect":true},{"name":"A9","label":"Obter um 1 ou um 6.","incorrect":true},{"name":"A10","label":"Obter um 5 ou um 6.","incorrect":true},{"name":"A11","label":"Obter um 2 ou um 3.","incorrect":true},{"name":"A12","label":"Obter um 4 ou um 5.","incorrect":true},{"name":"A13","label":"Obter um número ímpar."},{"name":"A14","label":"Obter um número par."},{"name":"A15","label":"Obter um número maior que 2."},{"name":"A16","label":"Obter um número menor que 5."},{"name":"A17","label":"Obter um número diferente de 1."},{"name":"A18","label":"Obter um número diferente de 2."},{"name":"A19","label":"Obter um número diferente de 3."},{"name":"A20","label":"Obter um número diferente de 4."},{"name":"A21","label":"Obter um número diferente de 5."},{"name":"A22","label":"Obter um número diferente de 6."}],"uniques":true},"algorithm":{"name":"trueFalse","template":"Multiple choice – standard","params":{"countCorrect":1,"countIncorrect":2,"showCheckIcon":true}}}</v>
      </c>
      <c r="AA939" s="17" t="s">
        <v>5457</v>
      </c>
      <c r="AB939" s="13" t="str">
        <f t="shared" si="2"/>
        <v>M6-EyP-14b-I-1</v>
      </c>
      <c r="AC939" s="13" t="str">
        <f t="shared" si="3"/>
        <v>M6-EyP-14b-I-1-BR</v>
      </c>
      <c r="AD939" s="8" t="s">
        <v>47</v>
      </c>
      <c r="AE939" s="13"/>
      <c r="AF939" s="8" t="s">
        <v>48</v>
      </c>
      <c r="AG939" s="8" t="s">
        <v>49</v>
      </c>
    </row>
    <row r="940" ht="112.5" customHeight="1">
      <c r="A940" s="6" t="s">
        <v>5452</v>
      </c>
      <c r="B940" s="6" t="s">
        <v>5453</v>
      </c>
      <c r="C940" s="13" t="s">
        <v>50</v>
      </c>
      <c r="D940" s="7" t="s">
        <v>36</v>
      </c>
      <c r="E940" s="6"/>
      <c r="F940" s="9" t="s">
        <v>5458</v>
      </c>
      <c r="G940" s="10"/>
      <c r="H940" s="10"/>
      <c r="I940" s="6" t="s">
        <v>212</v>
      </c>
      <c r="J940" s="8" t="s">
        <v>1959</v>
      </c>
      <c r="K940" s="27" t="s">
        <v>5459</v>
      </c>
      <c r="L940" s="26" t="s">
        <v>5460</v>
      </c>
      <c r="M940" s="34" t="s">
        <v>43</v>
      </c>
      <c r="N940" s="26" t="s">
        <v>5456</v>
      </c>
      <c r="O940" s="26" t="s">
        <v>5456</v>
      </c>
      <c r="P940" s="12"/>
      <c r="Q940" s="13"/>
      <c r="R940" s="12"/>
      <c r="S940" s="12"/>
      <c r="T940" s="12"/>
      <c r="U940" s="12"/>
      <c r="V940" s="12"/>
      <c r="W940" s="12"/>
      <c r="X940" s="13"/>
      <c r="Y940" s="6" t="s">
        <v>4925</v>
      </c>
      <c r="Z940" s="12" t="str">
        <f t="shared" si="1"/>
        <v>{"id":"M6-EyP-14b-E-1-BR","stimulus":"&lt;p&gt;Em um parque de diversões há uma roleta dividida em {{T1}} faixas com as quais os prêmios são sorteados entre o público. Na roleta, {{Q1}} faixas são verdes, {{Q2}} são amarelas e {{Q3}} são roxas. Considerando que a roleta será girada e uma faixa será sorteada, arraste e ordene os eventos do menos provável para o mais provável de ocorrer colocando-os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calculated":[{"name":"T1","function":"{{Q1}}+{{Q2}}+{{Q3}}","temp":true},{"name":"A1","function":"{{Q1}}","label":"Sortear uma faixa verde"},{"name":"A2","function":"{{Q2}}","label":"Sortear uma faixa amarela"},{"name":"A3","function":"{{Q3}}","label":"Sortear uma faixa roxa"}],"uniques":true},"algorithm":{"name":"orderNumbers","params":{"order":"asc"}}}</v>
      </c>
      <c r="AA940" s="17" t="s">
        <v>5461</v>
      </c>
      <c r="AB940" s="13" t="str">
        <f t="shared" si="2"/>
        <v>M6-EyP-14b-E-1</v>
      </c>
      <c r="AC940" s="13" t="str">
        <f t="shared" si="3"/>
        <v>M6-EyP-14b-E-1-BR</v>
      </c>
      <c r="AD940" s="8" t="s">
        <v>47</v>
      </c>
      <c r="AE940" s="13"/>
      <c r="AF940" s="8" t="s">
        <v>48</v>
      </c>
      <c r="AG940" s="8" t="s">
        <v>49</v>
      </c>
    </row>
    <row r="941" ht="112.5" customHeight="1">
      <c r="A941" s="6" t="s">
        <v>5452</v>
      </c>
      <c r="B941" s="6" t="s">
        <v>5453</v>
      </c>
      <c r="C941" s="13" t="s">
        <v>50</v>
      </c>
      <c r="D941" s="7" t="s">
        <v>36</v>
      </c>
      <c r="E941" s="6"/>
      <c r="F941" s="9" t="s">
        <v>5462</v>
      </c>
      <c r="G941" s="10"/>
      <c r="H941" s="10"/>
      <c r="I941" s="6" t="s">
        <v>212</v>
      </c>
      <c r="J941" s="8" t="s">
        <v>1959</v>
      </c>
      <c r="K941" s="27" t="s">
        <v>5459</v>
      </c>
      <c r="L941" s="26" t="s">
        <v>5463</v>
      </c>
      <c r="M941" s="34" t="s">
        <v>43</v>
      </c>
      <c r="N941" s="26" t="s">
        <v>5456</v>
      </c>
      <c r="O941" s="26" t="s">
        <v>5456</v>
      </c>
      <c r="P941" s="12"/>
      <c r="Q941" s="13"/>
      <c r="R941" s="12"/>
      <c r="S941" s="12"/>
      <c r="T941" s="12"/>
      <c r="U941" s="12"/>
      <c r="V941" s="12"/>
      <c r="W941" s="12"/>
      <c r="X941" s="13"/>
      <c r="Y941" s="6" t="s">
        <v>4925</v>
      </c>
      <c r="Z941" s="12" t="str">
        <f t="shared" si="1"/>
        <v>{"id":"M6-EyP-14b-E-2-BR","stimulus":"&lt;p&gt;Uma farmácia tem {{T1}} escovas de dentes à venda, das quais {{Q1}} são azuis, {{Q2}} são verdes e {{Q3}} são brancas. Considerando que um cliente irá pegar uma escova ao acaso, arraste e ordene os seguintes eventos da menor para a maior probabilidade.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temp":true,"max":10,"step":1},{"name":"Q2","min":2,"temp":true,"max":10,"step":1},{"name":"Q3","min":2,"temp":true,"max":10,"step":1}],"calculated":[{"name":"T1","function":"{{Q1}}+{{Q2}}+{{Q3}}","temp":true},{"name":"A1","function":"{{Q1}}","label":"Pegar uma escova azul"},{"name":"A2","function":"{{Q2}}","label":"Pegar uma escova verde"},{"name":"A3","function":"{{Q3}}","label":"Pegar uma escova branca"}],"uniques":true},"algorithm":{"name":"orderNumbers","params":{"order":"asc"}}}</v>
      </c>
      <c r="AA941" s="17" t="s">
        <v>5464</v>
      </c>
      <c r="AB941" s="13" t="str">
        <f t="shared" si="2"/>
        <v>M6-EyP-14b-E-2</v>
      </c>
      <c r="AC941" s="13" t="str">
        <f t="shared" si="3"/>
        <v>M6-EyP-14b-E-2-BR</v>
      </c>
      <c r="AD941" s="8" t="s">
        <v>47</v>
      </c>
      <c r="AE941" s="13"/>
      <c r="AF941" s="8" t="s">
        <v>48</v>
      </c>
      <c r="AG941" s="8" t="s">
        <v>49</v>
      </c>
    </row>
    <row r="942" ht="112.5" customHeight="1">
      <c r="A942" s="6" t="s">
        <v>5452</v>
      </c>
      <c r="B942" s="6" t="s">
        <v>5453</v>
      </c>
      <c r="C942" s="13" t="s">
        <v>50</v>
      </c>
      <c r="D942" s="7" t="s">
        <v>36</v>
      </c>
      <c r="E942" s="6"/>
      <c r="F942" s="9" t="s">
        <v>5465</v>
      </c>
      <c r="G942" s="10"/>
      <c r="H942" s="10"/>
      <c r="I942" s="6" t="s">
        <v>212</v>
      </c>
      <c r="J942" s="8" t="s">
        <v>5466</v>
      </c>
      <c r="K942" s="27" t="s">
        <v>5467</v>
      </c>
      <c r="L942" s="26" t="s">
        <v>5468</v>
      </c>
      <c r="M942" s="34" t="s">
        <v>43</v>
      </c>
      <c r="N942" s="26" t="s">
        <v>5456</v>
      </c>
      <c r="O942" s="26" t="s">
        <v>5456</v>
      </c>
      <c r="P942" s="12"/>
      <c r="Q942" s="13"/>
      <c r="R942" s="12"/>
      <c r="S942" s="12"/>
      <c r="T942" s="12"/>
      <c r="U942" s="12"/>
      <c r="V942" s="12"/>
      <c r="W942" s="12"/>
      <c r="X942" s="13"/>
      <c r="Y942" s="6" t="s">
        <v>4925</v>
      </c>
      <c r="Z942" s="12" t="str">
        <f t="shared" si="1"/>
        <v>{"id":"M6-EyP-14b-E-3-BR","stimulus":"&lt;p&gt;Guilherme fechou os olhos para escolher uma fruta de uma cesta. Na cesta há {{T1}} frutas, sendo {{Q1}} figos, {{Q2}} peras e {{Q3}} laranjas. Arraste e ordene os seguintes eventos do mais provável para o menos provável.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9,"step":1},{"name":"Q2","min":2,"max":9,"step":1},{"name":"Q3","min":2,"max":9,"step":1}],"calculated":[{"name":"T1","function":"{{Q1}}+{{Q2}}+{{Q3}}","temp":true},{"name":"A1","function":"{{Q1}}","label":"Escolher um figo"},{"name":"A2","function":"{{Q2}}","label":"Escolher uma pera"},{"name":"A3","function":"{{Q3}}","label":"Escolher uma laranja"}],"uniques":true},"algorithm":{"name":"orderNumbers","params":{"order":"desc"}}}</v>
      </c>
      <c r="AA942" s="17" t="s">
        <v>5469</v>
      </c>
      <c r="AB942" s="13" t="str">
        <f t="shared" si="2"/>
        <v>M6-EyP-14b-E-3</v>
      </c>
      <c r="AC942" s="13" t="str">
        <f t="shared" si="3"/>
        <v>M6-EyP-14b-E-3-BR</v>
      </c>
      <c r="AD942" s="8" t="s">
        <v>47</v>
      </c>
      <c r="AE942" s="13"/>
      <c r="AF942" s="8" t="s">
        <v>48</v>
      </c>
      <c r="AG942" s="8" t="s">
        <v>49</v>
      </c>
    </row>
    <row r="943" ht="112.5" customHeight="1">
      <c r="A943" s="6" t="s">
        <v>5452</v>
      </c>
      <c r="B943" s="6" t="s">
        <v>5453</v>
      </c>
      <c r="C943" s="13" t="s">
        <v>50</v>
      </c>
      <c r="D943" s="7" t="s">
        <v>36</v>
      </c>
      <c r="E943" s="6"/>
      <c r="F943" s="9" t="s">
        <v>5470</v>
      </c>
      <c r="G943" s="10"/>
      <c r="H943" s="10"/>
      <c r="I943" s="6" t="s">
        <v>212</v>
      </c>
      <c r="J943" s="8" t="s">
        <v>5466</v>
      </c>
      <c r="K943" s="26" t="s">
        <v>5471</v>
      </c>
      <c r="L943" s="26" t="s">
        <v>5472</v>
      </c>
      <c r="M943" s="34" t="s">
        <v>43</v>
      </c>
      <c r="N943" s="26" t="s">
        <v>5456</v>
      </c>
      <c r="O943" s="26" t="s">
        <v>5456</v>
      </c>
      <c r="P943" s="12"/>
      <c r="Q943" s="13"/>
      <c r="R943" s="12"/>
      <c r="S943" s="12"/>
      <c r="T943" s="12"/>
      <c r="U943" s="12"/>
      <c r="V943" s="12"/>
      <c r="W943" s="12"/>
      <c r="X943" s="13"/>
      <c r="Y943" s="6" t="s">
        <v>4925</v>
      </c>
      <c r="Z943" s="12" t="str">
        <f t="shared" si="1"/>
        <v>{"id":"M6-EyP-14b-E-4-BR","stimulus":"&lt;p&gt;Tomás tem uma caixa com {{Q1}} lápis de cor {{Q4}}, {{Q2}} de cor {{Q5}} e {{Q3}} de cor {{Q6}}. Se ele tirar um lápis da caixa sem olhar, qual cor é mais provável de sair? Arraste e ordene os eventos a seguir do mais provável para o menos provável de ocorrer.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name":"Q4","list":["violeta","roxa"]},{"name":"Q5","list":["azul","rosa"]},{"name":"Q6","list":["amarela","verde"]}],"calculated":[{"name":"T1","function":"{{Q1}}+{{Q2}}+{{Q3}}","temp":true},{"name":"A1","function":"{{Q1}}","label":"Tirar um lápis {{Q4}}"},{"name":"A2","function":"{{Q2}}","label":"Tirar um lápis {{Q5}}"},{"name":"A3","function":"{{Q3}}","label":"Tirar um lápis {{Q6}}"}],"uniques":true},"algorithm":{"name":"orderNumbers","params":{"order":"desc"}}}</v>
      </c>
      <c r="AA943" s="17" t="s">
        <v>5473</v>
      </c>
      <c r="AB943" s="13" t="str">
        <f t="shared" si="2"/>
        <v>M6-EyP-14b-E-4</v>
      </c>
      <c r="AC943" s="13" t="str">
        <f t="shared" si="3"/>
        <v>M6-EyP-14b-E-4-BR</v>
      </c>
      <c r="AD943" s="8" t="s">
        <v>47</v>
      </c>
      <c r="AE943" s="13"/>
      <c r="AF943" s="8" t="s">
        <v>48</v>
      </c>
      <c r="AG943" s="8" t="s">
        <v>49</v>
      </c>
    </row>
    <row r="944" ht="112.5" customHeight="1">
      <c r="A944" s="8" t="s">
        <v>5474</v>
      </c>
      <c r="B944" s="6" t="s">
        <v>5475</v>
      </c>
      <c r="C944" s="13" t="s">
        <v>35</v>
      </c>
      <c r="D944" s="7" t="s">
        <v>36</v>
      </c>
      <c r="E944" s="6"/>
      <c r="F944" s="49" t="s">
        <v>5476</v>
      </c>
      <c r="G944" s="10"/>
      <c r="H944" s="10"/>
      <c r="I944" s="6" t="s">
        <v>1103</v>
      </c>
      <c r="J944" s="6" t="s">
        <v>162</v>
      </c>
      <c r="K944" s="10" t="s">
        <v>5477</v>
      </c>
      <c r="L944" s="11" t="s">
        <v>5478</v>
      </c>
      <c r="M944" s="13" t="s">
        <v>43</v>
      </c>
      <c r="N944" s="10" t="s">
        <v>5479</v>
      </c>
      <c r="O944" s="11" t="s">
        <v>5480</v>
      </c>
      <c r="P944" s="12"/>
      <c r="Q944" s="13"/>
      <c r="R944" s="12"/>
      <c r="S944" s="12"/>
      <c r="T944" s="12"/>
      <c r="U944" s="12"/>
      <c r="V944" s="12"/>
      <c r="W944" s="12"/>
      <c r="X944" s="13"/>
      <c r="Y944" s="6" t="s">
        <v>4925</v>
      </c>
      <c r="Z944" s="12" t="str">
        <f t="shared" si="1"/>
        <v>{"id":"M6-EyP-16a-I-1-BR","stimulus":"&lt;p&gt;Selecione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v>
      </c>
      <c r="AA944" s="15" t="s">
        <v>5481</v>
      </c>
      <c r="AB944" s="13" t="str">
        <f t="shared" si="2"/>
        <v>M6-EyP-16a-I-1</v>
      </c>
      <c r="AC944" s="13" t="str">
        <f t="shared" si="3"/>
        <v>M6-EyP-16a-I-1-BR</v>
      </c>
      <c r="AD944" s="13"/>
      <c r="AE944" s="13"/>
      <c r="AF944" s="8" t="s">
        <v>48</v>
      </c>
      <c r="AG944" s="8"/>
    </row>
    <row r="945" ht="112.5" customHeight="1">
      <c r="A945" s="8" t="s">
        <v>5474</v>
      </c>
      <c r="B945" s="6" t="s">
        <v>5475</v>
      </c>
      <c r="C945" s="8" t="s">
        <v>35</v>
      </c>
      <c r="D945" s="7" t="s">
        <v>36</v>
      </c>
      <c r="E945" s="6"/>
      <c r="F945" s="49" t="s">
        <v>5482</v>
      </c>
      <c r="G945" s="10"/>
      <c r="H945" s="10"/>
      <c r="I945" s="6" t="s">
        <v>1103</v>
      </c>
      <c r="J945" s="6" t="s">
        <v>162</v>
      </c>
      <c r="K945" s="10" t="s">
        <v>5483</v>
      </c>
      <c r="L945" s="11" t="s">
        <v>5484</v>
      </c>
      <c r="M945" s="13" t="s">
        <v>43</v>
      </c>
      <c r="N945" s="10" t="s">
        <v>5479</v>
      </c>
      <c r="O945" s="10" t="s">
        <v>5485</v>
      </c>
      <c r="P945" s="12"/>
      <c r="Q945" s="13"/>
      <c r="R945" s="12"/>
      <c r="S945" s="12"/>
      <c r="T945" s="12"/>
      <c r="U945" s="12"/>
      <c r="V945" s="12"/>
      <c r="W945" s="12"/>
      <c r="X945" s="13"/>
      <c r="Y945" s="6" t="s">
        <v>4925</v>
      </c>
      <c r="Z945" s="12" t="str">
        <f t="shared" si="1"/>
        <v>{"id":"M6-EyP-16a-I-2-BR","stimulus":"&lt;p&gt;Selecione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v>
      </c>
      <c r="AA945" s="15" t="s">
        <v>5486</v>
      </c>
      <c r="AB945" s="13" t="str">
        <f t="shared" si="2"/>
        <v>M6-EyP-16a-I-2</v>
      </c>
      <c r="AC945" s="13" t="str">
        <f t="shared" si="3"/>
        <v>M6-EyP-16a-I-2-BR</v>
      </c>
      <c r="AD945" s="13"/>
      <c r="AE945" s="13"/>
      <c r="AF945" s="8" t="s">
        <v>48</v>
      </c>
      <c r="AG945" s="8"/>
    </row>
    <row r="946" ht="112.5" customHeight="1">
      <c r="A946" s="8" t="s">
        <v>5474</v>
      </c>
      <c r="B946" s="6" t="s">
        <v>5475</v>
      </c>
      <c r="C946" s="8" t="s">
        <v>35</v>
      </c>
      <c r="D946" s="8" t="s">
        <v>36</v>
      </c>
      <c r="E946" s="7"/>
      <c r="F946" s="49" t="s">
        <v>5487</v>
      </c>
      <c r="G946" s="10"/>
      <c r="H946" s="10"/>
      <c r="I946" s="6" t="s">
        <v>2761</v>
      </c>
      <c r="J946" s="6" t="s">
        <v>162</v>
      </c>
      <c r="K946" s="10" t="s">
        <v>5488</v>
      </c>
      <c r="L946" s="11" t="s">
        <v>5489</v>
      </c>
      <c r="M946" s="13" t="s">
        <v>43</v>
      </c>
      <c r="N946" s="10" t="s">
        <v>5479</v>
      </c>
      <c r="O946" s="10" t="s">
        <v>5490</v>
      </c>
      <c r="P946" s="12"/>
      <c r="Q946" s="13"/>
      <c r="R946" s="12"/>
      <c r="S946" s="12"/>
      <c r="T946" s="12"/>
      <c r="U946" s="12"/>
      <c r="V946" s="12"/>
      <c r="W946" s="12"/>
      <c r="X946" s="13"/>
      <c r="Y946" s="6" t="s">
        <v>4925</v>
      </c>
      <c r="Z946" s="12" t="str">
        <f t="shared" si="1"/>
        <v>{"id":"M6-EyP-16a-I-3-BR","stimulus":"&lt;p&gt;Selecione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70%;\"&gt;Não&lt;/span&gt;\n\t\t&lt;/div&gt;\n\t&lt;/div&gt;\n&lt;/div&gt;&lt;/div&gt;","hint":"&lt;p&gt;Siga os passos do diagrama.&lt;/p&gt;","feedback":"&lt;p&gt;Para calcular o resultado, siga os passos do diagrama.&lt;/p&gt;&lt;p&gt;Se {{Q1}} é múltiplo de 3, adicione {{Q2}}. Se não, adiciona {{Q3}}.&lt;/p&gt;&lt;p&gt;Finalmente, subtraia {{Q4}} do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v>
      </c>
      <c r="AA946" s="15" t="s">
        <v>5491</v>
      </c>
      <c r="AB946" s="13" t="str">
        <f t="shared" si="2"/>
        <v>M6-EyP-16a-I-3</v>
      </c>
      <c r="AC946" s="13" t="str">
        <f t="shared" si="3"/>
        <v>M6-EyP-16a-I-3-BR</v>
      </c>
      <c r="AD946" s="13"/>
      <c r="AE946" s="13"/>
      <c r="AF946" s="8" t="s">
        <v>48</v>
      </c>
      <c r="AG946" s="8"/>
    </row>
    <row r="947" ht="112.5" customHeight="1">
      <c r="A947" s="8" t="s">
        <v>5474</v>
      </c>
      <c r="B947" s="6" t="s">
        <v>5475</v>
      </c>
      <c r="C947" s="8" t="s">
        <v>50</v>
      </c>
      <c r="D947" s="7" t="s">
        <v>36</v>
      </c>
      <c r="E947" s="7"/>
      <c r="F947" s="58" t="s">
        <v>5492</v>
      </c>
      <c r="G947" s="10" t="s">
        <v>2844</v>
      </c>
      <c r="H947" s="10"/>
      <c r="I947" s="6" t="s">
        <v>1103</v>
      </c>
      <c r="J947" s="6" t="s">
        <v>103</v>
      </c>
      <c r="K947" s="10" t="s">
        <v>5493</v>
      </c>
      <c r="L947" s="10" t="s">
        <v>5494</v>
      </c>
      <c r="M947" s="13" t="s">
        <v>43</v>
      </c>
      <c r="N947" s="10" t="s">
        <v>5479</v>
      </c>
      <c r="O947" s="10" t="s">
        <v>5480</v>
      </c>
      <c r="P947" s="12"/>
      <c r="Q947" s="13"/>
      <c r="R947" s="12"/>
      <c r="S947" s="12"/>
      <c r="T947" s="12"/>
      <c r="U947" s="12"/>
      <c r="V947" s="12"/>
      <c r="W947" s="12"/>
      <c r="X947" s="13"/>
      <c r="Y947" s="6" t="s">
        <v>4925</v>
      </c>
      <c r="Z947" s="12" t="str">
        <f t="shared" si="1"/>
        <v>{"id":"M6-EyP-16a-E-1-BR","stimulus":"&lt;p&gt;Escreve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70%;\"&gt;Ímpar&lt;/span&gt;\n\t\t&lt;/div&gt;\n\t&lt;/div&gt;\n&lt;/div&gt;&lt;/div&gt;","template":"&lt;p&gt;O resultado é {{response}}.&lt;/p&gt;","hint":"&lt;p&gt;Siga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2.&lt;/p&gt;","seed":{"parameters":[{"name":"Q1","min":1,"max":20,"step":1},{"name":"Q2","min":1,"max":10,"step":1},{"name":"Q3","min":1,"max":10,"step":1}],"calculated":[{"name":"A1","label":"{{function}}","function":"if ({{Q1}}%2==0) {({{Q1}}+{{Q2}})/2} else {({{Q1}}+{{Q3}})/2}"}],"uniques":true},"algorithm":{"name":"calculateOperation","params":{"method":"equivLiteral","keyboard":"NUMERICAL"}}}</v>
      </c>
      <c r="AA947" s="15" t="s">
        <v>5495</v>
      </c>
      <c r="AB947" s="13" t="str">
        <f t="shared" si="2"/>
        <v>M6-EyP-16a-E-1</v>
      </c>
      <c r="AC947" s="13" t="str">
        <f t="shared" si="3"/>
        <v>M6-EyP-16a-E-1-BR</v>
      </c>
      <c r="AD947" s="13"/>
      <c r="AE947" s="13"/>
      <c r="AF947" s="8" t="s">
        <v>48</v>
      </c>
      <c r="AG947" s="8"/>
    </row>
    <row r="948" ht="112.5" customHeight="1">
      <c r="A948" s="8" t="s">
        <v>5474</v>
      </c>
      <c r="B948" s="6" t="s">
        <v>5475</v>
      </c>
      <c r="C948" s="8" t="s">
        <v>50</v>
      </c>
      <c r="D948" s="7" t="s">
        <v>36</v>
      </c>
      <c r="E948" s="6"/>
      <c r="F948" s="58" t="s">
        <v>5496</v>
      </c>
      <c r="G948" s="10" t="s">
        <v>2844</v>
      </c>
      <c r="H948" s="10"/>
      <c r="I948" s="6" t="s">
        <v>2761</v>
      </c>
      <c r="J948" s="6" t="s">
        <v>103</v>
      </c>
      <c r="K948" s="10" t="s">
        <v>5497</v>
      </c>
      <c r="L948" s="10" t="s">
        <v>5498</v>
      </c>
      <c r="M948" s="13" t="s">
        <v>43</v>
      </c>
      <c r="N948" s="10" t="s">
        <v>5479</v>
      </c>
      <c r="O948" s="10" t="s">
        <v>5485</v>
      </c>
      <c r="P948" s="12"/>
      <c r="Q948" s="13"/>
      <c r="R948" s="12"/>
      <c r="S948" s="12"/>
      <c r="T948" s="12"/>
      <c r="U948" s="12"/>
      <c r="V948" s="12"/>
      <c r="W948" s="12"/>
      <c r="X948" s="13"/>
      <c r="Y948" s="6" t="s">
        <v>4925</v>
      </c>
      <c r="Z948" s="12" t="str">
        <f t="shared" si="1"/>
        <v>{"id":"M6-EyP-16a-E-2-BR","stimulus":"&lt;p&gt;Escreve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81%;\"&gt;Fim&lt;/span&gt;\n\t\t&lt;/div&gt;\n\t&lt;/div&gt;\n&lt;/div&gt;&lt;/div&gt;","template":"&lt;p&gt;O resultado é {{response}}.&lt;/p&gt;","hint":"&lt;p&gt;Siga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{{Q3}}.&lt;/p&gt;","seed":{"parameters":[{"name":"Q1","min":3,"max":10,"step":1},{"name":"Q2","min":3,"max":10,"step":1},{"name":"Q3","min":1,"max":5,"step":1}],"calculated":[{"name":"A1","label":"{{function}}","function":" if (({{Q1}}+{{Q2}})%2 == 0) {({{Q1}}+{{Q2}})*2} else {{{Q1}}+{{Q2}}-{{Q3}}}"}],"uniques":true},"algorithm":{"name":"calculateOperation","params":{"method":"equivLiteral","keyboard":"NUMERICAL"}}}</v>
      </c>
      <c r="AA948" s="15" t="s">
        <v>5499</v>
      </c>
      <c r="AB948" s="13" t="str">
        <f t="shared" si="2"/>
        <v>M6-EyP-16a-E-2</v>
      </c>
      <c r="AC948" s="13" t="str">
        <f t="shared" si="3"/>
        <v>M6-EyP-16a-E-2-BR</v>
      </c>
      <c r="AD948" s="13"/>
      <c r="AE948" s="13"/>
      <c r="AF948" s="8" t="s">
        <v>48</v>
      </c>
      <c r="AG948" s="8"/>
    </row>
    <row r="949" ht="112.5" customHeight="1">
      <c r="A949" s="8" t="s">
        <v>5474</v>
      </c>
      <c r="B949" s="6" t="s">
        <v>5475</v>
      </c>
      <c r="C949" s="8" t="s">
        <v>50</v>
      </c>
      <c r="D949" s="7" t="s">
        <v>36</v>
      </c>
      <c r="E949" s="6"/>
      <c r="F949" s="50" t="s">
        <v>5500</v>
      </c>
      <c r="G949" s="10" t="s">
        <v>2844</v>
      </c>
      <c r="H949" s="10"/>
      <c r="I949" s="6" t="s">
        <v>2761</v>
      </c>
      <c r="J949" s="6" t="s">
        <v>103</v>
      </c>
      <c r="K949" s="10" t="s">
        <v>5501</v>
      </c>
      <c r="L949" s="10" t="s">
        <v>5502</v>
      </c>
      <c r="M949" s="13" t="s">
        <v>43</v>
      </c>
      <c r="N949" s="10" t="s">
        <v>5479</v>
      </c>
      <c r="O949" s="10" t="s">
        <v>5490</v>
      </c>
      <c r="P949" s="12"/>
      <c r="Q949" s="13"/>
      <c r="R949" s="12"/>
      <c r="S949" s="12"/>
      <c r="T949" s="12"/>
      <c r="U949" s="12"/>
      <c r="V949" s="12"/>
      <c r="W949" s="12"/>
      <c r="X949" s="13"/>
      <c r="Y949" s="6" t="s">
        <v>4925</v>
      </c>
      <c r="Z949" s="12" t="str">
        <f t="shared" si="1"/>
        <v>{"id":"M6-EyP-16a-E-3-BR","stimulus":"&lt;p&gt;Escreve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70%;\"&gt;Não&lt;/span&gt;\n\t\t&lt;/div&gt;\n\t&lt;/div&gt;\n&lt;/div&gt;&lt;/div&gt;","template":"&lt;p&gt;O resultado é {{response}}.&lt;/p&gt;","hint":"&lt;p&gt;Siga os passos do diagrama.&lt;/p&gt;","feedback":"&lt;p&gt;Para calcular o resultado, siga os passos do diagrama.&lt;/p&gt;&lt;p&gt;Se {{Q1}} é múltiplo de 3, adicione {{Q2}}. Se não, adicione {{Q3}}.&lt;/p&gt;&lt;p&gt;Finalmente, subtraia {{Q4}} do resultado.&lt;/p&gt;","seed":{"parameters":[{"name":"Q1","min":10,"max":20,"step":1},{"name":"Q2","min":1,"max":20,"step":1},{"name":"Q3","min":1,"max":20,"step":1},{"name":"Q4","min":1,"max":10,"step":1}],"calculated":[{"name":"A1","label":"{{function}}","function":"if ({{Q1}}%3==0) {{{Q1}}+{{Q2}}-{{Q4}}} else {{{Q1}}+{{Q3}}-{{Q4}}}"}],"uniques":true},"algorithm":{"name":"calculateOperation","params":{"method":"equivLiteral","keyboard":"NUMERICAL"}}}</v>
      </c>
      <c r="AA949" s="15" t="s">
        <v>5503</v>
      </c>
      <c r="AB949" s="13" t="str">
        <f t="shared" si="2"/>
        <v>M6-EyP-16a-E-3</v>
      </c>
      <c r="AC949" s="13" t="str">
        <f t="shared" si="3"/>
        <v>M6-EyP-16a-E-3-BR</v>
      </c>
      <c r="AD949" s="13"/>
      <c r="AE949" s="13"/>
      <c r="AF949" s="8" t="s">
        <v>48</v>
      </c>
      <c r="AG949" s="8"/>
    </row>
  </sheetData>
  <customSheetViews>
    <customSheetView guid="{AE433932-5A07-46ED-9901-7AAD756A33AD}" filter="1" showAutoFilter="1">
      <autoFilter ref="$A$1:$AF$949">
        <filterColumn colId="3">
          <filters/>
        </filterColumn>
        <filterColumn colId="29">
          <filters>
            <filter val="CC"/>
          </filters>
        </filterColumn>
      </autoFilter>
    </customSheetView>
    <customSheetView guid="{2686CE44-3565-488A-8C09-25F0C5E70FAB}" filter="1" showAutoFilter="1">
      <autoFilter ref="$A$1:$AF$949">
        <filterColumn colId="3">
          <filters/>
        </filterColumn>
        <filterColumn colId="12">
          <filters>
            <filter val="Scaff"/>
          </filters>
        </filterColumn>
      </autoFilter>
    </customSheetView>
    <customSheetView guid="{741A047E-4C84-4DB3-9F1E-6C487678D25E}" filter="1" showAutoFilter="1">
      <autoFilter ref="$A$1:$AG$949">
        <filterColumn colId="3">
          <filters>
            <filter val="JSON revisado"/>
          </filters>
        </filterColumn>
        <filterColumn colId="32">
          <filters>
            <filter val="USA"/>
          </filters>
        </filterColumn>
      </autoFilter>
    </customSheetView>
    <customSheetView guid="{D151F459-8776-4C43-9820-9C6A72C938A8}" filter="1" showAutoFilter="1">
      <autoFilter ref="$A$1:$AG$949">
        <filterColumn colId="29">
          <filters>
            <filter val="CC"/>
          </filters>
        </filterColumn>
      </autoFilter>
    </customSheetView>
    <customSheetView guid="{3FF4D753-C70E-4997-9673-48C1772BDE10}" filter="1" showAutoFilter="1">
      <autoFilter ref="$A$1:$AF$949">
        <filterColumn colId="9">
          <filters>
            <filter val="True or false&#10;*: countCorrect= 1&#10;*: countIncorrect= 2&#10;*:options= Verdadero, Falso"/>
            <filter val="Single choice&#10;*: countCorrect= 1&#10;*: countIncorrect= 2"/>
            <filter val="Barchart Output"/>
            <filter val="Order list"/>
            <filter val="Order List&#10;*: order= &quot;asc&quot;"/>
            <filter val="Order list&#10;*: order= desc"/>
            <filter val="linechart"/>
            <filter val="Cloze math"/>
            <filter val="Single choice"/>
            <filter val="Order list&#10;*:order=&quot;asc&quot;"/>
            <filter val="Order list&#10;*: order= asc"/>
            <filter val="True or false"/>
            <filter val="Order List&#10;*: order= &quot;desc&quot;"/>
            <filter val="Order list&#10;*:order=&quot;desc&quot;"/>
          </filters>
        </filterColumn>
        <filterColumn colId="31">
          <filters>
            <filter val="BNCC"/>
          </filters>
        </filterColumn>
      </autoFilter>
    </customSheetView>
    <customSheetView guid="{28D84287-B4DC-4BE2-AD2C-5E4D356E9227}" filter="1" showAutoFilter="1">
      <autoFilter ref="$A$1:$AG$949">
        <filterColumn colId="3">
          <filters>
            <filter val="JSON revisado"/>
          </filters>
        </filterColumn>
        <filterColumn colId="32">
          <filters>
            <filter val="USA"/>
          </filters>
        </filterColumn>
      </autoFilter>
    </customSheetView>
    <customSheetView guid="{ADB6A1B3-8775-4C15-B72A-9398EE959A11}" filter="1" showAutoFilter="1">
      <autoFilter ref="$A$1:$AG$949">
        <filterColumn colId="0">
          <filters>
            <filter val="M6-G-16a"/>
            <filter val="M6-G-28b"/>
            <filter val="M6-MyM-4b"/>
            <filter val="M6-G-16b"/>
            <filter val="M6-MyM-4a"/>
            <filter val="M6-NyO-7a"/>
            <filter val="M6-G-28a"/>
            <filter val="M6-NyO-29a"/>
            <filter val="M6-G-20b"/>
            <filter val="M6-G-32c"/>
            <filter val="M6-G-20c"/>
            <filter val="M6-G-32d"/>
            <filter val="M6-G-32a"/>
            <filter val="M6-G-20a"/>
            <filter val="M6-G-32b"/>
            <filter val="M6-G-20d"/>
            <filter val="M6-G-20e"/>
            <filter val="M6-MyM-11b"/>
            <filter val="M6-MyM-11a"/>
            <filter val="M6-EyP-5a"/>
            <filter val="M6-NyO-17c"/>
            <filter val="M6-NyO-33a"/>
            <filter val="M6-MyM-3d"/>
            <filter val="M6-NyO-21a"/>
            <filter val="M6-NyO-33b"/>
            <filter val="M6-MyM-3b"/>
            <filter val="M6-MyM-3a"/>
            <filter val="M6-G-29a"/>
            <filter val="M6-G-17a"/>
            <filter val="M6-G-29b"/>
            <filter val="M6-NyO-28a"/>
            <filter val="M6-NyO-16a"/>
            <filter val="M6-G-33a"/>
            <filter val="M6-EyP-7a"/>
            <filter val="M6-EyP-14a"/>
            <filter val="M6-G-21a"/>
            <filter val="M6-EyP-14b"/>
            <filter val="M6-G-21b"/>
            <filter val="M6-NyO-6a"/>
            <filter val="M6-NyO-6b"/>
            <filter val="M6-EyP-6a"/>
            <filter val="M6-NyO-16b"/>
            <filter val="M6-NyO-20a"/>
            <filter val="M6-NyO-44c"/>
            <filter val="M6-NyO-44a"/>
            <filter val="M6-NyO-32a"/>
            <filter val="M6-NyO-44b"/>
            <filter val="M6-MyM-2b"/>
            <filter val="M6-G-18a"/>
            <filter val="M6-MyM-6b"/>
            <filter val="M6-MyM-6a"/>
            <filter val="M6-G-34a"/>
            <filter val="M6-G-22a"/>
            <filter val="M6-NyO-19a"/>
            <filter val="M6-EyP-8b"/>
            <filter val="M6-EyP-8a"/>
            <filter val="M6-NyO-5d"/>
            <filter val="M6-MyM-13a"/>
            <filter val="M6-G-10a"/>
            <filter val="M6-NyO-5a"/>
            <filter val="M6-NyO-5b"/>
            <filter val="M6-NyO-5c"/>
            <filter val="M6-G-9a"/>
            <filter val="M6-MyM-13b"/>
            <filter val="M6-NyO-35a"/>
            <filter val="M6-NyO-23a"/>
            <filter val="M6-EyP-7b"/>
            <filter val="M6-G-1a"/>
            <filter val="M6-NyO-47a"/>
            <filter val="M6-NyO-11a"/>
            <filter val="M6-MyM-5d"/>
            <filter val="M6-MyM-5b"/>
            <filter val="M6-MyM-5a"/>
            <filter val="M6-NyO-18b"/>
            <filter val="M6-G-23a"/>
            <filter val="M6-EyP-9a"/>
            <filter val="M6-G-11a"/>
            <filter val="M6-NyO-18a"/>
            <filter val="M6-EyP-9b"/>
            <filter val="M6-EyP-16a"/>
            <filter val="M6-NyO-4a"/>
            <filter val="M6-NyO-10d"/>
            <filter val="M6-NyO-10e"/>
            <filter val="M6-NyO-50a"/>
            <filter val="M6-MyM-12e"/>
            <filter val="M6-MyM-12d"/>
            <filter val="M6-MyM-12b"/>
            <filter val="M6-MyM-12a"/>
            <filter val="M6-NyO-34a"/>
            <filter val="M6-G-2a"/>
            <filter val="M6-EyP-8c"/>
            <filter val="M6-NyO-10b"/>
            <filter val="M6-NyO-10c"/>
            <filter val="M6-G-19a"/>
            <filter val="M6-NyO-22a"/>
            <filter val="M6-NyO-34b"/>
            <filter val="M6-NyO-10a"/>
            <filter val="M6-NyO-22b"/>
            <filter val="M6-G-12a"/>
            <filter val="M6-MyM-8b"/>
            <filter val="M6-G-12b"/>
            <filter val="M6-MyM-8a"/>
            <filter val="M6-NyO-3b"/>
            <filter val="M6-MyM-15a"/>
            <filter val="M6-EyP-11a"/>
            <filter val="M6-NyO-3a"/>
            <filter val="M6-NyO-13a"/>
            <filter val="M6-G-3a"/>
            <filter val="M6-NyO-37a"/>
            <filter val="M6-NyO-25a"/>
            <filter val="M6-NyO-53a"/>
            <filter val="M6-EyP-1a"/>
            <filter val="M6-NyO-41a"/>
            <filter val="M6-MyM-7c"/>
            <filter val="M6-MyM-7b"/>
            <filter val="M6-G-25c"/>
            <filter val="M6-MyM-7a"/>
            <filter val="M6-G-25a"/>
            <filter val="M6-G-25b"/>
            <filter val="M6-NyO-2a"/>
            <filter val="M6-MyM-14b"/>
            <filter val="M6-NyO-2b"/>
            <filter val="M6-MyM-14a"/>
            <filter val="M6-EyP-10a"/>
            <filter val="M6-EyP-10b"/>
            <filter val="M6-NyO-40a"/>
            <filter val="M6-MyM-14d"/>
            <filter val="M6-NyO-24a"/>
            <filter val="M6-NyO-12a"/>
            <filter val="M6-NyO-48a"/>
            <filter val="M6-NyO-36a"/>
            <filter val="M6-EyP-2b"/>
            <filter val="M6-EyP-2a"/>
            <filter val="M6-MyM-2a"/>
            <filter val="M6-NyO-9a"/>
            <filter val="M6-G-26a"/>
            <filter val="M6-NyO-39a"/>
            <filter val="M6-NyO-27a"/>
            <filter val="M6-NyO-1a"/>
            <filter val="M6-NyO-1b"/>
            <filter val="M6-NyO-1c"/>
            <filter val="M6-MyM-17a"/>
            <filter val="M6-G-5a"/>
            <filter val="M6-NyO-15a"/>
            <filter val="M6-NyO-27b"/>
            <filter val="M6-EyP-3a"/>
            <filter val="M6-NyO-27c"/>
            <filter val="M6-NyO-31a"/>
            <filter val="M6-NyO-43b"/>
            <filter val="M6-MyM-1d"/>
            <filter val="M6-MyM-1b"/>
            <filter val="M6-NyO-43a"/>
            <filter val="M6-MyM-1a"/>
            <filter val="M6-G-27a"/>
            <filter val="M6-G-15a"/>
            <filter val="M6-G-27b"/>
            <filter val="M6-NyO-8a"/>
            <filter val="M6-NyO-8b"/>
            <filter val="M6-NyO-38a"/>
            <filter val="M6-MyM-9b"/>
            <filter val="M6-G-15b"/>
            <filter val="M6-MyM-9a"/>
            <filter val="M6-MyM-16b"/>
            <filter val="M6-MyM-16a"/>
            <filter val="M6-EyP-12a"/>
            <filter val="M6-EyP-12b"/>
            <filter val="M6-NyO-26a"/>
            <filter val="M6-NyO-14a"/>
            <filter val="M6-NyO-26b"/>
            <filter val="M6-EyP-4a"/>
            <filter val="M6-NyO-42a"/>
            <filter val="M6-NyO-30a"/>
            <filter val="M6-NyO-42b"/>
          </filters>
        </filterColumn>
        <filterColumn colId="32">
          <filters>
            <filter val="USA"/>
          </filters>
        </filterColumn>
      </autoFilter>
    </customSheetView>
    <customSheetView guid="{71FFD050-60E2-477B-91C0-5B4B3C37E62F}" filter="1" showAutoFilter="1">
      <autoFilter ref="$A$1:$AG$949">
        <filterColumn colId="31">
          <filters>
            <filter val="BNCC"/>
          </filters>
        </filterColumn>
      </autoFilter>
    </customSheetView>
    <customSheetView guid="{8C820821-0EC1-48E9-B795-F2D9D628A629}" filter="1" showAutoFilter="1">
      <autoFilter ref="$A$1:$AG$949">
        <filterColumn colId="32">
          <filters>
            <filter val="USA"/>
          </filters>
        </filterColumn>
      </autoFilter>
    </customSheetView>
    <customSheetView guid="{18E2CC66-9495-46BD-9012-00E4838774CC}" filter="1" showAutoFilter="1">
      <autoFilter ref="$A$1:$AG$949">
        <filterColumn colId="3">
          <filters>
            <filter val="JSON revisado"/>
          </filters>
        </filterColumn>
        <filterColumn colId="32">
          <filters>
            <filter val="USA"/>
          </filters>
        </filterColumn>
      </autoFilter>
    </customSheetView>
    <customSheetView guid="{A51B7AB4-E849-4C5A-9E59-621BF71AB37B}" filter="1" showAutoFilter="1">
      <autoFilter ref="$A$1:$AG$949">
        <filterColumn colId="32">
          <filters>
            <filter val="USA"/>
          </filters>
        </filterColumn>
      </autoFilter>
    </customSheetView>
    <customSheetView guid="{D5FB06AD-D399-41F5-8A6B-2BB2362C7FE8}" filter="1" showAutoFilter="1">
      <autoFilter ref="$A$1:$AF$949">
        <filterColumn colId="3">
          <filters/>
        </filterColumn>
      </autoFilter>
    </customSheetView>
    <customSheetView guid="{B2048C06-EB3D-455F-A795-649956BD5968}" filter="1" showAutoFilter="1">
      <autoFilter ref="$A$1:$AG$949">
        <filterColumn colId="32">
          <filters>
            <filter val="USA"/>
          </filters>
        </filterColumn>
      </autoFilter>
    </customSheetView>
    <customSheetView guid="{AA0DC7E1-3DA2-4C46-9EC8-99B47B58E72F}" filter="1" showAutoFilter="1">
      <autoFilter ref="$A$1:$AG$949">
        <filterColumn colId="32">
          <filters>
            <filter val="USA"/>
          </filters>
        </filterColumn>
      </autoFilter>
    </customSheetView>
    <customSheetView guid="{A9936B27-87B4-4709-BDDA-6F6358693D3E}" filter="1" showAutoFilter="1">
      <autoFilter ref="$A$1:$AG$949">
        <filterColumn colId="32">
          <filters>
            <filter val="USA"/>
          </filters>
        </filterColumn>
      </autoFilter>
    </customSheetView>
    <customSheetView guid="{B639A447-D6AB-4EA5-AF18-575411C7E1CC}" filter="1" showAutoFilter="1">
      <autoFilter ref="$A$1:$AF$949">
        <filterColumn colId="3">
          <filters/>
        </filterColumn>
        <filterColumn colId="12">
          <filters>
            <filter val="TE + hint"/>
          </filters>
        </filterColumn>
      </autoFilter>
    </customSheetView>
    <customSheetView guid="{0083F843-F5CF-4380-A83A-F7B6E4AF5319}" filter="1" showAutoFilter="1">
      <autoFilter ref="$F$383:$Q$629"/>
    </customSheetView>
    <customSheetView guid="{EC79614C-09CE-4E10-AA27-F456BBCBFF23}" filter="1" showAutoFilter="1">
      <autoFilter ref="$A$1:$AG$949">
        <filterColumn colId="32">
          <filters>
            <filter val="USA"/>
          </filters>
        </filterColumn>
      </autoFilter>
    </customSheetView>
    <customSheetView guid="{B0822389-C412-4AD7-9B75-DCB3A2F247D0}" filter="1" showAutoFilter="1">
      <autoFilter ref="$A$1:$AG$949">
        <filterColumn colId="32">
          <filters>
            <filter val="USA"/>
          </filters>
        </filterColumn>
      </autoFilter>
    </customSheetView>
    <customSheetView guid="{C9D384ED-4DDB-4401-B70C-AF16909A5B0B}" filter="1" showAutoFilter="1">
      <autoFilter ref="$A$1:$AG$949">
        <filterColumn colId="9">
          <filters>
            <filter val="True or False&#10;*: countCorrect= 1&#10;*: countIncorrect= 2&#10;*:options= Correcto, Incorrecto"/>
            <filter val="True or false&#10;*: countCorrect= 1&#10;*: countIncorrect= 2&#10;*:options= Verdadero, Falso"/>
            <filter val="Single choice&#10;*: countCorrect= 1&#10;*: countIncorrect= 2"/>
            <filter val="Order list"/>
            <filter val="Order List&#10;*: order= &quot;asc&quot;"/>
            <filter val="Order list&#10;*: order= desc"/>
            <filter val="Cloze math"/>
            <filter val="Single choice"/>
            <filter val="Order list&#10;*:order=&quot;asc&quot;"/>
            <filter val="Order list&#10;*: order= asc"/>
            <filter val="True or false"/>
            <filter val="Order List&#10;*: order= &quot;desc&quot;"/>
            <filter val="Order list&#10;*:order=&quot;desc&quot;"/>
          </filters>
        </filterColumn>
        <filterColumn colId="32">
          <filters>
            <filter val="USA"/>
          </filters>
        </filterColumn>
      </autoFilter>
    </customSheetView>
    <customSheetView guid="{348A64FC-5661-42A3-A55F-28BE79BDDBCA}" filter="1" showAutoFilter="1">
      <autoFilter ref="$A$1:$AG$949">
        <filterColumn colId="3">
          <filters/>
        </filterColumn>
        <sortState ref="A1:AG949">
          <sortCondition ref="AB1:AB949"/>
        </sortState>
      </autoFilter>
    </customSheetView>
    <customSheetView guid="{A8C9763A-C630-4939-BFC6-2F4B036F00A9}" filter="1" showAutoFilter="1">
      <autoFilter ref="$A$1:$AG$949">
        <filterColumn colId="12">
          <filters>
            <filter val="Scaff"/>
          </filters>
        </filterColumn>
      </autoFilter>
    </customSheetView>
    <customSheetView guid="{BC37382C-FBA7-4C95-A890-5E3EBD24ECF4}" filter="1" showAutoFilter="1">
      <autoFilter ref="$A$1:$AG$949">
        <filterColumn colId="3">
          <filters>
            <filter val="JSON revisado"/>
          </filters>
        </filterColumn>
        <filterColumn colId="26">
          <filters/>
        </filterColumn>
        <filterColumn colId="31">
          <filters>
            <filter val="BNCC"/>
          </filters>
        </filterColumn>
      </autoFilter>
    </customSheetView>
    <customSheetView guid="{348641B2-1846-492F-BC41-BF6753E42B54}" filter="1" showAutoFilter="1">
      <autoFilter ref="$A$1:$AG$949">
        <filterColumn colId="3">
          <filters>
            <filter val="JSON revisado"/>
          </filters>
        </filterColumn>
        <filterColumn colId="32">
          <filters>
            <filter val="USA"/>
          </filters>
        </filterColumn>
      </autoFilter>
    </customSheetView>
    <customSheetView guid="{6074FAC4-44DA-4A7A-BC17-BF7BFE9E19AF}" filter="1" showAutoFilter="1">
      <autoFilter ref="$A$1:$AG$949">
        <filterColumn colId="32">
          <filters>
            <filter val="USA"/>
          </filters>
        </filterColumn>
      </autoFilter>
    </customSheetView>
    <customSheetView guid="{03EC8A77-E7DC-458D-AC84-4BF2C9AD9E78}" filter="1" showAutoFilter="1">
      <autoFilter ref="$A$1:$AG$949">
        <filterColumn colId="3">
          <filters/>
        </filterColumn>
        <filterColumn colId="32">
          <filters>
            <filter val="USA"/>
          </filters>
        </filterColumn>
      </autoFilter>
    </customSheetView>
    <customSheetView guid="{6B5A6D03-BE9F-4DA3-A93E-F0480E5B0152}" filter="1" showAutoFilter="1">
      <autoFilter ref="$A$1:$AG$949">
        <filterColumn colId="0">
          <filters>
            <filter val="M6-G-16a"/>
            <filter val="M6-G-28b"/>
            <filter val="M6-MyM-4b"/>
            <filter val="M6-G-16b"/>
            <filter val="M6-MyM-4a"/>
            <filter val="M6-NyO-7a"/>
            <filter val="M6-G-28a"/>
            <filter val="M6-NyO-29a"/>
            <filter val="M6-G-20b"/>
            <filter val="M6-G-32c"/>
            <filter val="M6-G-20c"/>
            <filter val="M6-G-32d"/>
            <filter val="M6-G-32a"/>
            <filter val="M6-G-20a"/>
            <filter val="M6-G-32b"/>
            <filter val="M6-G-20d"/>
            <filter val="M6-G-20e"/>
            <filter val="M6-MyM-11b"/>
            <filter val="M6-MyM-11a"/>
            <filter val="M6-EyP-5a"/>
            <filter val="M6-NyO-17c"/>
            <filter val="M6-NyO-33a"/>
            <filter val="M6-MyM-3d"/>
            <filter val="M6-NyO-21a"/>
            <filter val="M6-NyO-33b"/>
            <filter val="M6-MyM-3b"/>
            <filter val="M6-MyM-3a"/>
            <filter val="M6-G-29a"/>
            <filter val="M6-G-17a"/>
            <filter val="M6-G-29b"/>
            <filter val="M6-NyO-28a"/>
            <filter val="M6-NyO-16a"/>
            <filter val="M6-G-33a"/>
            <filter val="M6-EyP-7a"/>
            <filter val="M6-EyP-14a"/>
            <filter val="M6-G-21a"/>
            <filter val="M6-EyP-14b"/>
            <filter val="M6-G-21b"/>
            <filter val="M6-NyO-6a"/>
            <filter val="M6-NyO-6b"/>
            <filter val="M6-EyP-6a"/>
            <filter val="M6-NyO-16b"/>
            <filter val="M6-NyO-20a"/>
            <filter val="M6-NyO-44c"/>
            <filter val="M6-NyO-44a"/>
            <filter val="M6-NyO-32a"/>
            <filter val="M6-NyO-44b"/>
            <filter val="M6-MyM-2b"/>
            <filter val="M6-G-18a"/>
            <filter val="M6-MyM-6b"/>
            <filter val="M6-MyM-6a"/>
            <filter val="M6-G-34a"/>
            <filter val="M6-G-22a"/>
            <filter val="M6-NyO-19a"/>
            <filter val="M6-EyP-8b"/>
            <filter val="M6-EyP-8a"/>
            <filter val="M6-NyO-5d"/>
            <filter val="M6-MyM-13a"/>
            <filter val="M6-G-10a"/>
            <filter val="M6-NyO-5a"/>
            <filter val="M6-NyO-5b"/>
            <filter val="M6-NyO-5c"/>
            <filter val="M6-G-9a"/>
            <filter val="M6-MyM-13b"/>
            <filter val="M6-NyO-35a"/>
            <filter val="M6-EyP-7c"/>
            <filter val="M6-NyO-23a"/>
            <filter val="M6-EyP-7b"/>
            <filter val="M6-G-1a"/>
            <filter val="M6-NyO-47a"/>
            <filter val="M6-NyO-11a"/>
            <filter val="M6-MyM-5d"/>
            <filter val="M6-MyM-5b"/>
            <filter val="M6-MyM-5a"/>
            <filter val="M6-NyO-18b"/>
            <filter val="M6-G-23a"/>
            <filter val="M6-G-11a"/>
            <filter val="M6-NyO-18a"/>
            <filter val="M6-EyP-9b"/>
            <filter val="M6-EyP-16a"/>
            <filter val="M6-NyO-4a"/>
            <filter val="M6-NyO-10d"/>
            <filter val="M6-NyO-10e"/>
            <filter val="M6-NyO-50a"/>
            <filter val="M6-MyM-12e"/>
            <filter val="M6-MyM-12d"/>
            <filter val="M6-MyM-12b"/>
            <filter val="M6-MyM-12a"/>
            <filter val="M6-NyO-34a"/>
            <filter val="M6-G-2a"/>
            <filter val="M6-EyP-8c"/>
            <filter val="M6-NyO-10b"/>
            <filter val="M6-NyO-10c"/>
            <filter val="M6-G-19a"/>
            <filter val="M6-NyO-22a"/>
            <filter val="M6-NyO-34b"/>
            <filter val="M6-NyO-10a"/>
            <filter val="M6-NyO-22b"/>
            <filter val="M6-G-12a"/>
            <filter val="M6-MyM-8b"/>
            <filter val="M6-G-12b"/>
            <filter val="M6-MyM-8a"/>
            <filter val="M6-G-24a"/>
            <filter val="M6-NyO-3b"/>
            <filter val="M6-MyM-15a"/>
            <filter val="M6-EyP-11a"/>
            <filter val="M6-NyO-3a"/>
            <filter val="M6-NyO-13a"/>
            <filter val="M6-G-3a"/>
            <filter val="M6-NyO-37a"/>
            <filter val="M6-NyO-25a"/>
            <filter val="M6-NyO-53a"/>
            <filter val="M6-EyP-1a"/>
            <filter val="M6-NyO-41a"/>
            <filter val="M6-MyM-7c"/>
            <filter val="M6-MyM-7b"/>
            <filter val="M6-G-25c"/>
            <filter val="M6-MyM-7a"/>
            <filter val="M6-G-25a"/>
            <filter val="M6-G-25b"/>
            <filter val="M6-NyO-2a"/>
            <filter val="M6-MyM-14b"/>
            <filter val="M6-NyO-2b"/>
            <filter val="M6-MyM-14a"/>
            <filter val="M6-EyP-10a"/>
            <filter val="M6-EyP-10b"/>
            <filter val="M6-NyO-40a"/>
            <filter val="M6-MyM-14d"/>
            <filter val="M6-NyO-24a"/>
            <filter val="M6-NyO-12a"/>
            <filter val="M6-NyO-48a"/>
            <filter val="M6-NyO-36a"/>
            <filter val="M6-EyP-2b"/>
            <filter val="M6-EyP-2a"/>
            <filter val="M6-MyM-2a"/>
            <filter val="M6-G-26a"/>
            <filter val="M6-NyO-39a"/>
            <filter val="M6-NyO-27a"/>
            <filter val="M6-NyO-1a"/>
            <filter val="M6-NyO-1b"/>
            <filter val="M6-NyO-1c"/>
            <filter val="M6-MyM-17a"/>
            <filter val="M6-G-5a"/>
            <filter val="M6-NyO-15a"/>
            <filter val="M6-NyO-27b"/>
            <filter val="M6-EyP-3a"/>
            <filter val="M6-NyO-27c"/>
            <filter val="M6-NyO-31a"/>
            <filter val="M6-NyO-43b"/>
            <filter val="M6-MyM-1d"/>
            <filter val="M6-MyM-1b"/>
            <filter val="M6-NyO-43a"/>
            <filter val="M6-MyM-1a"/>
            <filter val="M6-G-27a"/>
            <filter val="M6-G-15a"/>
            <filter val="M6-G-27b"/>
            <filter val="M6-NyO-8a"/>
            <filter val="M6-NyO-8b"/>
            <filter val="M6-NyO-38a"/>
            <filter val="M6-MyM-9b"/>
            <filter val="M6-G-15b"/>
            <filter val="M6-MyM-9a"/>
            <filter val="M6-MyM-16b"/>
            <filter val="M6-MyM-16a"/>
            <filter val="M6-EyP-12a"/>
            <filter val="M6-EyP-12b"/>
            <filter val="M6-NyO-26a"/>
            <filter val="M6-NyO-14a"/>
            <filter val="M6-NyO-26b"/>
            <filter val="M6-EyP-4a"/>
            <filter val="M6-NyO-42a"/>
            <filter val="M6-NyO-30a"/>
            <filter val="M6-NyO-42b"/>
          </filters>
        </filterColumn>
        <filterColumn colId="26">
          <filters/>
        </filterColumn>
      </autoFilter>
    </customSheetView>
    <customSheetView guid="{EB9B82DA-F50A-4DDC-9A9A-49171745C8C0}" filter="1" showAutoFilter="1">
      <autoFilter ref="$A$1:$AF$949">
        <filterColumn colId="3">
          <filters/>
        </filterColumn>
        <filterColumn colId="29">
          <filters>
            <filter val="CC"/>
          </filters>
        </filterColumn>
      </autoFilter>
    </customSheetView>
    <customSheetView guid="{F91708FE-B721-4A97-BD10-D681BF6C2527}" filter="1" showAutoFilter="1">
      <autoFilter ref="$A$1:$AG$949"/>
    </customSheetView>
    <customSheetView guid="{35CDCE6E-31D8-4EC4-8316-88D9857997CB}" filter="1" showAutoFilter="1">
      <autoFilter ref="$A$1:$AG$949">
        <filterColumn colId="32">
          <filters>
            <filter val="USA"/>
          </filters>
        </filterColumn>
      </autoFilter>
    </customSheetView>
    <customSheetView guid="{C9EACB40-75FF-49F1-8184-E478F5B469C4}" filter="1" showAutoFilter="1">
      <autoFilter ref="$A$1:$AG$949">
        <filterColumn colId="3">
          <filters/>
        </filterColumn>
        <filterColumn colId="32">
          <filters>
            <filter val="USA"/>
          </filters>
        </filterColumn>
      </autoFilter>
    </customSheetView>
    <customSheetView guid="{0D35F206-BBC8-44E0-8195-B916D36A7D5D}" filter="1" showAutoFilter="1">
      <autoFilter ref="$A$1:$AG$949">
        <filterColumn colId="32">
          <filters>
            <filter val="USA"/>
          </filters>
        </filterColumn>
      </autoFilter>
    </customSheetView>
    <customSheetView guid="{3D936DED-44C7-416E-9F7F-C20582950D09}" filter="1" showAutoFilter="1">
      <autoFilter ref="$A$1:$AG$949">
        <filterColumn colId="32">
          <filters>
            <filter val="USA"/>
          </filters>
        </filterColumn>
      </autoFilter>
    </customSheetView>
    <customSheetView guid="{14624515-F1A9-4374-A55E-8938E7D36D16}" filter="1" showAutoFilter="1">
      <autoFilter ref="$A$1:$AG$949">
        <filterColumn colId="32">
          <filters>
            <filter val="USA"/>
          </filters>
        </filterColumn>
      </autoFilter>
    </customSheetView>
    <customSheetView guid="{E6493EF0-0DE3-4760-BEC4-3EACF2DDC33C}" filter="1" showAutoFilter="1">
      <autoFilter ref="$A$1:$AG$949">
        <filterColumn colId="3">
          <filters/>
        </filterColumn>
        <filterColumn colId="32">
          <filters>
            <filter val="USA"/>
          </filters>
        </filterColumn>
      </autoFilter>
    </customSheetView>
    <customSheetView guid="{775C3781-DEEF-4579-BD5B-B0337844BFEC}" filter="1" showAutoFilter="1">
      <autoFilter ref="$A$1:$AG$949">
        <filterColumn colId="3">
          <filters>
            <filter val="JSON revisado"/>
          </filters>
        </filterColumn>
        <filterColumn colId="29">
          <filters blank="1"/>
        </filterColumn>
      </autoFilter>
    </customSheetView>
    <customSheetView guid="{17E0A696-0DD4-45A2-A701-6D88671E59FA}" filter="1" showAutoFilter="1">
      <autoFilter ref="$A$1:$AG$949"/>
    </customSheetView>
    <customSheetView guid="{9863ED67-D750-4A0E-9374-37DAE4E29E12}" filter="1" showAutoFilter="1">
      <autoFilter ref="$A$1:$AG$949">
        <filterColumn colId="32">
          <filters>
            <filter val="USA"/>
          </filters>
        </filterColumn>
      </autoFilter>
    </customSheetView>
    <customSheetView guid="{86A64BBF-C2F0-46D7-B699-D2B8DFAAC819}" filter="1" showAutoFilter="1">
      <autoFilter ref="$A$1:$AG$949">
        <filterColumn colId="32">
          <filters>
            <filter val="USA"/>
          </filters>
        </filterColumn>
      </autoFilter>
    </customSheetView>
    <customSheetView guid="{61A47647-35DC-4D76-A5EA-0E202A292454}" filter="1" showAutoFilter="1">
      <autoFilter ref="$A$1:$AG$949">
        <filterColumn colId="0">
          <filters>
            <filter val="M6-G-21b"/>
          </filters>
        </filterColumn>
      </autoFilter>
    </customSheetView>
    <customSheetView guid="{790E4D01-8432-45A3-9BEB-B7D8754A5059}" filter="1" showAutoFilter="1">
      <autoFilter ref="$A$1:$AG$949"/>
    </customSheetView>
    <customSheetView guid="{2F6AD0CE-81F4-471F-B91D-1FE59A7436AB}" filter="1" showAutoFilter="1">
      <autoFilter ref="$A$1:$AG$949">
        <filterColumn colId="3">
          <filters/>
        </filterColumn>
        <filterColumn colId="32">
          <filters>
            <filter val="USA"/>
          </filters>
        </filterColumn>
      </autoFilter>
    </customSheetView>
    <customSheetView guid="{718AF652-E166-4325-B271-D727EBE61A91}" filter="1" showAutoFilter="1">
      <autoFilter ref="$A$1:$AG$949">
        <filterColumn colId="3">
          <filters/>
        </filterColumn>
        <filterColumn colId="32">
          <filters>
            <filter val="USA"/>
          </filters>
        </filterColumn>
      </autoFilter>
    </customSheetView>
    <customSheetView guid="{38F50F73-7FD2-4052-90CE-FF7447DCFFD9}" filter="1" showAutoFilter="1">
      <autoFilter ref="$A$1:$AG$949">
        <filterColumn colId="32">
          <filters>
            <filter val="USA"/>
          </filters>
        </filterColumn>
      </autoFilter>
    </customSheetView>
    <customSheetView guid="{FAE72005-25F9-4AA1-84F4-E7D12C5D0030}" filter="1" showAutoFilter="1">
      <autoFilter ref="$A$1:$AG$949"/>
    </customSheetView>
    <customSheetView guid="{260CDB99-39C6-45F2-9DE9-2ED4628ACB66}" filter="1" showAutoFilter="1">
      <autoFilter ref="$A$1:$AG$949">
        <filterColumn colId="32">
          <filters>
            <filter val="USA"/>
          </filters>
        </filterColumn>
      </autoFilter>
    </customSheetView>
    <customSheetView guid="{513EFAC0-407E-48D2-AC65-72E357463770}" filter="1" showAutoFilter="1">
      <autoFilter ref="$A$1:$AG$949">
        <filterColumn colId="9">
          <filters>
            <filter val="Single Choice&#10;*:countCorrect=1&#10;*: countIncorrect=2&#10;*: showCheckIcon=false&#10;*: colums=3"/>
            <filter val="Multiple Choice&#10;*: countCorrect= 2&#10;*: countIncorrect= 4&#10;*: showCheckIcon= false"/>
            <filter val="Single Choice"/>
            <filter val="Single Choice&#10;*:countCorrect=1&#10;*: countIncorrect=2&#10;*: showCheckIcon=false"/>
            <filter val="Single Choice&#10;*: showCheckIcon=false&#10;*: columns=3"/>
            <filter val="True or false&#10;*: countCorrect= 1&#10;*: countIncorrect= 2&#10;*:options= Verdadero, Falso"/>
            <filter val="Single choice&#10;*: countCorrect= 1&#10;*: countIncorrect= 2"/>
            <filter val="Single Choice&#10;*: countCorrect= 1&#10;*: countIncorrect= 2&#10;*: columns= 3"/>
            <filter val="Single Choice&#10;*: countCorrect= 1&#10;*: countIncorrect= 2"/>
            <filter val="Multiple Choice&#10;*: countCorrect=2&#10;*: countIncorrect=1"/>
            <filter val="Single Choice&#10;*:countCorrect=1&#10;*: countIncorrect=3&#10;*: showCheckIcon=false"/>
            <filter val="Multiple Choice&#10;*:countCorrect=2&#10;*: countIncorrect=2&#10;*: showCheckIcon=false"/>
            <filter val="Multiple Choice&#10;*: countCorrect=2&#10;*: countIncorrect=2"/>
            <filter val="Single choice&#10;*: countCorrect= 2&#10;*: countIncorrect= 1"/>
            <filter val="Single Choice&#10;*: countCorrect= 1&#10;*: countIncorrect= 2&#10;*: customClass:=multiple-choice-table-fullwidth"/>
            <filter val="Single Choice&#10;*: countCorrect= 1&#10;*: countIncorrect= 3&#10;*: showCheckIcon=false&#10;*: columns=2"/>
            <filter val="Single Choice&#10;*: uniques=false"/>
            <filter val="Single Choice&#10;*: countCorrect=2&#10;*: countIncorrect=2"/>
            <filter val="Multiple Choice&#10;*:countCorrect=2&#10;*: countIncorrect=1&#10;*: showCheckIcon=false"/>
            <filter val="Cloze math"/>
            <filter val="Multiple Choice&#10;*: countCorrect= 2&#10;*: countIncorrect= 1"/>
            <filter val="Single choice"/>
            <filter val="Multiple Choice&#10;*: countCorrect= 2&#10;*: countIncorrect= 2"/>
            <filter val="Multiple Choice&#10;*: countCorrect= 3&#10;*: countIncorrect= 2"/>
            <filter val="True or false"/>
            <filter val="Multiple Choice&#10;*:countCorrect=2&#10;*: countIncorrect=1&#10;*: showCheckIcon=false&#10;*: colums=3"/>
            <filter val="Single Choice&#10;*:countCorrect=1&#10;*: countIncorrect=2"/>
            <filter val="Single Choice&#10;*: columns=3"/>
            <filter val="Multiple Choice&#10;*: countCorrect= 2&#10;*: countIncorrect= 2&#10;*: showCheckIcon=false&#10;*: columns=2"/>
            <filter val="Multiple Choice"/>
          </filters>
        </filterColumn>
      </autoFilter>
    </customSheetView>
    <customSheetView guid="{A6E517CE-2698-4A0F-A101-4ADFB86B880E}" filter="1" showAutoFilter="1">
      <autoFilter ref="$A$1:$AG$949">
        <filterColumn colId="32">
          <filters>
            <filter val="USA"/>
          </filters>
        </filterColumn>
      </autoFilter>
    </customSheetView>
    <customSheetView guid="{D530D5C2-6FA0-472A-96FB-C57A9B2D19EA}" filter="1" showAutoFilter="1">
      <autoFilter ref="$A$1:$AG$949">
        <filterColumn colId="3">
          <filters/>
        </filterColumn>
        <filterColumn colId="32">
          <filters>
            <filter val="USA"/>
          </filters>
        </filterColumn>
      </autoFilter>
    </customSheetView>
    <customSheetView guid="{62D29262-2541-46B2-A67C-38798CFFB221}" filter="1" showAutoFilter="1">
      <autoFilter ref="$A$1:$AG$943">
        <filterColumn colId="3">
          <filters>
            <filter val="JSON revisado"/>
          </filters>
        </filterColumn>
        <filterColumn colId="32">
          <filters>
            <filter val="USA"/>
          </filters>
        </filterColumn>
      </autoFilter>
    </customSheetView>
    <customSheetView guid="{5CFD68C6-38A4-48B6-ABB8-E7BAD93FE18B}" filter="1" showAutoFilter="1">
      <autoFilter ref="$A$1:$AF$949">
        <filterColumn colId="3">
          <filters>
            <filter val="JSON revisado"/>
          </filters>
        </filterColumn>
      </autoFilter>
    </customSheetView>
    <customSheetView guid="{9429C0AC-F204-4479-82B1-B1DA2B9E6B22}" filter="1" showAutoFilter="1">
      <autoFilter ref="$A$1:$AF$949">
        <filterColumn colId="9">
          <filters>
            <filter val="Linking lines"/>
            <filter val="Linking lines&#10;:* invert=false"/>
            <filter val="True or false&#10;*: countCorrect= 1&#10;*: countIncorrect= 2&#10;*:options= Verdadero, Falso"/>
            <filter val="Single choice&#10;*: countCorrect= 1&#10;*: countIncorrect= 2"/>
            <filter val="Barchart Output"/>
            <filter val="Linking lines&#10;*: invert= false"/>
            <filter val="Linking lines&#10;*: invert=false"/>
            <filter val="linechart"/>
            <filter val="Linking lines&#10;*:invert=false"/>
            <filter val="Cloze math"/>
            <filter val="Single choice"/>
            <filter val="Linking lines&#10;*: invert=true"/>
            <filter val="Linking lines&#10;*: invert= true"/>
            <filter val="True or false"/>
            <filter val="Linking lines&#10;*:invert=true"/>
          </filters>
        </filterColumn>
        <filterColumn colId="31">
          <filters>
            <filter val="BNCC"/>
          </filters>
        </filterColumn>
      </autoFilter>
    </customSheetView>
    <customSheetView guid="{09CC415F-FE41-4B37-AB49-5E8BC336E050}" filter="1" showAutoFilter="1">
      <autoFilter ref="$A$1:$AG$949">
        <filterColumn colId="9">
          <filters>
            <filter val="Cloze Math"/>
            <filter val="True or false&#10;*: countCorrect= 1&#10;*: countIncorrect= 2&#10;*:options= Verdadero, Falso"/>
            <filter val="Single choice&#10;*: countCorrect= 1&#10;*: countIncorrect= 2"/>
            <filter val="Cloze math"/>
            <filter val="Single choice"/>
            <filter val="True or false"/>
            <filter val="Cloze math&#10;*: uniques=false"/>
            <filter val="Multiple Choice"/>
          </filters>
        </filterColumn>
      </autoFilter>
    </customSheetView>
    <customSheetView guid="{EDE11844-C805-4F21-A4FE-5CB4D3BEF96E}" filter="1" showAutoFilter="1">
      <autoFilter ref="$A$1:$AG$949">
        <filterColumn colId="3">
          <filters/>
        </filterColumn>
        <filterColumn colId="32">
          <filters>
            <filter val="USA"/>
          </filters>
        </filterColumn>
      </autoFilter>
    </customSheetView>
    <customSheetView guid="{75BA37CB-2A1B-42C4-A94D-9DC51972E09E}" filter="1" showAutoFilter="1">
      <autoFilter ref="$A$1:$AG$949">
        <filterColumn colId="32">
          <filters>
            <filter val="USA"/>
          </filters>
        </filterColumn>
      </autoFilter>
    </customSheetView>
    <customSheetView guid="{4113F9ED-7F85-4255-AB74-4D1D82540CD7}" filter="1" showAutoFilter="1">
      <autoFilter ref="$A$1:$AG$949">
        <filterColumn colId="12">
          <filters>
            <filter val="TE + hint"/>
          </filters>
        </filterColumn>
        <filterColumn colId="2">
          <filters>
            <filter val="Evocar"/>
            <filter val="Aplicar"/>
          </filters>
        </filterColumn>
      </autoFilter>
    </customSheetView>
    <customSheetView guid="{CB769F33-E7C6-4991-B3DB-72A5DE5E7036}" filter="1" showAutoFilter="1">
      <autoFilter ref="$AA$111:$AA$112"/>
    </customSheetView>
    <customSheetView guid="{09156D79-2AAB-40F4-8312-1076547EE8B1}" filter="1" showAutoFilter="1">
      <autoFilter ref="$A$1:$AG$949">
        <filterColumn colId="3">
          <filters>
            <filter val="JSON revisado"/>
          </filters>
        </filterColumn>
        <filterColumn colId="32">
          <filters>
            <filter val="USA"/>
          </filters>
        </filterColumn>
      </autoFilter>
    </customSheetView>
    <customSheetView guid="{165BC1BF-4DA0-4176-AA4B-3BE2A3B879FF}" filter="1" showAutoFilter="1">
      <autoFilter ref="$A$1:$AF$949">
        <filterColumn colId="8">
          <filters>
            <filter val="No"/>
            <filter val="NO"/>
            <filter val="si"/>
            <filter val="Si"/>
            <filter val="Tabla"/>
            <filter val="sí"/>
            <filter val="Sí"/>
          </filters>
        </filterColumn>
      </autoFilter>
    </customSheetView>
    <customSheetView guid="{B81C762A-B375-4B97-99F5-65DD8727CE4B}" filter="1" showAutoFilter="1">
      <autoFilter ref="$A$1:$AG$949">
        <filterColumn colId="32">
          <filters>
            <filter val="USA"/>
          </filters>
        </filterColumn>
      </autoFilter>
    </customSheetView>
    <customSheetView guid="{13E2AEF3-C6AF-462D-BFFB-25E26CF23CFD}" filter="1" showAutoFilter="1">
      <autoFilter ref="$A$1:$AG$949">
        <filterColumn colId="32">
          <filters>
            <filter val="USA"/>
          </filters>
        </filterColumn>
      </autoFilter>
    </customSheetView>
    <customSheetView guid="{CE6EC96C-5A31-41DA-9284-781CDF451986}" filter="1" showAutoFilter="1">
      <autoFilter ref="$A$1:$AG$949">
        <filterColumn colId="32">
          <filters>
            <filter val="USA"/>
          </filters>
        </filterColumn>
      </autoFilter>
    </customSheetView>
    <customSheetView guid="{B364B7C4-5AAD-4F88-B96D-189EC0921355}" filter="1" showAutoFilter="1">
      <autoFilter ref="$A$1:$AG$949">
        <filterColumn colId="32">
          <filters>
            <filter val="USA"/>
          </filters>
        </filterColumn>
      </autoFilter>
    </customSheetView>
    <customSheetView guid="{AF366CD1-82D8-4858-86E8-A3F140D8050F}" filter="1" showAutoFilter="1">
      <autoFilter ref="$A$1:$AF$949">
        <filterColumn colId="2">
          <filters>
            <filter val="Identificar"/>
          </filters>
        </filterColumn>
        <filterColumn colId="31">
          <filters>
            <filter val="BNCC"/>
          </filters>
        </filterColumn>
      </autoFilter>
    </customSheetView>
    <customSheetView guid="{C9A08D3E-350F-4227-ACC6-DA98F7B92AF1}" filter="1" showAutoFilter="1">
      <autoFilter ref="$A$1:$AF$949">
        <filterColumn colId="9">
          <filters blank="1">
            <filter val="True or False&#10;*: countCorrect=1&#10;*: countIncorrect=2"/>
            <filter val="Pathway"/>
            <filter val="Linking lines&#10;:* invert=false"/>
            <filter val="True or False&#10;*: countCorrect= 1&#10;*: countIncorrect= 2&#10;*:options= Correcto, Incorrecto"/>
            <filter val="True or false&#10;*: countCorrect= 1&#10;*: countIncorrect= 2&#10;*:options= Verdadero, Falso"/>
            <filter val="Single choice&#10;*: countCorrect= 1&#10;*: countIncorrect= 2"/>
            <filter val="Single Choice&#10;*: countCorrect= 1&#10;*: countIncorrect= 2&#10;*: columns= 3"/>
            <filter val="Dropdown"/>
            <filter val="Barchart Output"/>
            <filter val="Single choice&#10;*: countCorrect= 2&#10;*: countIncorrect= 1"/>
            <filter val="Drop down"/>
            <filter val="linechart"/>
            <filter val="Cloze math"/>
            <filter val="Single choice"/>
            <filter val="True or false"/>
          </filters>
        </filterColumn>
        <filterColumn colId="31">
          <filters>
            <filter val="BNCC"/>
          </filters>
        </filterColumn>
      </autoFilter>
    </customSheetView>
    <customSheetView guid="{47CADCE4-25F5-4640-A928-D04380560ED8}" filter="1" showAutoFilter="1">
      <autoFilter ref="$A$1:$AG$949"/>
    </customSheetView>
    <customSheetView guid="{7E945CA9-9E13-4564-9793-1CEB1FF34BB1}" filter="1" showAutoFilter="1">
      <autoFilter ref="$A$1:$AG$949">
        <filterColumn colId="32">
          <filters>
            <filter val="USA"/>
          </filters>
        </filterColumn>
      </autoFilter>
    </customSheetView>
  </customSheetViews>
  <conditionalFormatting sqref="V95 V97">
    <cfRule type="expression" dxfId="0" priority="1">
      <formula>M:M="TE + hint"</formula>
    </cfRule>
  </conditionalFormatting>
  <conditionalFormatting sqref="U95 S95:S97 U97">
    <cfRule type="expression" dxfId="0" priority="2">
      <formula>M:M="TE + hint"</formula>
    </cfRule>
  </conditionalFormatting>
  <conditionalFormatting sqref="V96">
    <cfRule type="expression" dxfId="0" priority="3">
      <formula>M:M="TE + hint"</formula>
    </cfRule>
  </conditionalFormatting>
  <conditionalFormatting sqref="N914">
    <cfRule type="expression" dxfId="0" priority="4">
      <formula>M:M="Scaff"</formula>
    </cfRule>
  </conditionalFormatting>
  <conditionalFormatting sqref="T924">
    <cfRule type="expression" dxfId="0" priority="5">
      <formula>M:M="TE + hint"</formula>
    </cfRule>
  </conditionalFormatting>
  <conditionalFormatting sqref="R924:S924">
    <cfRule type="expression" dxfId="0" priority="6">
      <formula>M:M="TE + hint"</formula>
    </cfRule>
  </conditionalFormatting>
  <conditionalFormatting sqref="W924">
    <cfRule type="expression" dxfId="0" priority="7">
      <formula>M:M="TE + hint"</formula>
    </cfRule>
  </conditionalFormatting>
  <conditionalFormatting sqref="V924">
    <cfRule type="expression" dxfId="0" priority="8">
      <formula>M:M="TE + hint"</formula>
    </cfRule>
  </conditionalFormatting>
  <conditionalFormatting sqref="U924">
    <cfRule type="expression" dxfId="0" priority="9">
      <formula>M:M="TE + hint"</formula>
    </cfRule>
  </conditionalFormatting>
  <conditionalFormatting sqref="U170:U182">
    <cfRule type="expression" dxfId="0" priority="10">
      <formula>M:M="TE + hint"</formula>
    </cfRule>
  </conditionalFormatting>
  <conditionalFormatting sqref="T170:T182">
    <cfRule type="expression" dxfId="0" priority="11">
      <formula>M:M="TE + hint"</formula>
    </cfRule>
  </conditionalFormatting>
  <conditionalFormatting sqref="R170:S182">
    <cfRule type="expression" dxfId="0" priority="12">
      <formula>K:K="TE + hint"</formula>
    </cfRule>
  </conditionalFormatting>
  <conditionalFormatting sqref="V110:V111">
    <cfRule type="expression" dxfId="0" priority="13">
      <formula>M:M="TE + hint"</formula>
    </cfRule>
  </conditionalFormatting>
  <conditionalFormatting sqref="T110:T111">
    <cfRule type="expression" dxfId="0" priority="14">
      <formula>M:M="TE + hint"</formula>
    </cfRule>
  </conditionalFormatting>
  <conditionalFormatting sqref="R110:S111">
    <cfRule type="expression" dxfId="0" priority="15">
      <formula>M:M="TE + hint"</formula>
    </cfRule>
  </conditionalFormatting>
  <conditionalFormatting sqref="U110:U111">
    <cfRule type="expression" dxfId="0" priority="16">
      <formula>M:M="TE + hint"</formula>
    </cfRule>
  </conditionalFormatting>
  <conditionalFormatting sqref="X419">
    <cfRule type="expression" dxfId="0" priority="17">
      <formula>M:M="TE + hint"</formula>
    </cfRule>
  </conditionalFormatting>
  <conditionalFormatting sqref="C1:C949">
    <cfRule type="cellIs" dxfId="1" priority="18" operator="equal">
      <formula>"Identificar"</formula>
    </cfRule>
  </conditionalFormatting>
  <conditionalFormatting sqref="C1:C949">
    <cfRule type="cellIs" dxfId="2" priority="19" operator="equal">
      <formula>"Evocar"</formula>
    </cfRule>
  </conditionalFormatting>
  <conditionalFormatting sqref="C1:C949">
    <cfRule type="cellIs" dxfId="3" priority="20" operator="equal">
      <formula>"Aplicar"</formula>
    </cfRule>
  </conditionalFormatting>
  <conditionalFormatting sqref="C1 D1:D949">
    <cfRule type="cellIs" dxfId="4" priority="21" operator="equal">
      <formula>"JSON revisado"</formula>
    </cfRule>
  </conditionalFormatting>
  <conditionalFormatting sqref="C1 D1:D949">
    <cfRule type="cellIs" dxfId="5" priority="22" operator="equal">
      <formula>"Pendiente de revisión"</formula>
    </cfRule>
  </conditionalFormatting>
  <conditionalFormatting sqref="C1 D1:D949">
    <cfRule type="cellIs" dxfId="6" priority="23" operator="equal">
      <formula>"Ortografía+cast"</formula>
    </cfRule>
  </conditionalFormatting>
  <conditionalFormatting sqref="C1 D1:D949">
    <cfRule type="cellIs" dxfId="7" priority="24" operator="equal">
      <formula>"JSON sin imagen"</formula>
    </cfRule>
  </conditionalFormatting>
  <conditionalFormatting sqref="C1 D1:D949">
    <cfRule type="cellIs" dxfId="8" priority="25" operator="equal">
      <formula>"JSON con imagen"</formula>
    </cfRule>
  </conditionalFormatting>
  <conditionalFormatting sqref="C1 D1:D949">
    <cfRule type="cellIs" dxfId="9" priority="26" operator="equal">
      <formula>"No hacer"</formula>
    </cfRule>
  </conditionalFormatting>
  <conditionalFormatting sqref="N2:N949">
    <cfRule type="expression" dxfId="0" priority="27">
      <formula>M:M="Scaff"</formula>
    </cfRule>
  </conditionalFormatting>
  <conditionalFormatting sqref="O2:O949">
    <cfRule type="expression" dxfId="0" priority="28">
      <formula>M:M="Scaff"</formula>
    </cfRule>
  </conditionalFormatting>
  <conditionalFormatting sqref="R2:R949">
    <cfRule type="expression" dxfId="0" priority="29">
      <formula>M:M="TE + hint"</formula>
    </cfRule>
  </conditionalFormatting>
  <conditionalFormatting sqref="T2:T949">
    <cfRule type="expression" dxfId="0" priority="30">
      <formula>M:M="TE + hint"</formula>
    </cfRule>
  </conditionalFormatting>
  <conditionalFormatting sqref="U2:U949">
    <cfRule type="expression" dxfId="0" priority="31">
      <formula>M:M="TE + hint"</formula>
    </cfRule>
  </conditionalFormatting>
  <conditionalFormatting sqref="V2:V949">
    <cfRule type="expression" dxfId="0" priority="32">
      <formula>M:M="TE + hint"</formula>
    </cfRule>
  </conditionalFormatting>
  <conditionalFormatting sqref="W2:W949">
    <cfRule type="expression" dxfId="0" priority="33">
      <formula>M:M="TE + hint"</formula>
    </cfRule>
  </conditionalFormatting>
  <conditionalFormatting sqref="X2:X949">
    <cfRule type="expression" dxfId="0" priority="34">
      <formula>M:M="TE + hint"</formula>
    </cfRule>
  </conditionalFormatting>
  <conditionalFormatting sqref="E2:E949">
    <cfRule type="cellIs" dxfId="10" priority="35" operator="equal">
      <formula>"Sí"</formula>
    </cfRule>
  </conditionalFormatting>
  <conditionalFormatting sqref="D2:D949">
    <cfRule type="cellIs" dxfId="11" priority="36" operator="equal">
      <formula>"Formato SPEACHY"</formula>
    </cfRule>
  </conditionalFormatting>
  <conditionalFormatting sqref="P2:P949">
    <cfRule type="expression" dxfId="0" priority="37">
      <formula>M:M="Scaff"</formula>
    </cfRule>
  </conditionalFormatting>
  <conditionalFormatting sqref="Q2:Q949">
    <cfRule type="expression" dxfId="0" priority="38">
      <formula>M:M="Scaff"</formula>
    </cfRule>
  </conditionalFormatting>
  <conditionalFormatting sqref="S2:S949">
    <cfRule type="expression" dxfId="0" priority="39">
      <formula>M:M="TE + hint"</formula>
    </cfRule>
  </conditionalFormatting>
  <dataValidations>
    <dataValidation type="list" allowBlank="1" sqref="D2:D949">
      <formula1>"No hacer,Pendiente de revisión,Ortografía+cast,JSON sin imagen,JSON con imagen,Formato SPEACHY,JSON revisado"</formula1>
    </dataValidation>
    <dataValidation type="list" allowBlank="1" sqref="AE2:AE949">
      <formula1>"Total,Feedback"</formula1>
    </dataValidation>
    <dataValidation type="list" allowBlank="1" sqref="M2:M949">
      <formula1>"TE + hint,Scaff"</formula1>
    </dataValidation>
    <dataValidation type="list" allowBlank="1" showErrorMessage="1" sqref="E2:E949">
      <formula1>"Sí,No"</formula1>
    </dataValidation>
  </dataValidations>
  <hyperlinks>
    <hyperlink r:id="rId2" ref="AA183"/>
    <hyperlink r:id="rId3" ref="AA185"/>
    <hyperlink r:id="rId4" ref="I339"/>
    <hyperlink r:id="rId5" ref="AA562"/>
    <hyperlink r:id="rId6" ref="AA563"/>
    <hyperlink r:id="rId7" ref="AA564"/>
    <hyperlink r:id="rId8" ref="AA565"/>
    <hyperlink r:id="rId9" ref="AA594"/>
    <hyperlink r:id="rId10" ref="AA610"/>
    <hyperlink r:id="rId11" ref="AA611"/>
    <hyperlink r:id="rId12" ref="AA626"/>
    <hyperlink r:id="rId13" ref="AA647"/>
    <hyperlink r:id="rId14" ref="G671"/>
    <hyperlink r:id="rId15" ref="F693"/>
    <hyperlink r:id="rId16" ref="F743"/>
    <hyperlink r:id="rId17" ref="F764"/>
    <hyperlink r:id="rId18" ref="S764"/>
    <hyperlink r:id="rId19" ref="T764"/>
    <hyperlink r:id="rId20" ref="U764"/>
    <hyperlink r:id="rId21" ref="F765"/>
    <hyperlink r:id="rId22" ref="S765"/>
    <hyperlink r:id="rId23" ref="T765"/>
    <hyperlink r:id="rId24" ref="U765"/>
    <hyperlink r:id="rId25" ref="F766"/>
    <hyperlink r:id="rId26" ref="S766"/>
    <hyperlink r:id="rId27" ref="T766"/>
    <hyperlink r:id="rId28" ref="U766"/>
    <hyperlink r:id="rId29" ref="F767"/>
    <hyperlink r:id="rId30" ref="S767"/>
    <hyperlink r:id="rId31" ref="T767"/>
    <hyperlink r:id="rId32" ref="U767"/>
    <hyperlink r:id="rId33" ref="F768"/>
    <hyperlink r:id="rId34" ref="S768"/>
    <hyperlink r:id="rId35" ref="T768"/>
    <hyperlink r:id="rId36" ref="U768"/>
    <hyperlink r:id="rId37" ref="F769"/>
    <hyperlink r:id="rId38" ref="S769"/>
    <hyperlink r:id="rId39" ref="T769"/>
    <hyperlink r:id="rId40" ref="U769"/>
    <hyperlink r:id="rId41" ref="R824"/>
    <hyperlink r:id="rId42" ref="P829"/>
    <hyperlink r:id="rId43" ref="I830"/>
    <hyperlink r:id="rId44" ref="F944"/>
    <hyperlink r:id="rId45" ref="F945"/>
    <hyperlink r:id="rId46" ref="F946"/>
    <hyperlink r:id="rId47" ref="F949"/>
  </hyperlinks>
  <drawing r:id="rId48"/>
  <legacy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7" width="25.5"/>
    <col customWidth="1" min="28" max="35" width="12.63"/>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27</v>
      </c>
      <c r="Z1" s="1" t="s">
        <v>29</v>
      </c>
      <c r="AA1" s="1" t="s">
        <v>32</v>
      </c>
      <c r="AB1" s="1" t="s">
        <v>5504</v>
      </c>
      <c r="AC1" s="1"/>
      <c r="AD1" s="1"/>
      <c r="AE1" s="1"/>
      <c r="AF1" s="1"/>
      <c r="AG1" s="1"/>
      <c r="AH1" s="1"/>
      <c r="AI1" s="1"/>
    </row>
    <row r="2" ht="112.5" customHeight="1">
      <c r="A2" s="6" t="s">
        <v>5505</v>
      </c>
      <c r="B2" s="59" t="s">
        <v>5506</v>
      </c>
      <c r="C2" s="6" t="s">
        <v>35</v>
      </c>
      <c r="D2" s="8" t="s">
        <v>5507</v>
      </c>
      <c r="E2" s="6"/>
      <c r="F2" s="9"/>
      <c r="G2" s="11"/>
      <c r="H2" s="10"/>
      <c r="I2" s="6"/>
      <c r="J2" s="6"/>
      <c r="K2" s="10"/>
      <c r="L2" s="10"/>
      <c r="M2" s="6"/>
      <c r="N2" s="9"/>
      <c r="O2" s="9"/>
      <c r="P2" s="12"/>
      <c r="Q2" s="13"/>
      <c r="R2" s="12"/>
      <c r="S2" s="12"/>
      <c r="T2" s="12"/>
      <c r="U2" s="12"/>
      <c r="V2" s="12"/>
      <c r="W2" s="12"/>
      <c r="X2" s="14"/>
      <c r="Y2" s="19" t="s">
        <v>45</v>
      </c>
      <c r="Z2" s="9"/>
      <c r="AA2" s="9"/>
      <c r="AB2" s="9"/>
      <c r="AC2" s="60" t="b">
        <f t="shared" ref="AC2:AC4" si="1">IF(D2&lt;&gt;"No hacer",CONCATENATE(A2,"-",LEFT(C2),"-",IF(A1&lt;&gt;A2,1,IF(C1=C2,RIGHT(AC1)+1,1))))</f>
        <v>0</v>
      </c>
      <c r="AD2" s="60" t="str">
        <f t="shared" ref="AD2:AD5" si="2">CONCATENATE(AC2,"-BR")</f>
        <v>FALSE-BR</v>
      </c>
      <c r="AE2" s="61" t="str">
        <f t="shared" ref="AE2:AE5" si="3">REPLACE(AB2,SEARCH("M6-",AB2),LEN(AC2),AD2)</f>
        <v>#VALUE!</v>
      </c>
      <c r="AF2" s="13"/>
      <c r="AG2" s="13"/>
      <c r="AH2" s="8" t="s">
        <v>48</v>
      </c>
      <c r="AI2" s="8"/>
    </row>
    <row r="3" ht="112.5" customHeight="1">
      <c r="A3" s="6" t="s">
        <v>5505</v>
      </c>
      <c r="B3" s="59" t="s">
        <v>5506</v>
      </c>
      <c r="C3" s="6" t="s">
        <v>50</v>
      </c>
      <c r="D3" s="8" t="s">
        <v>5507</v>
      </c>
      <c r="E3" s="6"/>
      <c r="F3" s="9"/>
      <c r="G3" s="11"/>
      <c r="H3" s="10"/>
      <c r="I3" s="6"/>
      <c r="J3" s="6"/>
      <c r="K3" s="11"/>
      <c r="L3" s="62"/>
      <c r="M3" s="6"/>
      <c r="N3" s="9"/>
      <c r="O3" s="9"/>
      <c r="P3" s="12"/>
      <c r="Q3" s="13"/>
      <c r="R3" s="12"/>
      <c r="S3" s="12"/>
      <c r="T3" s="12"/>
      <c r="U3" s="12"/>
      <c r="V3" s="12"/>
      <c r="W3" s="12"/>
      <c r="X3" s="14"/>
      <c r="Y3" s="19" t="s">
        <v>45</v>
      </c>
      <c r="Z3" s="9"/>
      <c r="AA3" s="9"/>
      <c r="AB3" s="9"/>
      <c r="AC3" s="60" t="b">
        <f t="shared" si="1"/>
        <v>0</v>
      </c>
      <c r="AD3" s="60" t="str">
        <f t="shared" si="2"/>
        <v>FALSE-BR</v>
      </c>
      <c r="AE3" s="61" t="str">
        <f t="shared" si="3"/>
        <v>#VALUE!</v>
      </c>
      <c r="AF3" s="13"/>
      <c r="AG3" s="13"/>
      <c r="AH3" s="8" t="s">
        <v>48</v>
      </c>
      <c r="AI3" s="8"/>
    </row>
    <row r="4" ht="112.5" customHeight="1">
      <c r="A4" s="6" t="s">
        <v>5505</v>
      </c>
      <c r="B4" s="59" t="s">
        <v>5506</v>
      </c>
      <c r="C4" s="6" t="s">
        <v>69</v>
      </c>
      <c r="D4" s="8" t="s">
        <v>5507</v>
      </c>
      <c r="E4" s="6"/>
      <c r="F4" s="9"/>
      <c r="G4" s="11"/>
      <c r="H4" s="62"/>
      <c r="I4" s="6"/>
      <c r="J4" s="6"/>
      <c r="K4" s="10"/>
      <c r="L4" s="10"/>
      <c r="M4" s="6"/>
      <c r="N4" s="9"/>
      <c r="O4" s="9"/>
      <c r="P4" s="12"/>
      <c r="Q4" s="13"/>
      <c r="R4" s="12"/>
      <c r="S4" s="12"/>
      <c r="T4" s="12"/>
      <c r="U4" s="12"/>
      <c r="V4" s="12"/>
      <c r="W4" s="12"/>
      <c r="X4" s="14"/>
      <c r="Y4" s="19" t="s">
        <v>45</v>
      </c>
      <c r="Z4" s="9"/>
      <c r="AA4" s="9"/>
      <c r="AB4" s="9"/>
      <c r="AC4" s="60" t="b">
        <f t="shared" si="1"/>
        <v>0</v>
      </c>
      <c r="AD4" s="60" t="str">
        <f t="shared" si="2"/>
        <v>FALSE-BR</v>
      </c>
      <c r="AE4" s="61" t="str">
        <f t="shared" si="3"/>
        <v>#VALUE!</v>
      </c>
      <c r="AF4" s="13"/>
      <c r="AG4" s="13"/>
      <c r="AH4" s="8" t="s">
        <v>48</v>
      </c>
      <c r="AI4" s="8"/>
    </row>
    <row r="5" ht="112.5" customHeight="1">
      <c r="A5" s="6" t="s">
        <v>5508</v>
      </c>
      <c r="B5" s="6" t="s">
        <v>5509</v>
      </c>
      <c r="C5" s="6" t="s">
        <v>69</v>
      </c>
      <c r="D5" s="8" t="s">
        <v>5507</v>
      </c>
      <c r="E5" s="6"/>
      <c r="F5" s="18"/>
      <c r="G5" s="10"/>
      <c r="H5" s="14"/>
      <c r="I5" s="6"/>
      <c r="J5" s="6"/>
      <c r="K5" s="10"/>
      <c r="L5" s="10"/>
      <c r="M5" s="6"/>
      <c r="N5" s="12"/>
      <c r="O5" s="12"/>
      <c r="P5" s="12"/>
      <c r="Q5" s="13"/>
      <c r="R5" s="9"/>
      <c r="S5" s="9"/>
      <c r="T5" s="18"/>
      <c r="U5" s="9"/>
      <c r="V5" s="9"/>
      <c r="W5" s="9"/>
      <c r="X5" s="14"/>
      <c r="Y5" s="19" t="s">
        <v>45</v>
      </c>
      <c r="Z5" s="9"/>
      <c r="AA5" s="9"/>
      <c r="AB5" s="9"/>
      <c r="AC5" s="60" t="b">
        <f>IF(D5&lt;&gt;"No hacer",CONCATENATE(A5,"-",LEFT(C5),"-",IF(A3&lt;&gt;A5,1,IF(C3=C5,RIGHT(AC3)+1,1))))</f>
        <v>0</v>
      </c>
      <c r="AD5" s="60" t="str">
        <f t="shared" si="2"/>
        <v>FALSE-BR</v>
      </c>
      <c r="AE5" s="61" t="str">
        <f t="shared" si="3"/>
        <v>#VALUE!</v>
      </c>
      <c r="AF5" s="13"/>
      <c r="AG5" s="13"/>
      <c r="AH5" s="13"/>
      <c r="AI5" s="13"/>
    </row>
    <row r="6" ht="112.5" customHeight="1">
      <c r="A6" s="6" t="s">
        <v>5510</v>
      </c>
      <c r="B6" s="6" t="s">
        <v>5511</v>
      </c>
      <c r="C6" s="29" t="s">
        <v>35</v>
      </c>
      <c r="D6" s="63" t="s">
        <v>5507</v>
      </c>
      <c r="E6" s="6"/>
      <c r="F6" s="18"/>
      <c r="G6" s="10"/>
      <c r="H6" s="14"/>
      <c r="I6" s="6"/>
      <c r="J6" s="6"/>
      <c r="K6" s="10"/>
      <c r="L6" s="10"/>
      <c r="M6" s="6"/>
      <c r="N6" s="12"/>
      <c r="O6" s="12"/>
      <c r="P6" s="12"/>
      <c r="Q6" s="13"/>
      <c r="R6" s="9"/>
      <c r="S6" s="9"/>
      <c r="T6" s="18"/>
      <c r="U6" s="9"/>
      <c r="V6" s="9"/>
      <c r="W6" s="9"/>
      <c r="X6" s="14"/>
      <c r="Y6" s="19"/>
      <c r="Z6" s="9"/>
      <c r="AA6" s="9"/>
      <c r="AB6" s="9"/>
      <c r="AC6" s="60"/>
      <c r="AD6" s="60"/>
      <c r="AE6" s="61"/>
      <c r="AF6" s="13"/>
      <c r="AG6" s="13"/>
      <c r="AH6" s="13"/>
      <c r="AI6" s="13"/>
    </row>
    <row r="7" ht="112.5" customHeight="1">
      <c r="A7" s="6" t="s">
        <v>5512</v>
      </c>
      <c r="B7" s="6" t="s">
        <v>5513</v>
      </c>
      <c r="C7" s="8" t="s">
        <v>50</v>
      </c>
      <c r="D7" s="8" t="s">
        <v>5507</v>
      </c>
      <c r="E7" s="6"/>
      <c r="F7" s="9"/>
      <c r="G7" s="11"/>
      <c r="H7" s="9"/>
      <c r="I7" s="6"/>
      <c r="J7" s="6"/>
      <c r="K7" s="10"/>
      <c r="L7" s="10"/>
      <c r="M7" s="13"/>
      <c r="N7" s="9"/>
      <c r="O7" s="9"/>
      <c r="P7" s="12"/>
      <c r="Q7" s="13"/>
      <c r="R7" s="12"/>
      <c r="S7" s="12"/>
      <c r="T7" s="12"/>
      <c r="U7" s="12"/>
      <c r="V7" s="12"/>
      <c r="W7" s="12"/>
      <c r="X7" s="13"/>
      <c r="Y7" s="6" t="s">
        <v>3569</v>
      </c>
      <c r="Z7" s="9"/>
      <c r="AA7" s="9"/>
      <c r="AB7" s="9"/>
      <c r="AC7" s="60" t="b">
        <f>IF(D7&lt;&gt;"No hacer",CONCATENATE(A7,"-",LEFT(C7),"-",IF(A5&lt;&gt;A7,1,IF(C5=C7,RIGHT(AC5)+1,1))))</f>
        <v>0</v>
      </c>
      <c r="AD7" s="60" t="str">
        <f t="shared" ref="AD7:AD10" si="4">CONCATENATE(AC7,"-BR")</f>
        <v>FALSE-BR</v>
      </c>
      <c r="AE7" s="61" t="str">
        <f t="shared" ref="AE7:AE10" si="5">REPLACE(AB7,SEARCH("M6-",AB7),LEN(AC7),AD7)</f>
        <v>#VALUE!</v>
      </c>
      <c r="AF7" s="13"/>
      <c r="AG7" s="13"/>
      <c r="AH7" s="13"/>
      <c r="AI7" s="13"/>
    </row>
    <row r="8" ht="112.5" customHeight="1">
      <c r="A8" s="6" t="s">
        <v>5512</v>
      </c>
      <c r="B8" s="6" t="s">
        <v>5513</v>
      </c>
      <c r="C8" s="13" t="s">
        <v>69</v>
      </c>
      <c r="D8" s="8" t="s">
        <v>5507</v>
      </c>
      <c r="E8" s="6"/>
      <c r="F8" s="9"/>
      <c r="G8" s="11"/>
      <c r="H8" s="9"/>
      <c r="I8" s="6"/>
      <c r="J8" s="6"/>
      <c r="K8" s="10"/>
      <c r="L8" s="10"/>
      <c r="M8" s="13"/>
      <c r="N8" s="9"/>
      <c r="O8" s="9"/>
      <c r="P8" s="12"/>
      <c r="Q8" s="13"/>
      <c r="R8" s="12"/>
      <c r="S8" s="12"/>
      <c r="T8" s="12"/>
      <c r="U8" s="12"/>
      <c r="V8" s="12"/>
      <c r="W8" s="12"/>
      <c r="X8" s="13"/>
      <c r="Y8" s="6" t="s">
        <v>3569</v>
      </c>
      <c r="Z8" s="9"/>
      <c r="AA8" s="9"/>
      <c r="AB8" s="9"/>
      <c r="AC8" s="60" t="b">
        <f t="shared" ref="AC8:AC10" si="6">IF(D8&lt;&gt;"No hacer",CONCATENATE(A8,"-",LEFT(C8),"-",IF(A7&lt;&gt;A8,1,IF(C7=C8,RIGHT(AC7)+1,1))))</f>
        <v>0</v>
      </c>
      <c r="AD8" s="60" t="str">
        <f t="shared" si="4"/>
        <v>FALSE-BR</v>
      </c>
      <c r="AE8" s="61" t="str">
        <f t="shared" si="5"/>
        <v>#VALUE!</v>
      </c>
      <c r="AF8" s="13"/>
      <c r="AG8" s="13"/>
      <c r="AH8" s="13"/>
      <c r="AI8" s="13"/>
    </row>
    <row r="9" ht="112.5" customHeight="1">
      <c r="A9" s="6" t="s">
        <v>5514</v>
      </c>
      <c r="B9" s="6" t="s">
        <v>5515</v>
      </c>
      <c r="C9" s="13" t="s">
        <v>50</v>
      </c>
      <c r="D9" s="8" t="s">
        <v>5507</v>
      </c>
      <c r="E9" s="6"/>
      <c r="F9" s="9"/>
      <c r="G9" s="11"/>
      <c r="H9" s="9"/>
      <c r="I9" s="6"/>
      <c r="J9" s="6"/>
      <c r="K9" s="10"/>
      <c r="L9" s="10"/>
      <c r="M9" s="13"/>
      <c r="N9" s="9"/>
      <c r="O9" s="9"/>
      <c r="P9" s="12"/>
      <c r="Q9" s="13"/>
      <c r="R9" s="12"/>
      <c r="S9" s="12"/>
      <c r="T9" s="12"/>
      <c r="U9" s="12"/>
      <c r="V9" s="12"/>
      <c r="W9" s="12"/>
      <c r="X9" s="13"/>
      <c r="Y9" s="6" t="s">
        <v>3569</v>
      </c>
      <c r="Z9" s="9"/>
      <c r="AA9" s="9"/>
      <c r="AB9" s="9"/>
      <c r="AC9" s="60" t="b">
        <f t="shared" si="6"/>
        <v>0</v>
      </c>
      <c r="AD9" s="60" t="str">
        <f t="shared" si="4"/>
        <v>FALSE-BR</v>
      </c>
      <c r="AE9" s="61" t="str">
        <f t="shared" si="5"/>
        <v>#VALUE!</v>
      </c>
      <c r="AF9" s="13"/>
      <c r="AG9" s="13"/>
      <c r="AH9" s="13"/>
      <c r="AI9" s="13"/>
    </row>
    <row r="10" ht="112.5" customHeight="1">
      <c r="A10" s="6" t="s">
        <v>5514</v>
      </c>
      <c r="B10" s="6" t="s">
        <v>5515</v>
      </c>
      <c r="C10" s="13" t="s">
        <v>69</v>
      </c>
      <c r="D10" s="8" t="s">
        <v>5507</v>
      </c>
      <c r="E10" s="6"/>
      <c r="F10" s="9"/>
      <c r="G10" s="11"/>
      <c r="H10" s="9"/>
      <c r="I10" s="6"/>
      <c r="J10" s="6"/>
      <c r="K10" s="10"/>
      <c r="L10" s="10"/>
      <c r="M10" s="13"/>
      <c r="N10" s="9"/>
      <c r="O10" s="9"/>
      <c r="P10" s="12"/>
      <c r="Q10" s="13"/>
      <c r="R10" s="12"/>
      <c r="S10" s="12"/>
      <c r="T10" s="12"/>
      <c r="U10" s="12"/>
      <c r="V10" s="12"/>
      <c r="W10" s="12"/>
      <c r="X10" s="13"/>
      <c r="Y10" s="6" t="s">
        <v>3569</v>
      </c>
      <c r="Z10" s="9"/>
      <c r="AA10" s="9"/>
      <c r="AB10" s="9"/>
      <c r="AC10" s="60" t="b">
        <f t="shared" si="6"/>
        <v>0</v>
      </c>
      <c r="AD10" s="60" t="str">
        <f t="shared" si="4"/>
        <v>FALSE-BR</v>
      </c>
      <c r="AE10" s="61" t="str">
        <f t="shared" si="5"/>
        <v>#VALUE!</v>
      </c>
      <c r="AF10" s="13"/>
      <c r="AG10" s="13"/>
      <c r="AH10" s="13"/>
      <c r="AI10" s="13"/>
    </row>
    <row r="11" ht="112.5" customHeight="1">
      <c r="A11" s="64" t="s">
        <v>5516</v>
      </c>
      <c r="B11" s="10" t="s">
        <v>5517</v>
      </c>
      <c r="C11" s="29" t="s">
        <v>35</v>
      </c>
      <c r="D11" s="63" t="s">
        <v>5507</v>
      </c>
      <c r="E11" s="6"/>
      <c r="F11" s="9"/>
      <c r="G11" s="9"/>
      <c r="H11" s="8"/>
      <c r="I11" s="8"/>
      <c r="J11" s="9"/>
      <c r="K11" s="56"/>
      <c r="L11" s="8"/>
      <c r="M11" s="11"/>
      <c r="N11" s="11"/>
      <c r="O11" s="13"/>
      <c r="P11" s="13"/>
      <c r="Q11" s="13"/>
      <c r="R11" s="13"/>
      <c r="S11" s="13"/>
      <c r="T11" s="13"/>
      <c r="U11" s="13"/>
      <c r="V11" s="13"/>
      <c r="W11" s="65"/>
      <c r="X11" s="8"/>
      <c r="Y11" s="13"/>
      <c r="Z11" s="13"/>
      <c r="AA11" s="13"/>
      <c r="AB11" s="6"/>
      <c r="AC11" s="6"/>
      <c r="AD11" s="6"/>
      <c r="AE11" s="6"/>
      <c r="AF11" s="6"/>
      <c r="AG11" s="6"/>
      <c r="AH11" s="6"/>
      <c r="AI11" s="6"/>
    </row>
    <row r="12" ht="112.5" customHeight="1">
      <c r="A12" s="64" t="s">
        <v>5518</v>
      </c>
      <c r="B12" s="10" t="s">
        <v>5519</v>
      </c>
      <c r="C12" s="29" t="s">
        <v>35</v>
      </c>
      <c r="D12" s="63" t="s">
        <v>5507</v>
      </c>
      <c r="E12" s="6"/>
      <c r="F12" s="10"/>
      <c r="G12" s="9"/>
      <c r="H12" s="8"/>
      <c r="I12" s="8"/>
      <c r="J12" s="9"/>
      <c r="K12" s="10"/>
      <c r="L12" s="8"/>
      <c r="M12" s="9"/>
      <c r="N12" s="56"/>
      <c r="O12" s="13"/>
      <c r="P12" s="13"/>
      <c r="Q12" s="13"/>
      <c r="R12" s="13"/>
      <c r="S12" s="13"/>
      <c r="T12" s="13"/>
      <c r="U12" s="13"/>
      <c r="V12" s="13"/>
      <c r="W12" s="65"/>
      <c r="X12" s="8"/>
      <c r="Y12" s="13"/>
      <c r="Z12" s="13"/>
      <c r="AA12" s="13"/>
      <c r="AB12" s="6"/>
      <c r="AC12" s="6"/>
      <c r="AD12" s="6"/>
      <c r="AE12" s="6"/>
      <c r="AF12" s="6"/>
      <c r="AG12" s="6"/>
      <c r="AH12" s="6"/>
      <c r="AI12" s="6"/>
    </row>
    <row r="13" ht="112.5" customHeight="1">
      <c r="A13" s="64" t="s">
        <v>5520</v>
      </c>
      <c r="B13" s="10" t="s">
        <v>5521</v>
      </c>
      <c r="C13" s="29" t="s">
        <v>35</v>
      </c>
      <c r="D13" s="63" t="s">
        <v>5507</v>
      </c>
      <c r="E13" s="6"/>
      <c r="F13" s="10"/>
      <c r="G13" s="10"/>
      <c r="H13" s="6"/>
      <c r="I13" s="6"/>
      <c r="J13" s="10"/>
      <c r="K13" s="10"/>
      <c r="L13" s="8"/>
      <c r="M13" s="9"/>
      <c r="N13" s="9"/>
      <c r="O13" s="13"/>
      <c r="P13" s="13"/>
      <c r="Q13" s="13"/>
      <c r="R13" s="13"/>
      <c r="S13" s="13"/>
      <c r="T13" s="13"/>
      <c r="U13" s="13"/>
      <c r="V13" s="13"/>
      <c r="W13" s="65"/>
      <c r="X13" s="8"/>
      <c r="Y13" s="13"/>
      <c r="Z13" s="13"/>
      <c r="AA13" s="13"/>
      <c r="AB13" s="6"/>
      <c r="AC13" s="6"/>
      <c r="AD13" s="6"/>
      <c r="AE13" s="6"/>
      <c r="AF13" s="6"/>
      <c r="AG13" s="6"/>
      <c r="AH13" s="6"/>
      <c r="AI13" s="6"/>
    </row>
    <row r="14" ht="112.5" customHeight="1">
      <c r="A14" s="6" t="s">
        <v>5522</v>
      </c>
      <c r="B14" s="10" t="s">
        <v>5523</v>
      </c>
      <c r="C14" s="29" t="s">
        <v>35</v>
      </c>
      <c r="D14" s="63" t="s">
        <v>5507</v>
      </c>
      <c r="E14" s="6"/>
      <c r="F14" s="11"/>
      <c r="G14" s="9"/>
      <c r="H14" s="8"/>
      <c r="I14" s="8"/>
      <c r="J14" s="9"/>
      <c r="K14" s="9"/>
      <c r="L14" s="8"/>
      <c r="M14" s="9"/>
      <c r="N14" s="9"/>
      <c r="O14" s="13"/>
      <c r="P14" s="13"/>
      <c r="Q14" s="13"/>
      <c r="R14" s="13"/>
      <c r="S14" s="13"/>
      <c r="T14" s="13"/>
      <c r="U14" s="13"/>
      <c r="V14" s="13"/>
      <c r="W14" s="65"/>
      <c r="X14" s="8"/>
      <c r="Y14" s="13"/>
      <c r="Z14" s="13"/>
      <c r="AA14" s="13"/>
      <c r="AB14" s="6"/>
      <c r="AC14" s="6"/>
      <c r="AD14" s="6"/>
      <c r="AE14" s="6"/>
      <c r="AF14" s="6"/>
      <c r="AG14" s="6"/>
      <c r="AH14" s="6"/>
      <c r="AI14" s="6"/>
    </row>
    <row r="15" ht="112.5" customHeight="1">
      <c r="A15" s="6" t="s">
        <v>5524</v>
      </c>
      <c r="B15" s="10" t="s">
        <v>5525</v>
      </c>
      <c r="C15" s="29" t="s">
        <v>35</v>
      </c>
      <c r="D15" s="8" t="s">
        <v>5507</v>
      </c>
      <c r="E15" s="6"/>
      <c r="F15" s="9"/>
      <c r="G15" s="9"/>
      <c r="H15" s="8"/>
      <c r="I15" s="8"/>
      <c r="J15" s="9"/>
      <c r="K15" s="9"/>
      <c r="L15" s="8"/>
      <c r="M15" s="9"/>
      <c r="N15" s="12"/>
      <c r="O15" s="13"/>
      <c r="P15" s="8"/>
      <c r="Q15" s="13"/>
      <c r="R15" s="13"/>
      <c r="S15" s="13"/>
      <c r="T15" s="13"/>
      <c r="U15" s="13"/>
      <c r="V15" s="13"/>
      <c r="W15" s="65"/>
      <c r="X15" s="8"/>
      <c r="Y15" s="13"/>
      <c r="Z15" s="13"/>
      <c r="AA15" s="13"/>
      <c r="AB15" s="6"/>
      <c r="AC15" s="6"/>
      <c r="AD15" s="6"/>
      <c r="AE15" s="6"/>
      <c r="AF15" s="6"/>
      <c r="AG15" s="6"/>
      <c r="AH15" s="6"/>
      <c r="AI15" s="6"/>
    </row>
    <row r="16" ht="112.5" customHeight="1">
      <c r="A16" s="6" t="s">
        <v>5524</v>
      </c>
      <c r="B16" s="10" t="s">
        <v>5525</v>
      </c>
      <c r="C16" s="30" t="s">
        <v>50</v>
      </c>
      <c r="D16" s="8" t="s">
        <v>5507</v>
      </c>
      <c r="E16" s="6"/>
      <c r="F16" s="9"/>
      <c r="G16" s="9"/>
      <c r="H16" s="8"/>
      <c r="I16" s="8"/>
      <c r="J16" s="9"/>
      <c r="K16" s="9"/>
      <c r="L16" s="8"/>
      <c r="M16" s="9"/>
      <c r="N16" s="12"/>
      <c r="O16" s="13"/>
      <c r="P16" s="8"/>
      <c r="Q16" s="13"/>
      <c r="R16" s="13"/>
      <c r="S16" s="13"/>
      <c r="T16" s="13"/>
      <c r="U16" s="13"/>
      <c r="V16" s="13"/>
      <c r="W16" s="65"/>
      <c r="X16" s="8"/>
      <c r="Y16" s="13"/>
      <c r="Z16" s="13"/>
      <c r="AA16" s="13"/>
      <c r="AB16" s="6"/>
      <c r="AC16" s="6"/>
      <c r="AD16" s="6"/>
      <c r="AE16" s="6"/>
      <c r="AF16" s="6"/>
      <c r="AG16" s="6"/>
      <c r="AH16" s="6"/>
      <c r="AI16" s="6"/>
    </row>
    <row r="17" ht="112.5" customHeight="1">
      <c r="A17" s="6" t="s">
        <v>5524</v>
      </c>
      <c r="B17" s="10" t="s">
        <v>5525</v>
      </c>
      <c r="C17" s="31" t="s">
        <v>69</v>
      </c>
      <c r="D17" s="8" t="s">
        <v>5507</v>
      </c>
      <c r="E17" s="6"/>
      <c r="F17" s="9"/>
      <c r="G17" s="9"/>
      <c r="H17" s="8"/>
      <c r="I17" s="8"/>
      <c r="J17" s="9"/>
      <c r="K17" s="9"/>
      <c r="L17" s="8"/>
      <c r="M17" s="9"/>
      <c r="N17" s="9"/>
      <c r="O17" s="13"/>
      <c r="P17" s="13"/>
      <c r="Q17" s="13"/>
      <c r="R17" s="13"/>
      <c r="S17" s="13"/>
      <c r="T17" s="13"/>
      <c r="U17" s="13"/>
      <c r="V17" s="13"/>
      <c r="W17" s="65"/>
      <c r="X17" s="8"/>
      <c r="Y17" s="13"/>
      <c r="Z17" s="13"/>
      <c r="AA17" s="13"/>
      <c r="AB17" s="6"/>
      <c r="AC17" s="6"/>
      <c r="AD17" s="6"/>
      <c r="AE17" s="6"/>
      <c r="AF17" s="6"/>
      <c r="AG17" s="6"/>
      <c r="AH17" s="6"/>
      <c r="AI17" s="6"/>
    </row>
    <row r="18" ht="112.5" customHeight="1">
      <c r="A18" s="6" t="s">
        <v>4445</v>
      </c>
      <c r="B18" s="59" t="s">
        <v>4446</v>
      </c>
      <c r="C18" s="13" t="s">
        <v>69</v>
      </c>
      <c r="D18" s="8" t="s">
        <v>5507</v>
      </c>
      <c r="E18" s="6"/>
      <c r="F18" s="11" t="s">
        <v>5526</v>
      </c>
      <c r="G18" s="11" t="s">
        <v>5527</v>
      </c>
      <c r="H18" s="10" t="s">
        <v>5528</v>
      </c>
      <c r="I18" s="6" t="s">
        <v>1103</v>
      </c>
      <c r="J18" s="6" t="s">
        <v>168</v>
      </c>
      <c r="K18" s="11" t="s">
        <v>5529</v>
      </c>
      <c r="L18" s="11" t="s">
        <v>5530</v>
      </c>
      <c r="M18" s="13" t="s">
        <v>43</v>
      </c>
      <c r="N18" s="11" t="s">
        <v>5531</v>
      </c>
      <c r="O18" s="11" t="s">
        <v>5532</v>
      </c>
      <c r="P18" s="9" t="s">
        <v>5533</v>
      </c>
      <c r="Q18" s="13"/>
      <c r="R18" s="12"/>
      <c r="S18" s="12"/>
      <c r="T18" s="12"/>
      <c r="U18" s="12"/>
      <c r="V18" s="12"/>
      <c r="W18" s="12"/>
      <c r="X18" s="13"/>
      <c r="Y18" s="6" t="s">
        <v>3569</v>
      </c>
      <c r="Z18" s="66" t="s">
        <v>5534</v>
      </c>
      <c r="AA18" s="28" t="s">
        <v>5535</v>
      </c>
      <c r="AB18" s="13" t="b">
        <f>IF(D18&lt;&gt;"No hacer",CONCATENATE(A18,"-",LEFT(C18),"-",IF(Seeds!A769&lt;&gt;A18,1,IF(Seeds!C769=C18,RIGHT(Seeds!AB769)+1,1))))</f>
        <v>0</v>
      </c>
      <c r="AC18" s="13" t="str">
        <f t="shared" ref="AC18:AC19" si="7">CONCATENATE(AB18,"-BR")</f>
        <v>FALSE-BR</v>
      </c>
      <c r="AD18" s="12" t="str">
        <f t="shared" ref="AD18:AD19" si="8">REPLACE(AA18,SEARCH("M6-",AA18),LEN(AB18),AC18)</f>
        <v>{
    "id": "FALSE-BR24a-A-1",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AE18" s="13"/>
      <c r="AF18" s="8" t="s">
        <v>572</v>
      </c>
      <c r="AG18" s="8" t="s">
        <v>48</v>
      </c>
      <c r="AH18" s="8" t="s">
        <v>49</v>
      </c>
      <c r="AI18" s="8" t="str">
        <f t="shared" ref="AI18:AI19" si="9">FIND(AB18,AA18)</f>
        <v>#VALUE!</v>
      </c>
    </row>
    <row r="19" ht="112.5" customHeight="1">
      <c r="A19" s="6" t="s">
        <v>4445</v>
      </c>
      <c r="B19" s="59" t="s">
        <v>4446</v>
      </c>
      <c r="C19" s="13" t="s">
        <v>69</v>
      </c>
      <c r="D19" s="8" t="s">
        <v>5507</v>
      </c>
      <c r="E19" s="6"/>
      <c r="F19" s="53" t="s">
        <v>5536</v>
      </c>
      <c r="G19" s="26" t="s">
        <v>4076</v>
      </c>
      <c r="H19" s="10"/>
      <c r="I19" s="6" t="s">
        <v>1103</v>
      </c>
      <c r="J19" s="6" t="s">
        <v>168</v>
      </c>
      <c r="K19" s="10" t="s">
        <v>5537</v>
      </c>
      <c r="L19" s="26" t="s">
        <v>5538</v>
      </c>
      <c r="M19" s="8" t="s">
        <v>43</v>
      </c>
      <c r="N19" s="11" t="s">
        <v>5539</v>
      </c>
      <c r="O19" s="11" t="s">
        <v>5540</v>
      </c>
      <c r="P19" s="9" t="s">
        <v>5541</v>
      </c>
      <c r="Q19" s="13"/>
      <c r="R19" s="12"/>
      <c r="S19" s="12"/>
      <c r="T19" s="12"/>
      <c r="U19" s="12"/>
      <c r="V19" s="12"/>
      <c r="W19" s="12"/>
      <c r="X19" s="13"/>
      <c r="Y19" s="6" t="s">
        <v>3569</v>
      </c>
      <c r="Z19" s="66" t="s">
        <v>5542</v>
      </c>
      <c r="AA19" s="28" t="s">
        <v>5543</v>
      </c>
      <c r="AB19" s="13" t="b">
        <f>IF(D19&lt;&gt;"No hacer",CONCATENATE(A19,"-",LEFT(C19),"-",IF('Seeds (no hacer)'!A18&lt;&gt;A19,1,IF('Seeds (no hacer)'!C18=C19,RIGHT('Seeds (no hacer)'!AB18)+1,1))))</f>
        <v>0</v>
      </c>
      <c r="AC19" s="13" t="str">
        <f t="shared" si="7"/>
        <v>FALSE-BR</v>
      </c>
      <c r="AD19" s="12" t="str">
        <f t="shared" si="8"/>
        <v>{
    "id": "FALSE-BR24a-A-2",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AE19" s="13"/>
      <c r="AF19" s="8" t="s">
        <v>572</v>
      </c>
      <c r="AG19" s="8" t="s">
        <v>48</v>
      </c>
      <c r="AH19" s="8" t="s">
        <v>49</v>
      </c>
      <c r="AI19" s="8" t="str">
        <f t="shared" si="9"/>
        <v>#VALUE!</v>
      </c>
    </row>
    <row r="20" ht="112.5" customHeight="1">
      <c r="A20" s="8"/>
      <c r="B20" s="9"/>
      <c r="C20" s="8"/>
      <c r="D20" s="8"/>
      <c r="E20" s="6"/>
      <c r="F20" s="11"/>
      <c r="G20" s="12"/>
      <c r="H20" s="8"/>
      <c r="I20" s="8"/>
      <c r="J20" s="10"/>
      <c r="K20" s="10"/>
      <c r="L20" s="8"/>
      <c r="M20" s="12"/>
      <c r="N20" s="12"/>
      <c r="O20" s="13"/>
      <c r="P20" s="13"/>
      <c r="Q20" s="9"/>
      <c r="R20" s="9"/>
      <c r="S20" s="9"/>
      <c r="T20" s="9"/>
      <c r="U20" s="13"/>
      <c r="V20" s="13"/>
      <c r="W20" s="8"/>
      <c r="X20" s="8"/>
      <c r="Y20" s="13"/>
      <c r="Z20" s="13"/>
      <c r="AA20" s="13"/>
      <c r="AB20" s="6"/>
      <c r="AC20" s="6"/>
      <c r="AD20" s="6"/>
      <c r="AE20" s="6"/>
      <c r="AF20" s="6"/>
      <c r="AG20" s="6"/>
      <c r="AH20" s="6"/>
      <c r="AI20" s="6"/>
    </row>
    <row r="21" ht="112.5" customHeight="1">
      <c r="A21" s="8"/>
      <c r="B21" s="9"/>
      <c r="C21" s="8"/>
      <c r="D21" s="8"/>
      <c r="E21" s="6"/>
      <c r="F21" s="10"/>
      <c r="G21" s="14"/>
      <c r="H21" s="13"/>
      <c r="I21" s="6"/>
      <c r="J21" s="10"/>
      <c r="K21" s="10"/>
      <c r="L21" s="8"/>
      <c r="M21" s="14"/>
      <c r="N21" s="11"/>
      <c r="O21" s="13"/>
      <c r="P21" s="13"/>
      <c r="Q21" s="13"/>
      <c r="R21" s="13"/>
      <c r="S21" s="13"/>
      <c r="T21" s="13"/>
      <c r="U21" s="13"/>
      <c r="V21" s="13"/>
      <c r="W21" s="8"/>
      <c r="X21" s="8"/>
      <c r="Y21" s="13"/>
      <c r="Z21" s="13"/>
      <c r="AA21" s="13"/>
      <c r="AB21" s="6"/>
      <c r="AC21" s="6"/>
      <c r="AD21" s="6"/>
      <c r="AE21" s="6"/>
      <c r="AF21" s="6"/>
      <c r="AG21" s="6"/>
      <c r="AH21" s="6"/>
      <c r="AI21" s="6"/>
    </row>
    <row r="22" ht="112.5" customHeight="1">
      <c r="A22" s="8"/>
      <c r="B22" s="9"/>
      <c r="C22" s="8"/>
      <c r="D22" s="8"/>
      <c r="E22" s="6"/>
      <c r="F22" s="9"/>
      <c r="G22" s="12"/>
      <c r="H22" s="8"/>
      <c r="I22" s="8"/>
      <c r="J22" s="9"/>
      <c r="K22" s="9"/>
      <c r="L22" s="8"/>
      <c r="M22" s="14"/>
      <c r="N22" s="11"/>
      <c r="O22" s="13"/>
      <c r="P22" s="13"/>
      <c r="Q22" s="13"/>
      <c r="R22" s="13"/>
      <c r="S22" s="13"/>
      <c r="T22" s="13"/>
      <c r="U22" s="13"/>
      <c r="V22" s="13"/>
      <c r="W22" s="8"/>
      <c r="X22" s="8"/>
      <c r="Y22" s="13"/>
      <c r="Z22" s="13"/>
      <c r="AA22" s="13"/>
      <c r="AB22" s="6"/>
      <c r="AC22" s="6"/>
      <c r="AD22" s="6"/>
      <c r="AE22" s="6"/>
      <c r="AF22" s="6"/>
      <c r="AG22" s="6"/>
      <c r="AH22" s="6"/>
      <c r="AI22" s="6"/>
    </row>
    <row r="23" ht="112.5" customHeight="1">
      <c r="A23" s="8"/>
      <c r="B23" s="9"/>
      <c r="C23" s="8"/>
      <c r="D23" s="8"/>
      <c r="E23" s="6"/>
      <c r="F23" s="9"/>
      <c r="G23" s="12"/>
      <c r="H23" s="8"/>
      <c r="I23" s="8"/>
      <c r="J23" s="9"/>
      <c r="K23" s="9"/>
      <c r="L23" s="8"/>
      <c r="M23" s="9"/>
      <c r="N23" s="11"/>
      <c r="O23" s="13"/>
      <c r="P23" s="13"/>
      <c r="Q23" s="13"/>
      <c r="R23" s="13"/>
      <c r="S23" s="13"/>
      <c r="T23" s="13"/>
      <c r="U23" s="13"/>
      <c r="V23" s="13"/>
      <c r="W23" s="8"/>
      <c r="X23" s="8"/>
      <c r="Y23" s="13"/>
      <c r="Z23" s="13"/>
      <c r="AA23" s="13"/>
      <c r="AB23" s="6"/>
      <c r="AC23" s="6"/>
      <c r="AD23" s="6"/>
      <c r="AE23" s="6"/>
      <c r="AF23" s="6"/>
      <c r="AG23" s="6"/>
      <c r="AH23" s="6"/>
      <c r="AI23" s="6"/>
    </row>
    <row r="24" ht="112.5" customHeight="1">
      <c r="A24" s="8"/>
      <c r="B24" s="9"/>
      <c r="C24" s="8"/>
      <c r="D24" s="8"/>
      <c r="E24" s="6"/>
      <c r="F24" s="9"/>
      <c r="G24" s="12"/>
      <c r="H24" s="8"/>
      <c r="I24" s="8"/>
      <c r="J24" s="9"/>
      <c r="K24" s="9"/>
      <c r="L24" s="8"/>
      <c r="M24" s="9"/>
      <c r="N24" s="14"/>
      <c r="O24" s="13"/>
      <c r="P24" s="13"/>
      <c r="Q24" s="13"/>
      <c r="R24" s="13"/>
      <c r="S24" s="13"/>
      <c r="T24" s="13"/>
      <c r="U24" s="13"/>
      <c r="V24" s="13"/>
      <c r="W24" s="8"/>
      <c r="X24" s="8"/>
      <c r="Y24" s="13"/>
      <c r="Z24" s="13"/>
      <c r="AA24" s="13"/>
      <c r="AB24" s="6"/>
      <c r="AC24" s="6"/>
      <c r="AD24" s="6"/>
      <c r="AE24" s="6"/>
      <c r="AF24" s="6"/>
      <c r="AG24" s="6"/>
      <c r="AH24" s="6"/>
      <c r="AI24" s="6"/>
    </row>
    <row r="25" ht="112.5" customHeight="1">
      <c r="A25" s="8"/>
      <c r="B25" s="9"/>
      <c r="C25" s="8"/>
      <c r="D25" s="8"/>
      <c r="E25" s="6"/>
      <c r="F25" s="9"/>
      <c r="G25" s="12"/>
      <c r="H25" s="8"/>
      <c r="I25" s="8"/>
      <c r="J25" s="9"/>
      <c r="K25" s="9"/>
      <c r="L25" s="8"/>
      <c r="M25" s="9"/>
      <c r="N25" s="14"/>
      <c r="O25" s="13"/>
      <c r="P25" s="13"/>
      <c r="Q25" s="13"/>
      <c r="R25" s="13"/>
      <c r="S25" s="13"/>
      <c r="T25" s="13"/>
      <c r="U25" s="13"/>
      <c r="V25" s="13"/>
      <c r="W25" s="8"/>
      <c r="X25" s="8"/>
      <c r="Y25" s="13"/>
      <c r="Z25" s="13"/>
      <c r="AA25" s="13"/>
      <c r="AB25" s="6"/>
      <c r="AC25" s="6"/>
      <c r="AD25" s="6"/>
      <c r="AE25" s="6"/>
      <c r="AF25" s="6"/>
      <c r="AG25" s="6"/>
      <c r="AH25" s="6"/>
      <c r="AI25" s="6"/>
    </row>
    <row r="26" ht="112.5" customHeight="1">
      <c r="A26" s="8"/>
      <c r="B26" s="9"/>
      <c r="C26" s="6"/>
      <c r="D26" s="8"/>
      <c r="E26" s="6"/>
      <c r="F26" s="9"/>
      <c r="G26" s="12"/>
      <c r="H26" s="8"/>
      <c r="I26" s="8"/>
      <c r="J26" s="9"/>
      <c r="K26" s="9"/>
      <c r="L26" s="8"/>
      <c r="M26" s="9"/>
      <c r="N26" s="9"/>
      <c r="O26" s="13"/>
      <c r="P26" s="13"/>
      <c r="Q26" s="13"/>
      <c r="R26" s="13"/>
      <c r="S26" s="13"/>
      <c r="T26" s="13"/>
      <c r="U26" s="13"/>
      <c r="V26" s="13"/>
      <c r="W26" s="8"/>
      <c r="X26" s="8"/>
      <c r="Y26" s="13"/>
      <c r="Z26" s="13"/>
      <c r="AA26" s="13"/>
      <c r="AB26" s="6"/>
      <c r="AC26" s="6"/>
      <c r="AD26" s="6"/>
      <c r="AE26" s="6"/>
      <c r="AF26" s="6"/>
      <c r="AG26" s="6"/>
      <c r="AH26" s="6"/>
      <c r="AI26" s="6"/>
    </row>
    <row r="27" ht="112.5" customHeight="1">
      <c r="A27" s="8"/>
      <c r="B27" s="9"/>
      <c r="C27" s="6"/>
      <c r="D27" s="8"/>
      <c r="E27" s="6"/>
      <c r="F27" s="12"/>
      <c r="G27" s="12"/>
      <c r="H27" s="13"/>
      <c r="I27" s="13"/>
      <c r="J27" s="12"/>
      <c r="K27" s="12"/>
      <c r="L27" s="13"/>
      <c r="M27" s="12"/>
      <c r="N27" s="12"/>
      <c r="O27" s="13"/>
      <c r="P27" s="13"/>
      <c r="Q27" s="13"/>
      <c r="R27" s="13"/>
      <c r="S27" s="13"/>
      <c r="T27" s="13"/>
      <c r="U27" s="13"/>
      <c r="V27" s="13"/>
      <c r="W27" s="8"/>
      <c r="X27" s="13"/>
      <c r="Y27" s="13"/>
      <c r="Z27" s="13"/>
      <c r="AA27" s="13"/>
      <c r="AB27" s="6"/>
      <c r="AC27" s="6"/>
      <c r="AD27" s="6"/>
      <c r="AE27" s="6"/>
      <c r="AF27" s="6"/>
      <c r="AG27" s="6"/>
      <c r="AH27" s="6"/>
      <c r="AI27" s="6"/>
    </row>
    <row r="28" ht="112.5" customHeight="1">
      <c r="A28" s="8"/>
      <c r="B28" s="9"/>
      <c r="C28" s="8"/>
      <c r="D28" s="8"/>
      <c r="E28" s="6"/>
      <c r="F28" s="10"/>
      <c r="G28" s="14"/>
      <c r="H28" s="14"/>
      <c r="I28" s="6"/>
      <c r="J28" s="10"/>
      <c r="K28" s="10"/>
      <c r="L28" s="8"/>
      <c r="M28" s="12"/>
      <c r="N28" s="12"/>
      <c r="O28" s="13"/>
      <c r="P28" s="13"/>
      <c r="Q28" s="13"/>
      <c r="R28" s="13"/>
      <c r="S28" s="13"/>
      <c r="T28" s="13"/>
      <c r="U28" s="13"/>
      <c r="V28" s="13"/>
      <c r="W28" s="8"/>
      <c r="X28" s="8"/>
      <c r="Y28" s="13"/>
      <c r="Z28" s="13"/>
      <c r="AA28" s="13"/>
      <c r="AB28" s="6"/>
      <c r="AC28" s="6"/>
      <c r="AD28" s="6"/>
      <c r="AE28" s="6"/>
      <c r="AF28" s="6"/>
      <c r="AG28" s="6"/>
      <c r="AH28" s="6"/>
      <c r="AI28" s="6"/>
    </row>
    <row r="29" ht="112.5" customHeight="1">
      <c r="A29" s="8"/>
      <c r="B29" s="56"/>
      <c r="C29" s="13"/>
      <c r="D29" s="8"/>
      <c r="E29" s="6"/>
      <c r="F29" s="9"/>
      <c r="G29" s="12"/>
      <c r="H29" s="13"/>
      <c r="I29" s="8"/>
      <c r="J29" s="9"/>
      <c r="K29" s="9"/>
      <c r="L29" s="13"/>
      <c r="M29" s="12"/>
      <c r="N29" s="12"/>
      <c r="O29" s="13"/>
      <c r="P29" s="13"/>
      <c r="Q29" s="13"/>
      <c r="R29" s="13"/>
      <c r="S29" s="13"/>
      <c r="T29" s="13"/>
      <c r="U29" s="13"/>
      <c r="V29" s="13"/>
      <c r="W29" s="8"/>
      <c r="X29" s="8"/>
      <c r="Y29" s="13"/>
      <c r="Z29" s="13"/>
      <c r="AA29" s="13"/>
      <c r="AB29" s="6"/>
      <c r="AC29" s="6"/>
      <c r="AD29" s="6"/>
      <c r="AE29" s="6"/>
      <c r="AF29" s="6"/>
      <c r="AG29" s="6"/>
      <c r="AH29" s="6"/>
      <c r="AI29" s="6"/>
    </row>
    <row r="30" ht="112.5" customHeight="1">
      <c r="A30" s="8"/>
      <c r="B30" s="9"/>
      <c r="C30" s="13"/>
      <c r="D30" s="8"/>
      <c r="E30" s="6"/>
      <c r="F30" s="9"/>
      <c r="G30" s="9"/>
      <c r="H30" s="8"/>
      <c r="I30" s="8"/>
      <c r="J30" s="9"/>
      <c r="K30" s="9"/>
      <c r="L30" s="13"/>
      <c r="M30" s="12"/>
      <c r="N30" s="12"/>
      <c r="O30" s="13"/>
      <c r="P30" s="13"/>
      <c r="Q30" s="13"/>
      <c r="R30" s="13"/>
      <c r="S30" s="13"/>
      <c r="T30" s="13"/>
      <c r="U30" s="13"/>
      <c r="V30" s="13"/>
      <c r="W30" s="8"/>
      <c r="X30" s="8"/>
      <c r="Y30" s="13"/>
      <c r="Z30" s="13"/>
      <c r="AA30" s="13"/>
      <c r="AB30" s="6"/>
      <c r="AC30" s="6"/>
      <c r="AD30" s="6"/>
      <c r="AE30" s="6"/>
      <c r="AF30" s="6"/>
      <c r="AG30" s="6"/>
      <c r="AH30" s="6"/>
      <c r="AI30" s="6"/>
    </row>
    <row r="31" ht="112.5" customHeight="1">
      <c r="A31" s="8"/>
      <c r="B31" s="9"/>
      <c r="C31" s="13"/>
      <c r="D31" s="8"/>
      <c r="E31" s="6"/>
      <c r="F31" s="9"/>
      <c r="G31" s="9"/>
      <c r="H31" s="8"/>
      <c r="I31" s="8"/>
      <c r="J31" s="56"/>
      <c r="K31" s="9"/>
      <c r="L31" s="13"/>
      <c r="M31" s="12"/>
      <c r="N31" s="12"/>
      <c r="O31" s="13"/>
      <c r="P31" s="13"/>
      <c r="Q31" s="13"/>
      <c r="R31" s="13"/>
      <c r="S31" s="13"/>
      <c r="T31" s="13"/>
      <c r="U31" s="13"/>
      <c r="V31" s="13"/>
      <c r="W31" s="8"/>
      <c r="X31" s="8"/>
      <c r="Y31" s="13"/>
      <c r="Z31" s="13"/>
      <c r="AA31" s="13"/>
      <c r="AB31" s="6"/>
      <c r="AC31" s="6"/>
      <c r="AD31" s="6"/>
      <c r="AE31" s="6"/>
      <c r="AF31" s="6"/>
      <c r="AG31" s="6"/>
      <c r="AH31" s="6"/>
      <c r="AI31" s="6"/>
    </row>
    <row r="32" ht="112.5" customHeight="1">
      <c r="A32" s="8"/>
      <c r="B32" s="9"/>
      <c r="C32" s="13"/>
      <c r="D32" s="8"/>
      <c r="E32" s="6"/>
      <c r="F32" s="9"/>
      <c r="G32" s="9"/>
      <c r="H32" s="8"/>
      <c r="I32" s="8"/>
      <c r="J32" s="9"/>
      <c r="K32" s="9"/>
      <c r="L32" s="8"/>
      <c r="M32" s="12"/>
      <c r="N32" s="12"/>
      <c r="O32" s="13"/>
      <c r="P32" s="13"/>
      <c r="Q32" s="13"/>
      <c r="R32" s="13"/>
      <c r="S32" s="13"/>
      <c r="T32" s="13"/>
      <c r="U32" s="13"/>
      <c r="V32" s="13"/>
      <c r="W32" s="8"/>
      <c r="X32" s="8"/>
      <c r="Y32" s="13"/>
      <c r="Z32" s="13"/>
      <c r="AA32" s="13"/>
      <c r="AB32" s="6"/>
      <c r="AC32" s="6"/>
      <c r="AD32" s="6"/>
      <c r="AE32" s="6"/>
      <c r="AF32" s="6"/>
      <c r="AG32" s="6"/>
      <c r="AH32" s="6"/>
      <c r="AI32" s="6"/>
    </row>
    <row r="33" ht="112.5" customHeight="1">
      <c r="A33" s="8"/>
      <c r="B33" s="9"/>
      <c r="C33" s="13"/>
      <c r="D33" s="8"/>
      <c r="E33" s="6"/>
      <c r="F33" s="10"/>
      <c r="G33" s="10"/>
      <c r="H33" s="6"/>
      <c r="I33" s="6"/>
      <c r="J33" s="10"/>
      <c r="K33" s="10"/>
      <c r="L33" s="8"/>
      <c r="M33" s="12"/>
      <c r="N33" s="12"/>
      <c r="O33" s="13"/>
      <c r="P33" s="13"/>
      <c r="Q33" s="13"/>
      <c r="R33" s="13"/>
      <c r="S33" s="13"/>
      <c r="T33" s="13"/>
      <c r="U33" s="13"/>
      <c r="V33" s="13"/>
      <c r="W33" s="8"/>
      <c r="X33" s="8"/>
      <c r="Y33" s="13"/>
      <c r="Z33" s="13"/>
      <c r="AA33" s="13"/>
      <c r="AB33" s="6"/>
      <c r="AC33" s="6"/>
      <c r="AD33" s="6"/>
      <c r="AE33" s="6"/>
      <c r="AF33" s="6"/>
      <c r="AG33" s="6"/>
      <c r="AH33" s="6"/>
      <c r="AI33" s="6"/>
    </row>
    <row r="34" ht="112.5" customHeight="1">
      <c r="A34" s="8"/>
      <c r="B34" s="9"/>
      <c r="C34" s="8"/>
      <c r="D34" s="8"/>
      <c r="E34" s="6"/>
      <c r="F34" s="9"/>
      <c r="G34" s="9"/>
      <c r="H34" s="8"/>
      <c r="I34" s="8"/>
      <c r="J34" s="9"/>
      <c r="K34" s="9"/>
      <c r="L34" s="8"/>
      <c r="M34" s="12"/>
      <c r="N34" s="12"/>
      <c r="O34" s="13"/>
      <c r="P34" s="13"/>
      <c r="Q34" s="13"/>
      <c r="R34" s="13"/>
      <c r="S34" s="13"/>
      <c r="T34" s="13"/>
      <c r="U34" s="13"/>
      <c r="V34" s="13"/>
      <c r="W34" s="8"/>
      <c r="X34" s="8"/>
      <c r="Y34" s="13"/>
      <c r="Z34" s="13"/>
      <c r="AA34" s="13"/>
      <c r="AB34" s="6"/>
      <c r="AC34" s="6"/>
      <c r="AD34" s="6"/>
      <c r="AE34" s="6"/>
      <c r="AF34" s="6"/>
      <c r="AG34" s="6"/>
      <c r="AH34" s="6"/>
      <c r="AI34" s="6"/>
    </row>
    <row r="35" ht="112.5" customHeight="1">
      <c r="A35" s="8"/>
      <c r="B35" s="9"/>
      <c r="C35" s="13"/>
      <c r="D35" s="8"/>
      <c r="E35" s="6"/>
      <c r="F35" s="11"/>
      <c r="G35" s="9"/>
      <c r="H35" s="8"/>
      <c r="I35" s="8"/>
      <c r="J35" s="11"/>
      <c r="K35" s="11"/>
      <c r="L35" s="8"/>
      <c r="M35" s="12"/>
      <c r="N35" s="12"/>
      <c r="O35" s="13"/>
      <c r="P35" s="13"/>
      <c r="Q35" s="13"/>
      <c r="R35" s="13"/>
      <c r="S35" s="13"/>
      <c r="T35" s="13"/>
      <c r="U35" s="13"/>
      <c r="V35" s="13"/>
      <c r="W35" s="8"/>
      <c r="X35" s="8"/>
      <c r="Y35" s="13"/>
      <c r="Z35" s="13"/>
      <c r="AA35" s="13"/>
      <c r="AB35" s="6"/>
      <c r="AC35" s="6"/>
      <c r="AD35" s="6"/>
      <c r="AE35" s="6"/>
      <c r="AF35" s="6"/>
      <c r="AG35" s="6"/>
      <c r="AH35" s="6"/>
      <c r="AI35" s="6"/>
    </row>
    <row r="36" ht="112.5" customHeight="1">
      <c r="A36" s="8"/>
      <c r="B36" s="9"/>
      <c r="C36" s="13"/>
      <c r="D36" s="8"/>
      <c r="E36" s="6"/>
      <c r="F36" s="14"/>
      <c r="G36" s="14"/>
      <c r="H36" s="14"/>
      <c r="I36" s="14"/>
      <c r="J36" s="14"/>
      <c r="K36" s="14"/>
      <c r="L36" s="13"/>
      <c r="M36" s="12"/>
      <c r="N36" s="12"/>
      <c r="O36" s="13"/>
      <c r="P36" s="13"/>
      <c r="Q36" s="13"/>
      <c r="R36" s="13"/>
      <c r="S36" s="13"/>
      <c r="T36" s="13"/>
      <c r="U36" s="13"/>
      <c r="V36" s="13"/>
      <c r="W36" s="8"/>
      <c r="X36" s="8"/>
      <c r="Y36" s="13"/>
      <c r="Z36" s="13"/>
      <c r="AA36" s="13"/>
      <c r="AB36" s="6"/>
      <c r="AC36" s="6"/>
      <c r="AD36" s="6"/>
      <c r="AE36" s="6"/>
      <c r="AF36" s="6"/>
      <c r="AG36" s="6"/>
      <c r="AH36" s="6"/>
      <c r="AI36" s="6"/>
    </row>
    <row r="37" ht="112.5" customHeight="1">
      <c r="A37" s="8"/>
      <c r="B37" s="9"/>
      <c r="C37" s="13"/>
      <c r="D37" s="8"/>
      <c r="E37" s="6"/>
      <c r="F37" s="9"/>
      <c r="G37" s="12"/>
      <c r="H37" s="8"/>
      <c r="I37" s="8"/>
      <c r="J37" s="9"/>
      <c r="K37" s="9"/>
      <c r="L37" s="13"/>
      <c r="M37" s="12"/>
      <c r="N37" s="12"/>
      <c r="O37" s="13"/>
      <c r="P37" s="13"/>
      <c r="Q37" s="13"/>
      <c r="R37" s="13"/>
      <c r="S37" s="13"/>
      <c r="T37" s="13"/>
      <c r="U37" s="13"/>
      <c r="V37" s="13"/>
      <c r="W37" s="8"/>
      <c r="X37" s="8"/>
      <c r="Y37" s="13"/>
      <c r="Z37" s="13"/>
      <c r="AA37" s="13"/>
      <c r="AB37" s="6"/>
      <c r="AC37" s="6"/>
      <c r="AD37" s="6"/>
      <c r="AE37" s="6"/>
      <c r="AF37" s="6"/>
      <c r="AG37" s="6"/>
      <c r="AH37" s="6"/>
      <c r="AI37" s="6"/>
    </row>
    <row r="38" ht="112.5" customHeight="1">
      <c r="A38" s="8"/>
      <c r="B38" s="9"/>
      <c r="C38" s="13"/>
      <c r="D38" s="8"/>
      <c r="E38" s="6"/>
      <c r="F38" s="12"/>
      <c r="G38" s="12"/>
      <c r="H38" s="13"/>
      <c r="I38" s="13"/>
      <c r="J38" s="12"/>
      <c r="K38" s="12"/>
      <c r="L38" s="13"/>
      <c r="M38" s="12"/>
      <c r="N38" s="12"/>
      <c r="O38" s="13"/>
      <c r="P38" s="13"/>
      <c r="Q38" s="13"/>
      <c r="R38" s="13"/>
      <c r="S38" s="13"/>
      <c r="T38" s="13"/>
      <c r="U38" s="13"/>
      <c r="V38" s="13"/>
      <c r="W38" s="8"/>
      <c r="X38" s="13"/>
      <c r="Y38" s="13"/>
      <c r="Z38" s="13"/>
      <c r="AA38" s="13"/>
      <c r="AB38" s="6"/>
      <c r="AC38" s="6"/>
      <c r="AD38" s="6"/>
      <c r="AE38" s="6"/>
      <c r="AF38" s="6"/>
      <c r="AG38" s="6"/>
      <c r="AH38" s="6"/>
      <c r="AI38" s="6"/>
    </row>
    <row r="39" ht="112.5" customHeight="1">
      <c r="A39" s="8"/>
      <c r="B39" s="9"/>
      <c r="C39" s="13"/>
      <c r="D39" s="8"/>
      <c r="E39" s="6"/>
      <c r="F39" s="9"/>
      <c r="G39" s="9"/>
      <c r="H39" s="8"/>
      <c r="I39" s="8"/>
      <c r="J39" s="9"/>
      <c r="K39" s="9"/>
      <c r="L39" s="8"/>
      <c r="M39" s="9"/>
      <c r="N39" s="9"/>
      <c r="O39" s="13"/>
      <c r="P39" s="13"/>
      <c r="Q39" s="13"/>
      <c r="R39" s="13"/>
      <c r="S39" s="13"/>
      <c r="T39" s="13"/>
      <c r="U39" s="13"/>
      <c r="V39" s="13"/>
      <c r="W39" s="8"/>
      <c r="X39" s="8"/>
      <c r="Y39" s="13"/>
      <c r="Z39" s="13"/>
      <c r="AA39" s="13"/>
      <c r="AB39" s="6"/>
      <c r="AC39" s="6"/>
      <c r="AD39" s="6"/>
      <c r="AE39" s="6"/>
      <c r="AF39" s="6"/>
      <c r="AG39" s="6"/>
      <c r="AH39" s="6"/>
      <c r="AI39" s="6"/>
    </row>
    <row r="40" ht="112.5" customHeight="1">
      <c r="A40" s="8"/>
      <c r="B40" s="9"/>
      <c r="C40" s="13"/>
      <c r="D40" s="8"/>
      <c r="E40" s="6"/>
      <c r="F40" s="9"/>
      <c r="G40" s="9"/>
      <c r="H40" s="8"/>
      <c r="I40" s="8"/>
      <c r="J40" s="9"/>
      <c r="K40" s="9"/>
      <c r="L40" s="13"/>
      <c r="M40" s="12"/>
      <c r="N40" s="12"/>
      <c r="O40" s="13"/>
      <c r="P40" s="13"/>
      <c r="Q40" s="13"/>
      <c r="R40" s="13"/>
      <c r="S40" s="13"/>
      <c r="T40" s="13"/>
      <c r="U40" s="13"/>
      <c r="V40" s="13"/>
      <c r="W40" s="8"/>
      <c r="X40" s="8"/>
      <c r="Y40" s="13"/>
      <c r="Z40" s="13"/>
      <c r="AA40" s="13"/>
      <c r="AB40" s="6"/>
      <c r="AC40" s="6"/>
      <c r="AD40" s="6"/>
      <c r="AE40" s="6"/>
      <c r="AF40" s="6"/>
      <c r="AG40" s="6"/>
      <c r="AH40" s="6"/>
      <c r="AI40" s="6"/>
    </row>
    <row r="41" ht="112.5" customHeight="1">
      <c r="A41" s="8"/>
      <c r="B41" s="9"/>
      <c r="C41" s="13"/>
      <c r="D41" s="8"/>
      <c r="E41" s="6"/>
      <c r="F41" s="9"/>
      <c r="G41" s="12"/>
      <c r="H41" s="13"/>
      <c r="I41" s="13"/>
      <c r="J41" s="12"/>
      <c r="K41" s="12"/>
      <c r="L41" s="13"/>
      <c r="M41" s="12"/>
      <c r="N41" s="12"/>
      <c r="O41" s="13"/>
      <c r="P41" s="13"/>
      <c r="Q41" s="13"/>
      <c r="R41" s="13"/>
      <c r="S41" s="13"/>
      <c r="T41" s="13"/>
      <c r="U41" s="13"/>
      <c r="V41" s="13"/>
      <c r="W41" s="8"/>
      <c r="X41" s="8"/>
      <c r="Y41" s="13"/>
      <c r="Z41" s="13"/>
      <c r="AA41" s="13"/>
      <c r="AB41" s="6"/>
      <c r="AC41" s="6"/>
      <c r="AD41" s="6"/>
      <c r="AE41" s="6"/>
      <c r="AF41" s="6"/>
      <c r="AG41" s="6"/>
      <c r="AH41" s="6"/>
      <c r="AI41" s="6"/>
    </row>
    <row r="42" ht="112.5" customHeight="1">
      <c r="A42" s="8"/>
      <c r="B42" s="9"/>
      <c r="C42" s="13"/>
      <c r="D42" s="8"/>
      <c r="E42" s="6"/>
      <c r="F42" s="9"/>
      <c r="G42" s="12"/>
      <c r="H42" s="13"/>
      <c r="I42" s="13"/>
      <c r="J42" s="12"/>
      <c r="K42" s="12"/>
      <c r="L42" s="13"/>
      <c r="M42" s="12"/>
      <c r="N42" s="12"/>
      <c r="O42" s="13"/>
      <c r="P42" s="13"/>
      <c r="Q42" s="13"/>
      <c r="R42" s="13"/>
      <c r="S42" s="13"/>
      <c r="T42" s="13"/>
      <c r="U42" s="13"/>
      <c r="V42" s="13"/>
      <c r="W42" s="8"/>
      <c r="X42" s="8"/>
      <c r="Y42" s="13"/>
      <c r="Z42" s="13"/>
      <c r="AA42" s="13"/>
      <c r="AB42" s="6"/>
      <c r="AC42" s="6"/>
      <c r="AD42" s="6"/>
      <c r="AE42" s="6"/>
      <c r="AF42" s="6"/>
      <c r="AG42" s="6"/>
      <c r="AH42" s="6"/>
      <c r="AI42" s="6"/>
    </row>
    <row r="43" ht="112.5" customHeight="1">
      <c r="A43" s="8"/>
      <c r="B43" s="9"/>
      <c r="C43" s="13"/>
      <c r="D43" s="8"/>
      <c r="E43" s="6"/>
      <c r="F43" s="9"/>
      <c r="G43" s="12"/>
      <c r="H43" s="13"/>
      <c r="I43" s="13"/>
      <c r="J43" s="12"/>
      <c r="K43" s="12"/>
      <c r="L43" s="13"/>
      <c r="M43" s="12"/>
      <c r="N43" s="12"/>
      <c r="O43" s="13"/>
      <c r="P43" s="13"/>
      <c r="Q43" s="13"/>
      <c r="R43" s="13"/>
      <c r="S43" s="13"/>
      <c r="T43" s="13"/>
      <c r="U43" s="13"/>
      <c r="V43" s="13"/>
      <c r="W43" s="8"/>
      <c r="X43" s="8"/>
      <c r="Y43" s="13"/>
      <c r="Z43" s="13"/>
      <c r="AA43" s="13"/>
      <c r="AB43" s="6"/>
      <c r="AC43" s="6"/>
      <c r="AD43" s="6"/>
      <c r="AE43" s="6"/>
      <c r="AF43" s="6"/>
      <c r="AG43" s="6"/>
      <c r="AH43" s="6"/>
      <c r="AI43" s="6"/>
    </row>
    <row r="44" ht="112.5" customHeight="1">
      <c r="A44" s="8"/>
      <c r="B44" s="9"/>
      <c r="C44" s="13"/>
      <c r="D44" s="8"/>
      <c r="E44" s="6"/>
      <c r="F44" s="9"/>
      <c r="G44" s="12"/>
      <c r="H44" s="13"/>
      <c r="I44" s="13"/>
      <c r="J44" s="12"/>
      <c r="K44" s="12"/>
      <c r="L44" s="13"/>
      <c r="M44" s="12"/>
      <c r="N44" s="12"/>
      <c r="O44" s="13"/>
      <c r="P44" s="13"/>
      <c r="Q44" s="13"/>
      <c r="R44" s="13"/>
      <c r="S44" s="13"/>
      <c r="T44" s="13"/>
      <c r="U44" s="13"/>
      <c r="V44" s="13"/>
      <c r="W44" s="8"/>
      <c r="X44" s="8"/>
      <c r="Y44" s="13"/>
      <c r="Z44" s="13"/>
      <c r="AA44" s="13"/>
      <c r="AB44" s="6"/>
      <c r="AC44" s="6"/>
      <c r="AD44" s="6"/>
      <c r="AE44" s="6"/>
      <c r="AF44" s="6"/>
      <c r="AG44" s="6"/>
      <c r="AH44" s="6"/>
      <c r="AI44" s="6"/>
    </row>
    <row r="45" ht="112.5" customHeight="1">
      <c r="A45" s="8"/>
      <c r="B45" s="9"/>
      <c r="C45" s="13"/>
      <c r="D45" s="8"/>
      <c r="E45" s="6"/>
      <c r="F45" s="9"/>
      <c r="G45" s="12"/>
      <c r="H45" s="13"/>
      <c r="I45" s="13"/>
      <c r="J45" s="12"/>
      <c r="K45" s="12"/>
      <c r="L45" s="13"/>
      <c r="M45" s="12"/>
      <c r="N45" s="12"/>
      <c r="O45" s="13"/>
      <c r="P45" s="13"/>
      <c r="Q45" s="13"/>
      <c r="R45" s="13"/>
      <c r="S45" s="13"/>
      <c r="T45" s="13"/>
      <c r="U45" s="13"/>
      <c r="V45" s="13"/>
      <c r="W45" s="8"/>
      <c r="X45" s="8"/>
      <c r="Y45" s="13"/>
      <c r="Z45" s="13"/>
      <c r="AA45" s="13"/>
      <c r="AB45" s="6"/>
      <c r="AC45" s="6"/>
      <c r="AD45" s="6"/>
      <c r="AE45" s="6"/>
      <c r="AF45" s="6"/>
      <c r="AG45" s="6"/>
      <c r="AH45" s="6"/>
      <c r="AI45" s="6"/>
    </row>
    <row r="46" ht="112.5" customHeight="1">
      <c r="A46" s="8"/>
      <c r="B46" s="9"/>
      <c r="C46" s="13"/>
      <c r="D46" s="8"/>
      <c r="E46" s="6"/>
      <c r="F46" s="9"/>
      <c r="G46" s="12"/>
      <c r="H46" s="8"/>
      <c r="I46" s="8"/>
      <c r="J46" s="9"/>
      <c r="K46" s="9"/>
      <c r="L46" s="8"/>
      <c r="M46" s="9"/>
      <c r="N46" s="9"/>
      <c r="O46" s="13"/>
      <c r="P46" s="13"/>
      <c r="Q46" s="13"/>
      <c r="R46" s="13"/>
      <c r="S46" s="13"/>
      <c r="T46" s="13"/>
      <c r="U46" s="13"/>
      <c r="V46" s="13"/>
      <c r="W46" s="8"/>
      <c r="X46" s="8"/>
      <c r="Y46" s="13"/>
      <c r="Z46" s="13"/>
      <c r="AA46" s="13"/>
      <c r="AB46" s="6"/>
      <c r="AC46" s="6"/>
      <c r="AD46" s="6"/>
      <c r="AE46" s="6"/>
      <c r="AF46" s="6"/>
      <c r="AG46" s="6"/>
      <c r="AH46" s="6"/>
      <c r="AI46" s="6"/>
    </row>
    <row r="47" ht="112.5" customHeight="1">
      <c r="A47" s="8"/>
      <c r="B47" s="9"/>
      <c r="C47" s="13"/>
      <c r="D47" s="8"/>
      <c r="E47" s="6"/>
      <c r="F47" s="9"/>
      <c r="G47" s="9"/>
      <c r="H47" s="8"/>
      <c r="I47" s="8"/>
      <c r="J47" s="9"/>
      <c r="K47" s="9"/>
      <c r="L47" s="13"/>
      <c r="M47" s="12"/>
      <c r="N47" s="12"/>
      <c r="O47" s="13"/>
      <c r="P47" s="13"/>
      <c r="Q47" s="13"/>
      <c r="R47" s="13"/>
      <c r="S47" s="13"/>
      <c r="T47" s="13"/>
      <c r="U47" s="13"/>
      <c r="V47" s="13"/>
      <c r="W47" s="8"/>
      <c r="X47" s="8"/>
      <c r="Y47" s="13"/>
      <c r="Z47" s="13"/>
      <c r="AA47" s="13"/>
      <c r="AB47" s="6"/>
      <c r="AC47" s="6"/>
      <c r="AD47" s="6"/>
      <c r="AE47" s="6"/>
      <c r="AF47" s="6"/>
      <c r="AG47" s="6"/>
      <c r="AH47" s="6"/>
      <c r="AI47" s="6"/>
    </row>
    <row r="48" ht="112.5" customHeight="1">
      <c r="A48" s="8"/>
      <c r="B48" s="9"/>
      <c r="C48" s="13"/>
      <c r="D48" s="8"/>
      <c r="E48" s="6"/>
      <c r="F48" s="9"/>
      <c r="G48" s="9"/>
      <c r="H48" s="8"/>
      <c r="I48" s="8"/>
      <c r="J48" s="9"/>
      <c r="K48" s="56"/>
      <c r="L48" s="13"/>
      <c r="M48" s="12"/>
      <c r="N48" s="12"/>
      <c r="O48" s="13"/>
      <c r="P48" s="13"/>
      <c r="Q48" s="13"/>
      <c r="R48" s="13"/>
      <c r="S48" s="13"/>
      <c r="T48" s="13"/>
      <c r="U48" s="13"/>
      <c r="V48" s="13"/>
      <c r="W48" s="8"/>
      <c r="X48" s="8"/>
      <c r="Y48" s="13"/>
      <c r="Z48" s="13"/>
      <c r="AA48" s="13"/>
      <c r="AB48" s="6"/>
      <c r="AC48" s="6"/>
      <c r="AD48" s="6"/>
      <c r="AE48" s="6"/>
      <c r="AF48" s="6"/>
      <c r="AG48" s="6"/>
      <c r="AH48" s="6"/>
      <c r="AI48" s="6"/>
    </row>
    <row r="49" ht="112.5" customHeight="1">
      <c r="A49" s="8"/>
      <c r="B49" s="9"/>
      <c r="C49" s="13"/>
      <c r="D49" s="8"/>
      <c r="E49" s="6"/>
      <c r="F49" s="9"/>
      <c r="G49" s="9"/>
      <c r="H49" s="8"/>
      <c r="I49" s="8"/>
      <c r="J49" s="9"/>
      <c r="K49" s="56"/>
      <c r="L49" s="13"/>
      <c r="M49" s="12"/>
      <c r="N49" s="12"/>
      <c r="O49" s="13"/>
      <c r="P49" s="13"/>
      <c r="Q49" s="13"/>
      <c r="R49" s="13"/>
      <c r="S49" s="13"/>
      <c r="T49" s="13"/>
      <c r="U49" s="13"/>
      <c r="V49" s="13"/>
      <c r="W49" s="8"/>
      <c r="X49" s="8"/>
      <c r="Y49" s="13"/>
      <c r="Z49" s="13"/>
      <c r="AA49" s="13"/>
      <c r="AB49" s="6"/>
      <c r="AC49" s="6"/>
      <c r="AD49" s="6"/>
      <c r="AE49" s="6"/>
      <c r="AF49" s="6"/>
      <c r="AG49" s="6"/>
      <c r="AH49" s="6"/>
      <c r="AI49" s="6"/>
    </row>
    <row r="50" ht="112.5" customHeight="1">
      <c r="A50" s="8"/>
      <c r="B50" s="9"/>
      <c r="C50" s="13"/>
      <c r="D50" s="8"/>
      <c r="E50" s="6"/>
      <c r="F50" s="9"/>
      <c r="G50" s="9"/>
      <c r="H50" s="8"/>
      <c r="I50" s="8"/>
      <c r="J50" s="9"/>
      <c r="K50" s="56"/>
      <c r="L50" s="13"/>
      <c r="M50" s="12"/>
      <c r="N50" s="12"/>
      <c r="O50" s="13"/>
      <c r="P50" s="13"/>
      <c r="Q50" s="13"/>
      <c r="R50" s="13"/>
      <c r="S50" s="13"/>
      <c r="T50" s="13"/>
      <c r="U50" s="13"/>
      <c r="V50" s="13"/>
      <c r="W50" s="8"/>
      <c r="X50" s="8"/>
      <c r="Y50" s="13"/>
      <c r="Z50" s="13"/>
      <c r="AA50" s="13"/>
      <c r="AB50" s="6"/>
      <c r="AC50" s="6"/>
      <c r="AD50" s="6"/>
      <c r="AE50" s="6"/>
      <c r="AF50" s="6"/>
      <c r="AG50" s="6"/>
      <c r="AH50" s="6"/>
      <c r="AI50" s="6"/>
    </row>
    <row r="51" ht="112.5" customHeight="1">
      <c r="A51" s="8"/>
      <c r="B51" s="9"/>
      <c r="C51" s="13"/>
      <c r="D51" s="8"/>
      <c r="E51" s="6"/>
      <c r="F51" s="9"/>
      <c r="G51" s="9"/>
      <c r="H51" s="8"/>
      <c r="I51" s="8"/>
      <c r="J51" s="9"/>
      <c r="K51" s="56"/>
      <c r="L51" s="13"/>
      <c r="M51" s="12"/>
      <c r="N51" s="12"/>
      <c r="O51" s="13"/>
      <c r="P51" s="13"/>
      <c r="Q51" s="13"/>
      <c r="R51" s="13"/>
      <c r="S51" s="13"/>
      <c r="T51" s="13"/>
      <c r="U51" s="13"/>
      <c r="V51" s="13"/>
      <c r="W51" s="8"/>
      <c r="X51" s="8"/>
      <c r="Y51" s="13"/>
      <c r="Z51" s="13"/>
      <c r="AA51" s="13"/>
      <c r="AB51" s="6"/>
      <c r="AC51" s="6"/>
      <c r="AD51" s="6"/>
      <c r="AE51" s="6"/>
      <c r="AF51" s="6"/>
      <c r="AG51" s="6"/>
      <c r="AH51" s="6"/>
      <c r="AI51" s="6"/>
    </row>
    <row r="52" ht="112.5" customHeight="1">
      <c r="A52" s="8"/>
      <c r="B52" s="9"/>
      <c r="C52" s="13"/>
      <c r="D52" s="8"/>
      <c r="E52" s="6"/>
      <c r="F52" s="9"/>
      <c r="G52" s="9"/>
      <c r="H52" s="8"/>
      <c r="I52" s="8"/>
      <c r="J52" s="9"/>
      <c r="K52" s="56"/>
      <c r="L52" s="13"/>
      <c r="M52" s="12"/>
      <c r="N52" s="12"/>
      <c r="O52" s="13"/>
      <c r="P52" s="13"/>
      <c r="Q52" s="13"/>
      <c r="R52" s="13"/>
      <c r="S52" s="13"/>
      <c r="T52" s="13"/>
      <c r="U52" s="13"/>
      <c r="V52" s="13"/>
      <c r="W52" s="8"/>
      <c r="X52" s="8"/>
      <c r="Y52" s="13"/>
      <c r="Z52" s="13"/>
      <c r="AA52" s="13"/>
      <c r="AB52" s="6"/>
      <c r="AC52" s="6"/>
      <c r="AD52" s="6"/>
      <c r="AE52" s="6"/>
      <c r="AF52" s="6"/>
      <c r="AG52" s="6"/>
      <c r="AH52" s="6"/>
      <c r="AI52" s="6"/>
    </row>
    <row r="53" ht="112.5" customHeight="1">
      <c r="A53" s="8"/>
      <c r="B53" s="9"/>
      <c r="C53" s="13"/>
      <c r="D53" s="8"/>
      <c r="E53" s="6"/>
      <c r="F53" s="9"/>
      <c r="G53" s="9"/>
      <c r="H53" s="8"/>
      <c r="I53" s="8"/>
      <c r="J53" s="9"/>
      <c r="K53" s="56"/>
      <c r="L53" s="8"/>
      <c r="M53" s="9"/>
      <c r="N53" s="9"/>
      <c r="O53" s="13"/>
      <c r="P53" s="13"/>
      <c r="Q53" s="13"/>
      <c r="R53" s="13"/>
      <c r="S53" s="13"/>
      <c r="T53" s="13"/>
      <c r="U53" s="13"/>
      <c r="V53" s="13"/>
      <c r="W53" s="8"/>
      <c r="X53" s="8"/>
      <c r="Y53" s="13"/>
      <c r="Z53" s="13"/>
      <c r="AA53" s="13"/>
      <c r="AB53" s="6"/>
      <c r="AC53" s="6"/>
      <c r="AD53" s="6"/>
      <c r="AE53" s="6"/>
      <c r="AF53" s="6"/>
      <c r="AG53" s="6"/>
      <c r="AH53" s="6"/>
      <c r="AI53" s="6"/>
    </row>
    <row r="54" ht="112.5" customHeight="1">
      <c r="A54" s="8"/>
      <c r="B54" s="9"/>
      <c r="C54" s="13"/>
      <c r="D54" s="8"/>
      <c r="E54" s="6"/>
      <c r="F54" s="9"/>
      <c r="G54" s="9"/>
      <c r="H54" s="8"/>
      <c r="I54" s="8"/>
      <c r="J54" s="9"/>
      <c r="K54" s="56"/>
      <c r="L54" s="13"/>
      <c r="M54" s="12"/>
      <c r="N54" s="12"/>
      <c r="O54" s="13"/>
      <c r="P54" s="13"/>
      <c r="Q54" s="13"/>
      <c r="R54" s="13"/>
      <c r="S54" s="13"/>
      <c r="T54" s="13"/>
      <c r="U54" s="13"/>
      <c r="V54" s="13"/>
      <c r="W54" s="8"/>
      <c r="X54" s="8"/>
      <c r="Y54" s="13"/>
      <c r="Z54" s="13"/>
      <c r="AA54" s="13"/>
      <c r="AB54" s="6"/>
      <c r="AC54" s="6"/>
      <c r="AD54" s="6"/>
      <c r="AE54" s="6"/>
      <c r="AF54" s="6"/>
      <c r="AG54" s="6"/>
      <c r="AH54" s="6"/>
      <c r="AI54" s="6"/>
    </row>
    <row r="55" ht="112.5" customHeight="1">
      <c r="A55" s="8"/>
      <c r="B55" s="9"/>
      <c r="C55" s="13"/>
      <c r="D55" s="8"/>
      <c r="E55" s="6"/>
      <c r="F55" s="9"/>
      <c r="G55" s="9"/>
      <c r="H55" s="8"/>
      <c r="I55" s="8"/>
      <c r="J55" s="9"/>
      <c r="K55" s="56"/>
      <c r="L55" s="13"/>
      <c r="M55" s="12"/>
      <c r="N55" s="12"/>
      <c r="O55" s="13"/>
      <c r="P55" s="13"/>
      <c r="Q55" s="13"/>
      <c r="R55" s="13"/>
      <c r="S55" s="13"/>
      <c r="T55" s="13"/>
      <c r="U55" s="13"/>
      <c r="V55" s="13"/>
      <c r="W55" s="8"/>
      <c r="X55" s="8"/>
      <c r="Y55" s="13"/>
      <c r="Z55" s="13"/>
      <c r="AA55" s="13"/>
      <c r="AB55" s="6"/>
      <c r="AC55" s="6"/>
      <c r="AD55" s="6"/>
      <c r="AE55" s="6"/>
      <c r="AF55" s="6"/>
      <c r="AG55" s="6"/>
      <c r="AH55" s="6"/>
      <c r="AI55" s="6"/>
    </row>
    <row r="56" ht="112.5" customHeight="1">
      <c r="A56" s="8"/>
      <c r="B56" s="9"/>
      <c r="C56" s="13"/>
      <c r="D56" s="8"/>
      <c r="E56" s="6"/>
      <c r="F56" s="9"/>
      <c r="G56" s="9"/>
      <c r="H56" s="8"/>
      <c r="I56" s="8"/>
      <c r="J56" s="9"/>
      <c r="K56" s="56"/>
      <c r="L56" s="13"/>
      <c r="M56" s="12"/>
      <c r="N56" s="12"/>
      <c r="O56" s="13"/>
      <c r="P56" s="13"/>
      <c r="Q56" s="13"/>
      <c r="R56" s="13"/>
      <c r="S56" s="13"/>
      <c r="T56" s="13"/>
      <c r="U56" s="13"/>
      <c r="V56" s="13"/>
      <c r="W56" s="8"/>
      <c r="X56" s="8"/>
      <c r="Y56" s="13"/>
      <c r="Z56" s="13"/>
      <c r="AA56" s="13"/>
      <c r="AB56" s="6"/>
      <c r="AC56" s="6"/>
      <c r="AD56" s="6"/>
      <c r="AE56" s="6"/>
      <c r="AF56" s="6"/>
      <c r="AG56" s="6"/>
      <c r="AH56" s="6"/>
      <c r="AI56" s="6"/>
    </row>
    <row r="57" ht="112.5" customHeight="1">
      <c r="A57" s="8"/>
      <c r="B57" s="9"/>
      <c r="C57" s="13"/>
      <c r="D57" s="8"/>
      <c r="E57" s="6"/>
      <c r="F57" s="9"/>
      <c r="G57" s="9"/>
      <c r="H57" s="8"/>
      <c r="I57" s="8"/>
      <c r="J57" s="9"/>
      <c r="K57" s="56"/>
      <c r="L57" s="13"/>
      <c r="M57" s="12"/>
      <c r="N57" s="12"/>
      <c r="O57" s="13"/>
      <c r="P57" s="13"/>
      <c r="Q57" s="13"/>
      <c r="R57" s="13"/>
      <c r="S57" s="13"/>
      <c r="T57" s="13"/>
      <c r="U57" s="13"/>
      <c r="V57" s="13"/>
      <c r="W57" s="8"/>
      <c r="X57" s="8"/>
      <c r="Y57" s="13"/>
      <c r="Z57" s="13"/>
      <c r="AA57" s="13"/>
      <c r="AB57" s="6"/>
      <c r="AC57" s="6"/>
      <c r="AD57" s="6"/>
      <c r="AE57" s="6"/>
      <c r="AF57" s="6"/>
      <c r="AG57" s="6"/>
      <c r="AH57" s="6"/>
      <c r="AI57" s="6"/>
    </row>
    <row r="58" ht="112.5" customHeight="1">
      <c r="A58" s="8"/>
      <c r="B58" s="9"/>
      <c r="C58" s="13"/>
      <c r="D58" s="8"/>
      <c r="E58" s="6"/>
      <c r="F58" s="9"/>
      <c r="G58" s="9"/>
      <c r="H58" s="8"/>
      <c r="I58" s="8"/>
      <c r="J58" s="9"/>
      <c r="K58" s="56"/>
      <c r="L58" s="13"/>
      <c r="M58" s="12"/>
      <c r="N58" s="12"/>
      <c r="O58" s="13"/>
      <c r="P58" s="13"/>
      <c r="Q58" s="13"/>
      <c r="R58" s="13"/>
      <c r="S58" s="13"/>
      <c r="T58" s="13"/>
      <c r="U58" s="13"/>
      <c r="V58" s="13"/>
      <c r="W58" s="8"/>
      <c r="X58" s="8"/>
      <c r="Y58" s="13"/>
      <c r="Z58" s="13"/>
      <c r="AA58" s="13"/>
      <c r="AB58" s="6"/>
      <c r="AC58" s="6"/>
      <c r="AD58" s="6"/>
      <c r="AE58" s="6"/>
      <c r="AF58" s="6"/>
      <c r="AG58" s="6"/>
      <c r="AH58" s="6"/>
      <c r="AI58" s="6"/>
    </row>
    <row r="59" ht="112.5" customHeight="1">
      <c r="A59" s="8"/>
      <c r="B59" s="9"/>
      <c r="C59" s="13"/>
      <c r="D59" s="8"/>
      <c r="E59" s="6"/>
      <c r="F59" s="9"/>
      <c r="G59" s="9"/>
      <c r="H59" s="8"/>
      <c r="I59" s="8"/>
      <c r="J59" s="9"/>
      <c r="K59" s="56"/>
      <c r="L59" s="13"/>
      <c r="M59" s="12"/>
      <c r="N59" s="12"/>
      <c r="O59" s="13"/>
      <c r="P59" s="13"/>
      <c r="Q59" s="13"/>
      <c r="R59" s="13"/>
      <c r="S59" s="13"/>
      <c r="T59" s="13"/>
      <c r="U59" s="13"/>
      <c r="V59" s="13"/>
      <c r="W59" s="8"/>
      <c r="X59" s="8"/>
      <c r="Y59" s="13"/>
      <c r="Z59" s="13"/>
      <c r="AA59" s="13"/>
      <c r="AB59" s="6"/>
      <c r="AC59" s="6"/>
      <c r="AD59" s="6"/>
      <c r="AE59" s="6"/>
      <c r="AF59" s="6"/>
      <c r="AG59" s="6"/>
      <c r="AH59" s="6"/>
      <c r="AI59" s="6"/>
    </row>
    <row r="60" ht="112.5" customHeight="1">
      <c r="A60" s="8"/>
      <c r="B60" s="9"/>
      <c r="C60" s="13"/>
      <c r="D60" s="8"/>
      <c r="E60" s="6"/>
      <c r="F60" s="9"/>
      <c r="G60" s="9"/>
      <c r="H60" s="8"/>
      <c r="I60" s="8"/>
      <c r="J60" s="9"/>
      <c r="K60" s="9"/>
      <c r="L60" s="8"/>
      <c r="M60" s="9"/>
      <c r="N60" s="9"/>
      <c r="O60" s="13"/>
      <c r="P60" s="13"/>
      <c r="Q60" s="13"/>
      <c r="R60" s="13"/>
      <c r="S60" s="13"/>
      <c r="T60" s="13"/>
      <c r="U60" s="13"/>
      <c r="V60" s="13"/>
      <c r="W60" s="8"/>
      <c r="X60" s="8"/>
      <c r="Y60" s="13"/>
      <c r="Z60" s="13"/>
      <c r="AA60" s="13"/>
      <c r="AB60" s="6"/>
      <c r="AC60" s="6"/>
      <c r="AD60" s="6"/>
      <c r="AE60" s="6"/>
      <c r="AF60" s="6"/>
      <c r="AG60" s="6"/>
      <c r="AH60" s="6"/>
      <c r="AI60" s="6"/>
    </row>
    <row r="61" ht="112.5" customHeight="1">
      <c r="A61" s="8"/>
      <c r="B61" s="9"/>
      <c r="C61" s="13"/>
      <c r="D61" s="8"/>
      <c r="E61" s="6"/>
      <c r="F61" s="9"/>
      <c r="G61" s="9"/>
      <c r="H61" s="8"/>
      <c r="I61" s="8"/>
      <c r="J61" s="9"/>
      <c r="K61" s="9"/>
      <c r="L61" s="13"/>
      <c r="M61" s="12"/>
      <c r="N61" s="12"/>
      <c r="O61" s="13"/>
      <c r="P61" s="13"/>
      <c r="Q61" s="13"/>
      <c r="R61" s="13"/>
      <c r="S61" s="13"/>
      <c r="T61" s="13"/>
      <c r="U61" s="13"/>
      <c r="V61" s="13"/>
      <c r="W61" s="8"/>
      <c r="X61" s="8"/>
      <c r="Y61" s="13"/>
      <c r="Z61" s="13"/>
      <c r="AA61" s="13"/>
      <c r="AB61" s="6"/>
      <c r="AC61" s="6"/>
      <c r="AD61" s="6"/>
      <c r="AE61" s="6"/>
      <c r="AF61" s="6"/>
      <c r="AG61" s="6"/>
      <c r="AH61" s="6"/>
      <c r="AI61" s="6"/>
    </row>
    <row r="62" ht="112.5" customHeight="1">
      <c r="A62" s="8"/>
      <c r="B62" s="9"/>
      <c r="C62" s="13"/>
      <c r="D62" s="8"/>
      <c r="E62" s="6"/>
      <c r="F62" s="9"/>
      <c r="G62" s="12"/>
      <c r="H62" s="13"/>
      <c r="I62" s="13"/>
      <c r="J62" s="12"/>
      <c r="K62" s="12"/>
      <c r="L62" s="13"/>
      <c r="M62" s="12"/>
      <c r="N62" s="12"/>
      <c r="O62" s="13"/>
      <c r="P62" s="13"/>
      <c r="Q62" s="13"/>
      <c r="R62" s="13"/>
      <c r="S62" s="13"/>
      <c r="T62" s="13"/>
      <c r="U62" s="13"/>
      <c r="V62" s="13"/>
      <c r="W62" s="8"/>
      <c r="X62" s="13"/>
      <c r="Y62" s="13"/>
      <c r="Z62" s="13"/>
      <c r="AA62" s="13"/>
      <c r="AB62" s="6"/>
      <c r="AC62" s="6"/>
      <c r="AD62" s="6"/>
      <c r="AE62" s="6"/>
      <c r="AF62" s="6"/>
      <c r="AG62" s="6"/>
      <c r="AH62" s="6"/>
      <c r="AI62" s="6"/>
    </row>
    <row r="63" ht="112.5" customHeight="1">
      <c r="A63" s="8"/>
      <c r="B63" s="9"/>
      <c r="C63" s="13"/>
      <c r="D63" s="8"/>
      <c r="E63" s="6"/>
      <c r="F63" s="9"/>
      <c r="G63" s="12"/>
      <c r="H63" s="13"/>
      <c r="I63" s="13"/>
      <c r="J63" s="12"/>
      <c r="K63" s="12"/>
      <c r="L63" s="13"/>
      <c r="M63" s="12"/>
      <c r="N63" s="12"/>
      <c r="O63" s="13"/>
      <c r="P63" s="13"/>
      <c r="Q63" s="13"/>
      <c r="R63" s="13"/>
      <c r="S63" s="13"/>
      <c r="T63" s="13"/>
      <c r="U63" s="13"/>
      <c r="V63" s="13"/>
      <c r="W63" s="8"/>
      <c r="X63" s="13"/>
      <c r="Y63" s="13"/>
      <c r="Z63" s="13"/>
      <c r="AA63" s="13"/>
      <c r="AB63" s="6"/>
      <c r="AC63" s="6"/>
      <c r="AD63" s="6"/>
      <c r="AE63" s="6"/>
      <c r="AF63" s="6"/>
      <c r="AG63" s="6"/>
      <c r="AH63" s="6"/>
      <c r="AI63" s="6"/>
    </row>
    <row r="64" ht="112.5" customHeight="1">
      <c r="A64" s="8"/>
      <c r="B64" s="9"/>
      <c r="C64" s="13"/>
      <c r="D64" s="8"/>
      <c r="E64" s="6"/>
      <c r="F64" s="9"/>
      <c r="G64" s="12"/>
      <c r="H64" s="13"/>
      <c r="I64" s="13"/>
      <c r="J64" s="12"/>
      <c r="K64" s="12"/>
      <c r="L64" s="13"/>
      <c r="M64" s="12"/>
      <c r="N64" s="12"/>
      <c r="O64" s="13"/>
      <c r="P64" s="13"/>
      <c r="Q64" s="13"/>
      <c r="R64" s="13"/>
      <c r="S64" s="13"/>
      <c r="T64" s="13"/>
      <c r="U64" s="13"/>
      <c r="V64" s="13"/>
      <c r="W64" s="8"/>
      <c r="X64" s="13"/>
      <c r="Y64" s="13"/>
      <c r="Z64" s="13"/>
      <c r="AA64" s="13"/>
      <c r="AB64" s="6"/>
      <c r="AC64" s="6"/>
      <c r="AD64" s="6"/>
      <c r="AE64" s="6"/>
      <c r="AF64" s="6"/>
      <c r="AG64" s="6"/>
      <c r="AH64" s="6"/>
      <c r="AI64" s="6"/>
    </row>
    <row r="65" ht="112.5" customHeight="1">
      <c r="A65" s="8"/>
      <c r="B65" s="9"/>
      <c r="C65" s="13"/>
      <c r="D65" s="8"/>
      <c r="E65" s="6"/>
      <c r="F65" s="9"/>
      <c r="G65" s="12"/>
      <c r="H65" s="13"/>
      <c r="I65" s="13"/>
      <c r="J65" s="12"/>
      <c r="K65" s="12"/>
      <c r="L65" s="13"/>
      <c r="M65" s="12"/>
      <c r="N65" s="12"/>
      <c r="O65" s="13"/>
      <c r="P65" s="13"/>
      <c r="Q65" s="13"/>
      <c r="R65" s="13"/>
      <c r="S65" s="13"/>
      <c r="T65" s="13"/>
      <c r="U65" s="13"/>
      <c r="V65" s="13"/>
      <c r="W65" s="8"/>
      <c r="X65" s="13"/>
      <c r="Y65" s="13"/>
      <c r="Z65" s="13"/>
      <c r="AA65" s="13"/>
      <c r="AB65" s="6"/>
      <c r="AC65" s="6"/>
      <c r="AD65" s="6"/>
      <c r="AE65" s="6"/>
      <c r="AF65" s="6"/>
      <c r="AG65" s="6"/>
      <c r="AH65" s="6"/>
      <c r="AI65" s="6"/>
    </row>
    <row r="66" ht="112.5" customHeight="1">
      <c r="A66" s="8"/>
      <c r="B66" s="9"/>
      <c r="C66" s="13"/>
      <c r="D66" s="8"/>
      <c r="E66" s="6"/>
      <c r="F66" s="9"/>
      <c r="G66" s="12"/>
      <c r="H66" s="13"/>
      <c r="I66" s="13"/>
      <c r="J66" s="12"/>
      <c r="K66" s="12"/>
      <c r="L66" s="13"/>
      <c r="M66" s="12"/>
      <c r="N66" s="12"/>
      <c r="O66" s="13"/>
      <c r="P66" s="13"/>
      <c r="Q66" s="13"/>
      <c r="R66" s="13"/>
      <c r="S66" s="13"/>
      <c r="T66" s="13"/>
      <c r="U66" s="13"/>
      <c r="V66" s="13"/>
      <c r="W66" s="8"/>
      <c r="X66" s="13"/>
      <c r="Y66" s="13"/>
      <c r="Z66" s="13"/>
      <c r="AA66" s="13"/>
      <c r="AB66" s="6"/>
      <c r="AC66" s="6"/>
      <c r="AD66" s="6"/>
      <c r="AE66" s="6"/>
      <c r="AF66" s="6"/>
      <c r="AG66" s="6"/>
      <c r="AH66" s="6"/>
      <c r="AI66" s="6"/>
    </row>
    <row r="67" ht="112.5" customHeight="1">
      <c r="A67" s="8"/>
      <c r="B67" s="9"/>
      <c r="C67" s="13"/>
      <c r="D67" s="8"/>
      <c r="E67" s="6"/>
      <c r="F67" s="12"/>
      <c r="G67" s="12"/>
      <c r="H67" s="13"/>
      <c r="I67" s="13"/>
      <c r="J67" s="12"/>
      <c r="K67" s="12"/>
      <c r="L67" s="13"/>
      <c r="M67" s="12"/>
      <c r="N67" s="12"/>
      <c r="O67" s="13"/>
      <c r="P67" s="13"/>
      <c r="Q67" s="13"/>
      <c r="R67" s="13"/>
      <c r="S67" s="13"/>
      <c r="T67" s="13"/>
      <c r="U67" s="13"/>
      <c r="V67" s="13"/>
      <c r="W67" s="8"/>
      <c r="X67" s="13"/>
      <c r="Y67" s="13"/>
      <c r="Z67" s="13"/>
      <c r="AA67" s="13"/>
      <c r="AB67" s="6"/>
      <c r="AC67" s="6"/>
      <c r="AD67" s="6"/>
      <c r="AE67" s="6"/>
      <c r="AF67" s="6"/>
      <c r="AG67" s="6"/>
      <c r="AH67" s="6"/>
      <c r="AI67" s="6"/>
    </row>
  </sheetData>
  <customSheetViews>
    <customSheetView guid="{9863ED67-D750-4A0E-9374-37DAE4E29E12}" filter="1" showAutoFilter="1">
      <autoFilter ref="$A$1:$Y$67">
        <filterColumn colId="3">
          <filters/>
        </filterColumn>
      </autoFilter>
    </customSheetView>
    <customSheetView guid="{8C820821-0EC1-48E9-B795-F2D9D628A629}" filter="1" showAutoFilter="1">
      <autoFilter ref="$A$1:$Y$67">
        <filterColumn colId="3">
          <filters/>
        </filterColumn>
      </autoFilter>
    </customSheetView>
    <customSheetView guid="{6B5A6D03-BE9F-4DA3-A93E-F0480E5B0152}" filter="1" showAutoFilter="1">
      <autoFilter ref="$A$1:$Y$67">
        <filterColumn colId="3">
          <filters/>
        </filterColumn>
        <filterColumn colId="2">
          <filters blank="1">
            <filter val="Identificar"/>
          </filters>
        </filterColumn>
      </autoFilter>
    </customSheetView>
    <customSheetView guid="{4383AD97-55F9-49FC-8094-3C3DF7681263}" filter="1" showAutoFilter="1">
      <autoFilter ref="$A$1:$Y$67">
        <filterColumn colId="3">
          <filters/>
        </filterColumn>
      </autoFilter>
    </customSheetView>
    <customSheetView guid="{844AC996-A204-44C7-AF62-2CA4AAB5DB4E}" filter="1" showAutoFilter="1">
      <autoFilter ref="$A$1:$AB$67">
        <filterColumn colId="3">
          <filters/>
        </filterColumn>
      </autoFilter>
    </customSheetView>
    <customSheetView guid="{D5FB06AD-D399-41F5-8A6B-2BB2362C7FE8}" filter="1" showAutoFilter="1">
      <autoFilter ref="$A$1:$W$17">
        <filterColumn colId="0">
          <filters>
            <filter val="M6-G-8a"/>
            <filter val="M6-G-7a"/>
            <filter val="M6-G-8b"/>
            <filter val="M6-NyO-49a"/>
            <filter val="M6-G-6a"/>
            <filter val="M6-G-14a"/>
            <filter val="M6-G-4a"/>
            <filter val="M6-G-13a"/>
            <filter val="M6-EyP-16b"/>
            <filter val="M6-NyO-23b"/>
          </filters>
        </filterColumn>
      </autoFilter>
    </customSheetView>
    <customSheetView guid="{35CDCE6E-31D8-4EC4-8316-88D9857997CB}" filter="1" showAutoFilter="1">
      <autoFilter ref="$A$1:$Y$67"/>
    </customSheetView>
    <customSheetView guid="{0D35F206-BBC8-44E0-8195-B916D36A7D5D}" filter="1" showAutoFilter="1">
      <autoFilter ref="$A$1:$Y$67">
        <filterColumn colId="3">
          <filters/>
        </filterColumn>
      </autoFilter>
    </customSheetView>
    <customSheetView guid="{7E945CA9-9E13-4564-9793-1CEB1FF34BB1}" filter="1" showAutoFilter="1">
      <autoFilter ref="$A$1:$Y$67"/>
    </customSheetView>
    <customSheetView guid="{38F50F73-7FD2-4052-90CE-FF7447DCFFD9}" filter="1" showAutoFilter="1">
      <autoFilter ref="$A$1:$Y$67">
        <filterColumn colId="3">
          <filters/>
        </filterColumn>
      </autoFilter>
    </customSheetView>
    <customSheetView guid="{A40C4490-5DCA-4DAA-82D5-0A200B8F9E25}" filter="1" showAutoFilter="1">
      <autoFilter ref="$A$1:$Y$67">
        <filterColumn colId="3">
          <filters/>
        </filterColumn>
      </autoFilter>
    </customSheetView>
    <customSheetView guid="{17E0A696-0DD4-45A2-A701-6D88671E59FA}" filter="1" showAutoFilter="1">
      <autoFilter ref="$A$1:$Y$67">
        <filterColumn colId="3">
          <filters>
            <filter val="No hacer"/>
          </filters>
        </filterColumn>
        <filterColumn colId="23">
          <filters/>
        </filterColumn>
      </autoFilter>
    </customSheetView>
    <customSheetView guid="{D37C316E-3B8A-4648-8F8A-10D7E034EED7}" filter="1" showAutoFilter="1">
      <autoFilter ref="$A$1:$AB$67">
        <filterColumn colId="3">
          <filters/>
        </filterColumn>
      </autoFilter>
    </customSheetView>
    <customSheetView guid="{EC79614C-09CE-4E10-AA27-F456BBCBFF23}" filter="1" showAutoFilter="1">
      <autoFilter ref="$A$1:$X$67">
        <filterColumn colId="5">
          <filters>
            <filter val="Una marca de perfume tiene el siguiente logo. ¿Cuál es su área? Aproxima a las décimas.&#10;&#10;(Imagen) M6-G-24a-8"/>
            <filter val="Se quiere alicatar la capilla de un pueblo y en el frente se van a colocar piedras. Si esta es la forma del frente, ¿qué área que se va a cubrir? Aproxima a las décimas.&#10;&#10;(Imagen) M6-G-24a-7"/>
          </filters>
        </filterColumn>
      </autoFilter>
    </customSheetView>
    <customSheetView guid="{B364B7C4-5AAD-4F88-B96D-189EC0921355}" filter="1" showAutoFilter="1">
      <autoFilter ref="$A$1:$Y$67">
        <filterColumn colId="23">
          <filters/>
        </filterColumn>
      </autoFilter>
    </customSheetView>
    <customSheetView guid="{28D84287-B4DC-4BE2-AD2C-5E4D356E9227}" filter="1" showAutoFilter="1">
      <autoFilter ref="$A$1:$Y$67"/>
    </customSheetView>
    <customSheetView guid="{7369AA77-D136-4F85-9E0F-652858BFC746}" filter="1" showAutoFilter="1">
      <autoFilter ref="$A$1:$Y$67">
        <filterColumn colId="3">
          <filters/>
        </filterColumn>
        <filterColumn colId="2">
          <filters blank="1">
            <filter val="Identificar"/>
          </filters>
        </filterColumn>
      </autoFilter>
    </customSheetView>
    <customSheetView guid="{61A47647-35DC-4D76-A5EA-0E202A292454}" filter="1" showAutoFilter="1">
      <autoFilter ref="$A$1:$Y$67">
        <filterColumn colId="3">
          <filters/>
        </filterColumn>
      </autoFilter>
    </customSheetView>
    <customSheetView guid="{790E4D01-8432-45A3-9BEB-B7D8754A5059}" filter="1" showAutoFilter="1">
      <autoFilter ref="$D$1:$D$67"/>
    </customSheetView>
    <customSheetView guid="{13E2AEF3-C6AF-462D-BFFB-25E26CF23CFD}" filter="1" showAutoFilter="1">
      <autoFilter ref="$A$1:$Y$67">
        <filterColumn colId="3">
          <filters/>
        </filterColumn>
      </autoFilter>
    </customSheetView>
    <customSheetView guid="{FAE72005-25F9-4AA1-84F4-E7D12C5D0030}" filter="1" showAutoFilter="1">
      <autoFilter ref="$A$1:$Y$67">
        <filterColumn colId="3">
          <filters blank="1"/>
        </filterColumn>
        <filterColumn colId="0">
          <customFilters>
            <customFilter val="*MyM-12*"/>
          </customFilters>
        </filterColumn>
      </autoFilter>
    </customSheetView>
    <customSheetView guid="{B0822389-C412-4AD7-9B75-DCB3A2F247D0}" filter="1" showAutoFilter="1">
      <autoFilter ref="$A$1:$Y$67">
        <filterColumn colId="3">
          <filters/>
        </filterColumn>
      </autoFilter>
    </customSheetView>
    <customSheetView guid="{75BA37CB-2A1B-42C4-A94D-9DC51972E09E}" filter="1" showAutoFilter="1">
      <autoFilter ref="$A$1:$Y$67">
        <filterColumn colId="3">
          <filters/>
        </filterColumn>
      </autoFilter>
    </customSheetView>
    <customSheetView guid="{E556B07E-2FE6-46D9-BD92-C1666A2FF899}" filter="1" showAutoFilter="1">
      <autoFilter ref="$A$1:$Y$67">
        <filterColumn colId="3">
          <filters/>
        </filterColumn>
      </autoFilter>
    </customSheetView>
    <customSheetView guid="{9CC77775-508A-4135-A61F-45C959A6B1A1}" filter="1" showAutoFilter="1">
      <autoFilter ref="$A$1:$Y$67">
        <filterColumn colId="3">
          <filters/>
        </filterColumn>
      </autoFilter>
    </customSheetView>
    <customSheetView guid="{BCF7BE8D-8E76-4FAE-873D-E1E4FAA45352}" filter="1" showAutoFilter="1">
      <autoFilter ref="$A$1:$Y$67">
        <filterColumn colId="3">
          <filters/>
        </filterColumn>
        <filterColumn colId="11">
          <filters>
            <filter val="T2=Lemonlib.round({{Q1}}/2,2)&#10;A1=Lemonlib.round({{Q1}}*{{T2}}/2 + {{Q1}}*{{Q1}},1)"/>
            <filter val="A1=Lemonlib.round({{T3}}*2,1)"/>
          </filters>
        </filterColumn>
      </autoFilter>
    </customSheetView>
    <customSheetView guid="{4901DBE0-64CE-4E13-9282-9AD201DB2F9A}" filter="1" showAutoFilter="1">
      <autoFilter ref="$A$1:$Y$67">
        <filterColumn colId="3">
          <filters/>
        </filterColumn>
      </autoFilter>
    </customSheetView>
    <customSheetView guid="{348A64FC-5661-42A3-A55F-28BE79BDDBCA}" filter="1" showAutoFilter="1">
      <autoFilter ref="$J$1:$J$17">
        <filterColumn colId="0">
          <filters/>
        </filterColumn>
      </autoFilter>
    </customSheetView>
    <customSheetView guid="{F91708FE-B721-4A97-BD10-D681BF6C2527}" filter="1" showAutoFilter="1">
      <autoFilter ref="$A$1:$Y$67">
        <filterColumn colId="2">
          <filters blank="1">
            <filter val="Identificar"/>
          </filters>
        </filterColumn>
        <filterColumn colId="3">
          <filters/>
        </filterColumn>
        <filterColumn colId="11">
          <filters>
            <filter val="T2=Lemonlib.round({{Q1}}/2,2)&#10;A1=Lemonlib.round({{Q1}}*{{T2}}/2 + {{Q1}}*{{Q1}},1)"/>
            <filter val="A1=Lemonlib.round({{T3}}*2,1)"/>
          </filters>
        </filterColumn>
      </autoFilter>
    </customSheetView>
    <customSheetView guid="{2347F256-472F-4E10-9094-DD73C27F1476}" filter="1" showAutoFilter="1">
      <autoFilter ref="$A$1:$AB$67">
        <filterColumn colId="3">
          <filters/>
        </filterColumn>
      </autoFilter>
    </customSheetView>
    <customSheetView guid="{C79AC2E0-1D40-4495-8F26-2FDCBED5D0A8}" filter="1" showAutoFilter="1">
      <autoFilter ref="$A$1:$Y$67"/>
    </customSheetView>
    <customSheetView guid="{6074FAC4-44DA-4A7A-BC17-BF7BFE9E19AF}" filter="1" showAutoFilter="1">
      <autoFilter ref="$A$1:$Y$67"/>
    </customSheetView>
    <customSheetView guid="{EDE11844-C805-4F21-A4FE-5CB4D3BEF96E}" filter="1" showAutoFilter="1">
      <autoFilter ref="$B$1:$J$17"/>
    </customSheetView>
    <customSheetView guid="{03EC8A77-E7DC-458D-AC84-4BF2C9AD9E78}" filter="1" showAutoFilter="1">
      <autoFilter ref="$A$1:$Y$67">
        <filterColumn colId="23">
          <filters/>
        </filterColumn>
      </autoFilter>
    </customSheetView>
    <customSheetView guid="{D94502E2-8504-4CEC-AFCB-89A24424A7B1}"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B8EDE2C4-29BB-4578-8270-01A16D53CF4E}" filter="1" showAutoFilter="1">
      <autoFilter ref="$A$1:$AB$67">
        <filterColumn colId="3">
          <filters/>
        </filterColumn>
        <filterColumn colId="11">
          <filters>
            <filter val="T2=Lemonlib.round({{Q1}}/2,2)&#10;A1=Lemonlib.round({{Q1}}*{{T2}}/2 + {{Q1}}*{{Q1}},1)"/>
            <filter val="A1=Lemonlib.round({{T3}}*2,1)"/>
          </filters>
        </filterColumn>
      </autoFilter>
    </customSheetView>
    <customSheetView guid="{C9EACB40-75FF-49F1-8184-E478F5B469C4}" filter="1" showAutoFilter="1">
      <autoFilter ref="$A$1:$Y$67">
        <filterColumn colId="3">
          <filters/>
        </filterColumn>
      </autoFilter>
    </customSheetView>
    <customSheetView guid="{718AF652-E166-4325-B271-D727EBE61A91}" filter="1" showAutoFilter="1">
      <autoFilter ref="$A$1:$Y$67">
        <filterColumn colId="3">
          <filters blank="1"/>
        </filterColumn>
        <filterColumn colId="0">
          <customFilters>
            <customFilter val="M5-G*"/>
          </customFilters>
        </filterColumn>
      </autoFilter>
    </customSheetView>
    <customSheetView guid="{CE6EC96C-5A31-41DA-9284-781CDF451986}" filter="1" showAutoFilter="1">
      <autoFilter ref="$A$1:$Y$67">
        <filterColumn colId="23">
          <filters/>
        </filterColumn>
      </autoFilter>
    </customSheetView>
    <customSheetView guid="{CB769F33-E7C6-4991-B3DB-72A5DE5E7036}" filter="1" showAutoFilter="1">
      <autoFilter ref="$A$1:$Y$67"/>
    </customSheetView>
    <customSheetView guid="{4113F9ED-7F85-4255-AB74-4D1D82540CD7}" filter="1" showAutoFilter="1">
      <autoFilter ref="$A$1:$Y$67">
        <filterColumn colId="3">
          <filters/>
        </filterColumn>
      </autoFilter>
    </customSheetView>
    <customSheetView guid="{260CDB99-39C6-45F2-9DE9-2ED4628ACB66}" filter="1" showAutoFilter="1">
      <autoFilter ref="$A$1:$Y$67">
        <filterColumn colId="24">
          <filters blank="1">
            <filter val="Geometría"/>
            <filter val="Números y operaciones"/>
          </filters>
        </filterColumn>
        <filterColumn colId="2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B2048C06-EB3D-455F-A795-649956BD5968}" filter="1" showAutoFilter="1">
      <autoFilter ref="$A$1:$Y$67">
        <filterColumn colId="3">
          <filters/>
        </filterColumn>
      </autoFilter>
    </customSheetView>
    <customSheetView guid="{47CADCE4-25F5-4640-A928-D04380560ED8}" filter="1" showAutoFilter="1">
      <autoFilter ref="$B$1:$P$67"/>
    </customSheetView>
    <customSheetView guid="{93BA68E3-1289-4BE0-89A3-2E32033741AE}"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DF3F89EF-EDA5-4C13-B707-21EAA81B4730}" filter="1" showAutoFilter="1">
      <autoFilter ref="$A$1:$Y$67">
        <filterColumn colId="3">
          <filters/>
        </filterColumn>
      </autoFilter>
    </customSheetView>
    <customSheetView guid="{14624515-F1A9-4374-A55E-8938E7D36D16}" filter="1" showAutoFilter="1">
      <autoFilter ref="$A$1:$Y$67">
        <filterColumn colId="3">
          <filters/>
        </filterColumn>
        <filterColumn colId="2">
          <filters blank="1">
            <filter val="Identificar"/>
          </filters>
        </filterColumn>
      </autoFilter>
    </customSheetView>
    <customSheetView guid="{384EB6EC-50B2-481D-BEA5-E02A5FBF0A7B}"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AA0DC7E1-3DA2-4C46-9EC8-99B47B58E72F}" filter="1" showAutoFilter="1">
      <autoFilter ref="$A$1:$Y$67">
        <filterColumn colId="3">
          <filters/>
        </filterColumn>
      </autoFilter>
    </customSheetView>
    <customSheetView guid="{ADB6A1B3-8775-4C15-B72A-9398EE959A11}" filter="1" showAutoFilter="1">
      <autoFilter ref="$F$1:$F$17"/>
    </customSheetView>
    <customSheetView guid="{09156D79-2AAB-40F4-8312-1076547EE8B1}" filter="1" showAutoFilter="1">
      <autoFilter ref="$A$1:$Y$67">
        <filterColumn colId="3">
          <filters/>
        </filterColumn>
        <filterColumn colId="2">
          <filters blank="1">
            <filter val="Identificar"/>
          </filters>
        </filterColumn>
      </autoFilter>
    </customSheetView>
    <customSheetView guid="{340D1A2D-3F9E-4DB5-B57C-92B6B183DE53}" filter="1" showAutoFilter="1">
      <autoFilter ref="$A$1:$AB$67">
        <filterColumn colId="3">
          <filters/>
        </filterColumn>
      </autoFilter>
    </customSheetView>
    <customSheetView guid="{E6493EF0-0DE3-4760-BEC4-3EACF2DDC33C}" filter="1" showAutoFilter="1">
      <autoFilter ref="$J$1:$J$17">
        <filterColumn colId="0">
          <filters/>
        </filterColumn>
      </autoFilter>
    </customSheetView>
    <customSheetView guid="{A6E517CE-2698-4A0F-A101-4ADFB86B880E}" filter="1" showAutoFilter="1">
      <autoFilter ref="$A$1:$Y$67">
        <filterColumn colId="3">
          <filters/>
        </filterColumn>
      </autoFilter>
    </customSheetView>
    <customSheetView guid="{741A047E-4C84-4DB3-9F1E-6C487678D25E}" filter="1" showAutoFilter="1">
      <autoFilter ref="$A$1:$Y$67">
        <filterColumn colId="3">
          <filters/>
        </filterColumn>
      </autoFilter>
    </customSheetView>
    <customSheetView guid="{86A64BBF-C2F0-46D7-B699-D2B8DFAAC819}" filter="1" showAutoFilter="1">
      <autoFilter ref="$A$1:$Y$67">
        <filterColumn colId="3">
          <filters/>
        </filterColumn>
      </autoFilter>
    </customSheetView>
    <customSheetView guid="{C9D384ED-4DDB-4401-B70C-AF16909A5B0B}" filter="1" showAutoFilter="1">
      <autoFilter ref="$A$1:$Y$67">
        <filterColumn colId="2">
          <filters>
            <filter val="Identificar"/>
          </filters>
        </filterColumn>
      </autoFilter>
    </customSheetView>
    <customSheetView guid="{B81C762A-B375-4B97-99F5-65DD8727CE4B}" filter="1" showAutoFilter="1">
      <autoFilter ref="$A$1:$Y$67">
        <filterColumn colId="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D530D5C2-6FA0-472A-96FB-C57A9B2D19EA}" filter="1" showAutoFilter="1">
      <autoFilter ref="$A$1:$Y$67">
        <filterColumn colId="3">
          <filters/>
        </filterColumn>
      </autoFilter>
    </customSheetView>
    <customSheetView guid="{AA371D91-89B6-48C5-AAE4-C03954E2AAD5}" filter="1" showAutoFilter="1">
      <autoFilter ref="$A$1:$AB$67">
        <filterColumn colId="3">
          <filters/>
        </filterColumn>
      </autoFilter>
    </customSheetView>
    <customSheetView guid="{A51B7AB4-E849-4C5A-9E59-621BF71AB37B}" filter="1" showAutoFilter="1">
      <autoFilter ref="$A$1:$Y$67">
        <filterColumn colId="16">
          <filters/>
        </filterColumn>
      </autoFilter>
    </customSheetView>
    <customSheetView guid="{0083F843-F5CF-4380-A83A-F7B6E4AF5319}" filter="1" showAutoFilter="1">
      <autoFilter ref="$A$1:$W$28"/>
    </customSheetView>
    <customSheetView guid="{C5E46092-EDA1-4F6B-A35B-BF06932AD360}" filter="1" showAutoFilter="1">
      <autoFilter ref="$A$1:$Y$67">
        <filterColumn colId="3">
          <filters/>
        </filterColumn>
      </autoFilter>
    </customSheetView>
    <customSheetView guid="{348641B2-1846-492F-BC41-BF6753E42B54}" filter="1" showAutoFilter="1">
      <autoFilter ref="$A$1:$Y$67">
        <filterColumn colId="3">
          <filters/>
        </filterColumn>
      </autoFilter>
    </customSheetView>
  </customSheetViews>
  <conditionalFormatting sqref="N18:N19">
    <cfRule type="expression" dxfId="0" priority="1">
      <formula>#REF!="Scaff"</formula>
    </cfRule>
  </conditionalFormatting>
  <conditionalFormatting sqref="T18:T19">
    <cfRule type="expression" dxfId="0" priority="2">
      <formula>#REF!="TE + hint"</formula>
    </cfRule>
  </conditionalFormatting>
  <conditionalFormatting sqref="U18:U19">
    <cfRule type="expression" dxfId="0" priority="3">
      <formula>#REF!="TE + hint"</formula>
    </cfRule>
  </conditionalFormatting>
  <conditionalFormatting sqref="V18:V19">
    <cfRule type="expression" dxfId="0" priority="4">
      <formula>#REF!="TE + hint"</formula>
    </cfRule>
  </conditionalFormatting>
  <conditionalFormatting sqref="W18:W19">
    <cfRule type="expression" dxfId="0" priority="5">
      <formula>#REF!="TE + hint"</formula>
    </cfRule>
  </conditionalFormatting>
  <conditionalFormatting sqref="C18:C19">
    <cfRule type="cellIs" dxfId="1" priority="6" operator="equal">
      <formula>"Identificar"</formula>
    </cfRule>
  </conditionalFormatting>
  <conditionalFormatting sqref="C18:C19">
    <cfRule type="cellIs" dxfId="2" priority="7" operator="equal">
      <formula>"Evocar"</formula>
    </cfRule>
  </conditionalFormatting>
  <conditionalFormatting sqref="C18:C19">
    <cfRule type="cellIs" dxfId="3" priority="8" operator="equal">
      <formula>"Aplicar"</formula>
    </cfRule>
  </conditionalFormatting>
  <conditionalFormatting sqref="D18:D19">
    <cfRule type="cellIs" dxfId="4" priority="9" operator="equal">
      <formula>"JSON revisado"</formula>
    </cfRule>
  </conditionalFormatting>
  <conditionalFormatting sqref="D18:D19">
    <cfRule type="cellIs" dxfId="5" priority="10" operator="equal">
      <formula>"Pendiente de revisión"</formula>
    </cfRule>
  </conditionalFormatting>
  <conditionalFormatting sqref="D18:D19">
    <cfRule type="cellIs" dxfId="6" priority="11" operator="equal">
      <formula>"Ortografía+cast"</formula>
    </cfRule>
  </conditionalFormatting>
  <conditionalFormatting sqref="D18:D19">
    <cfRule type="cellIs" dxfId="7" priority="12" operator="equal">
      <formula>"JSON sin imagen"</formula>
    </cfRule>
  </conditionalFormatting>
  <conditionalFormatting sqref="D18:D19">
    <cfRule type="cellIs" dxfId="8" priority="13" operator="equal">
      <formula>"JSON con imagen"</formula>
    </cfRule>
  </conditionalFormatting>
  <conditionalFormatting sqref="D18:D19">
    <cfRule type="cellIs" dxfId="9" priority="14" operator="equal">
      <formula>"No hacer"</formula>
    </cfRule>
  </conditionalFormatting>
  <conditionalFormatting sqref="E18:E19">
    <cfRule type="cellIs" dxfId="10" priority="15" operator="equal">
      <formula>"Sí"</formula>
    </cfRule>
  </conditionalFormatting>
  <conditionalFormatting sqref="D18:D19">
    <cfRule type="cellIs" dxfId="11" priority="16" operator="equal">
      <formula>"Formato SPEACHY"</formula>
    </cfRule>
  </conditionalFormatting>
  <conditionalFormatting sqref="R18:S19">
    <cfRule type="expression" dxfId="0" priority="17">
      <formula>#REF!="TE + hint"</formula>
    </cfRule>
  </conditionalFormatting>
  <conditionalFormatting sqref="X18:X19">
    <cfRule type="expression" dxfId="0" priority="18">
      <formula>#REF!="TE + hint"</formula>
    </cfRule>
  </conditionalFormatting>
  <conditionalFormatting sqref="O18:O19">
    <cfRule type="expression" dxfId="0" priority="19">
      <formula>#REF!="Scaff"</formula>
    </cfRule>
  </conditionalFormatting>
  <conditionalFormatting sqref="D2:D10">
    <cfRule type="cellIs" dxfId="4" priority="20" operator="equal">
      <formula>"JSON revisado"</formula>
    </cfRule>
  </conditionalFormatting>
  <conditionalFormatting sqref="D2:D10">
    <cfRule type="cellIs" dxfId="7" priority="21" operator="equal">
      <formula>"JSON sin imagen"</formula>
    </cfRule>
  </conditionalFormatting>
  <conditionalFormatting sqref="D2:D10">
    <cfRule type="cellIs" dxfId="8" priority="22" operator="equal">
      <formula>"JSON con imagen"</formula>
    </cfRule>
  </conditionalFormatting>
  <conditionalFormatting sqref="X2:X10">
    <cfRule type="expression" dxfId="0" priority="23">
      <formula>M:M="TE + hint"</formula>
    </cfRule>
  </conditionalFormatting>
  <conditionalFormatting sqref="E2:E10">
    <cfRule type="cellIs" dxfId="10" priority="24" operator="equal">
      <formula>"Sí"</formula>
    </cfRule>
  </conditionalFormatting>
  <conditionalFormatting sqref="D2:D10">
    <cfRule type="cellIs" dxfId="11" priority="25" operator="equal">
      <formula>"Formato SPEACHY"</formula>
    </cfRule>
  </conditionalFormatting>
  <conditionalFormatting sqref="C1:C17 C20:C67">
    <cfRule type="cellIs" dxfId="1" priority="26" operator="equal">
      <formula>"Identificar"</formula>
    </cfRule>
  </conditionalFormatting>
  <conditionalFormatting sqref="C1:C17 C20:C67">
    <cfRule type="cellIs" dxfId="2" priority="27" operator="equal">
      <formula>"Evocar"</formula>
    </cfRule>
  </conditionalFormatting>
  <conditionalFormatting sqref="C1:C17 C20:C67">
    <cfRule type="cellIs" dxfId="3" priority="28" operator="equal">
      <formula>"Aplicar"</formula>
    </cfRule>
  </conditionalFormatting>
  <conditionalFormatting sqref="D1:D67">
    <cfRule type="cellIs" dxfId="12" priority="29" operator="equal">
      <formula>"JSON revisado"</formula>
    </cfRule>
  </conditionalFormatting>
  <conditionalFormatting sqref="D1:D67">
    <cfRule type="cellIs" dxfId="5" priority="30" operator="equal">
      <formula>"Pendiente de revisión"</formula>
    </cfRule>
  </conditionalFormatting>
  <conditionalFormatting sqref="D1:D67">
    <cfRule type="cellIs" dxfId="6" priority="31" operator="equal">
      <formula>"Ortografía+cast"</formula>
    </cfRule>
  </conditionalFormatting>
  <conditionalFormatting sqref="D1:D67">
    <cfRule type="cellIs" dxfId="13" priority="32" operator="equal">
      <formula>"JSON sin imagen"</formula>
    </cfRule>
  </conditionalFormatting>
  <conditionalFormatting sqref="D1:D67">
    <cfRule type="cellIs" dxfId="14" priority="33" operator="equal">
      <formula>"JSON con imagen"</formula>
    </cfRule>
  </conditionalFormatting>
  <conditionalFormatting sqref="D1:D67">
    <cfRule type="cellIs" dxfId="9" priority="34" operator="equal">
      <formula>"No hacer"</formula>
    </cfRule>
  </conditionalFormatting>
  <conditionalFormatting sqref="M2:M3 N2:N10 O2:O4 M7:M17 M20:M67">
    <cfRule type="expression" dxfId="0" priority="35">
      <formula>L:L="Scaff"</formula>
    </cfRule>
  </conditionalFormatting>
  <conditionalFormatting sqref="N2:N4 O2:O10 N7:N17 N20:N67">
    <cfRule type="expression" dxfId="0" priority="36">
      <formula>L:L="Scaff"</formula>
    </cfRule>
  </conditionalFormatting>
  <conditionalFormatting sqref="Q2:Q17 R2:S10 Q20:Q67">
    <cfRule type="expression" dxfId="0" priority="37">
      <formula>L:L="TE + hint"</formula>
    </cfRule>
  </conditionalFormatting>
  <conditionalFormatting sqref="R2:R17 R20:R67">
    <cfRule type="expression" dxfId="0" priority="38">
      <formula>L:L="TE + hint"</formula>
    </cfRule>
  </conditionalFormatting>
  <conditionalFormatting sqref="S2:S17 T2:T10 S20:S67">
    <cfRule type="expression" dxfId="0" priority="39">
      <formula>L:L="TE + hint"</formula>
    </cfRule>
  </conditionalFormatting>
  <conditionalFormatting sqref="T2:T17 U2:U10 T20:T67">
    <cfRule type="expression" dxfId="0" priority="40">
      <formula>L:L="TE + hint"</formula>
    </cfRule>
  </conditionalFormatting>
  <conditionalFormatting sqref="U2:U17 V2:V10 U20:U67">
    <cfRule type="expression" dxfId="0" priority="41">
      <formula>L:L="TE + hint"</formula>
    </cfRule>
  </conditionalFormatting>
  <conditionalFormatting sqref="V2:V17 W2:W10 V20:V67">
    <cfRule type="expression" dxfId="0" priority="42">
      <formula>L:L="TE + hint"</formula>
    </cfRule>
  </conditionalFormatting>
  <conditionalFormatting sqref="AB2:AI17 AB20:AI67">
    <cfRule type="cellIs" dxfId="15" priority="43" operator="equal">
      <formula>"Total"</formula>
    </cfRule>
  </conditionalFormatting>
  <conditionalFormatting sqref="AB2:AI17 AB20:AI67">
    <cfRule type="cellIs" dxfId="16" priority="44" operator="equal">
      <formula>"Feedback"</formula>
    </cfRule>
  </conditionalFormatting>
  <dataValidations>
    <dataValidation type="list" allowBlank="1" sqref="D6 D11:D14">
      <formula1>"No hacer,Se puede hacer,Pendiente de OK enunciado,Necesita corrección,Revisado,Feedback,Pendiente de OK,Feedback revisado,Feedback necesita corrección,OK"</formula1>
    </dataValidation>
    <dataValidation type="list" allowBlank="1" sqref="D2:D5 D7:D10">
      <formula1>"No hacer,Pendiente de revisión,Ortografía+cast,JSON sin imagen,JSON con imagen,Formato SPEACHY,JSON revisado"</formula1>
    </dataValidation>
    <dataValidation type="list" allowBlank="1" sqref="E2:E67">
      <formula1>"Sí,No"</formula1>
    </dataValidation>
    <dataValidation type="list" allowBlank="1" sqref="AG2:AG10 AB11:AI17 AF18:AF19 AB20:AI67">
      <formula1>"Total,Feedback"</formula1>
    </dataValidation>
    <dataValidation type="list" allowBlank="1" sqref="M2:M10 L11:L17 M18:M19 L20:L67">
      <formula1>"TE + hint,Scaff"</formula1>
    </dataValidation>
    <dataValidation type="list" allowBlank="1" sqref="D15:D67">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75"/>
    <col customWidth="1" min="46" max="46" width="6.38"/>
    <col customWidth="1" min="47" max="47" width="9.75"/>
    <col customWidth="1" min="48" max="48" width="6.38"/>
  </cols>
  <sheetData>
    <row r="1">
      <c r="A1" s="67" t="s">
        <v>5544</v>
      </c>
      <c r="B1" s="68"/>
      <c r="C1" s="69"/>
      <c r="D1" s="70"/>
      <c r="E1" s="71">
        <v>44750.0</v>
      </c>
      <c r="F1" s="69"/>
      <c r="G1" s="71">
        <v>44757.0</v>
      </c>
      <c r="H1" s="69"/>
      <c r="I1" s="71">
        <v>44764.0</v>
      </c>
      <c r="J1" s="69"/>
      <c r="K1" s="71">
        <v>44771.0</v>
      </c>
      <c r="L1" s="69"/>
      <c r="M1" s="71">
        <v>44778.0</v>
      </c>
      <c r="N1" s="69"/>
      <c r="O1" s="71">
        <v>44785.0</v>
      </c>
      <c r="P1" s="69"/>
      <c r="Q1" s="71">
        <v>44792.0</v>
      </c>
      <c r="R1" s="69"/>
      <c r="S1" s="71">
        <v>44799.0</v>
      </c>
      <c r="T1" s="69"/>
      <c r="U1" s="71">
        <v>44806.0</v>
      </c>
      <c r="V1" s="69"/>
      <c r="W1" s="71">
        <v>44813.0</v>
      </c>
      <c r="X1" s="69"/>
      <c r="Y1" s="71">
        <v>44820.0</v>
      </c>
      <c r="Z1" s="69"/>
      <c r="AA1" s="71">
        <v>44827.0</v>
      </c>
      <c r="AB1" s="69"/>
      <c r="AC1" s="71">
        <v>44834.0</v>
      </c>
      <c r="AD1" s="69"/>
      <c r="AE1" s="71">
        <v>44841.0</v>
      </c>
      <c r="AF1" s="69"/>
      <c r="AG1" s="71">
        <v>44848.0</v>
      </c>
      <c r="AH1" s="69"/>
      <c r="AI1" s="71">
        <v>44855.0</v>
      </c>
      <c r="AJ1" s="69"/>
      <c r="AK1" s="71">
        <v>44862.0</v>
      </c>
      <c r="AL1" s="69"/>
      <c r="AM1" s="71">
        <v>44869.0</v>
      </c>
      <c r="AN1" s="69"/>
      <c r="AO1" s="71">
        <v>44876.0</v>
      </c>
      <c r="AP1" s="69"/>
      <c r="AQ1" s="71">
        <v>44890.0</v>
      </c>
      <c r="AR1" s="69"/>
      <c r="AS1" s="71">
        <v>44897.0</v>
      </c>
      <c r="AT1" s="69"/>
      <c r="AU1" s="71">
        <v>44904.0</v>
      </c>
      <c r="AV1" s="69"/>
    </row>
    <row r="2">
      <c r="A2" s="72" t="s">
        <v>5545</v>
      </c>
      <c r="B2" s="73">
        <f t="shared" ref="B2:B8" si="1">B11+B20+B29+B38</f>
        <v>948</v>
      </c>
      <c r="C2" s="74">
        <f>B2/B8</f>
        <v>1</v>
      </c>
      <c r="D2" s="70"/>
      <c r="E2" s="75">
        <v>63.0</v>
      </c>
      <c r="F2" s="76">
        <f>E2/E8</f>
        <v>0.0664556962</v>
      </c>
      <c r="G2" s="75">
        <v>64.0</v>
      </c>
      <c r="H2" s="76">
        <f>G2/G8</f>
        <v>0.06751054852</v>
      </c>
      <c r="I2" s="75">
        <v>88.0</v>
      </c>
      <c r="J2" s="76">
        <f>I2/I8</f>
        <v>0.09282700422</v>
      </c>
      <c r="K2" s="75">
        <v>109.0</v>
      </c>
      <c r="L2" s="76">
        <f>K2/K8</f>
        <v>0.114978903</v>
      </c>
      <c r="M2" s="75">
        <v>109.0</v>
      </c>
      <c r="N2" s="76">
        <f>M2/M8</f>
        <v>0.114978903</v>
      </c>
      <c r="O2" s="75">
        <v>109.0</v>
      </c>
      <c r="P2" s="76">
        <f>O2/O8</f>
        <v>0.114978903</v>
      </c>
      <c r="Q2" s="75">
        <v>109.0</v>
      </c>
      <c r="R2" s="76">
        <f>Q2/Q8</f>
        <v>0.114978903</v>
      </c>
      <c r="S2" s="75">
        <v>155.0</v>
      </c>
      <c r="T2" s="76">
        <f>S2/S8</f>
        <v>0.1635021097</v>
      </c>
      <c r="U2" s="75">
        <v>243.0</v>
      </c>
      <c r="V2" s="76">
        <f>U2/U8</f>
        <v>0.2563291139</v>
      </c>
      <c r="W2" s="75">
        <v>334.0</v>
      </c>
      <c r="X2" s="76">
        <f>W2/W8</f>
        <v>0.3523206751</v>
      </c>
      <c r="Y2" s="75">
        <v>358.0</v>
      </c>
      <c r="Z2" s="76">
        <f>Y2/Y8</f>
        <v>0.3776371308</v>
      </c>
      <c r="AA2" s="75">
        <v>358.0</v>
      </c>
      <c r="AB2" s="76">
        <f>AA2/AA8</f>
        <v>0.3776371308</v>
      </c>
      <c r="AC2" s="75">
        <v>393.0</v>
      </c>
      <c r="AD2" s="76">
        <f>AC2/AC8</f>
        <v>0.414556962</v>
      </c>
      <c r="AE2" s="75">
        <v>420.0</v>
      </c>
      <c r="AF2" s="76">
        <f>AE2/AE8</f>
        <v>0.4430379747</v>
      </c>
      <c r="AG2" s="75">
        <v>494.0</v>
      </c>
      <c r="AH2" s="76">
        <f>AG2/AG8</f>
        <v>0.5210970464</v>
      </c>
      <c r="AI2" s="75">
        <v>539.0</v>
      </c>
      <c r="AJ2" s="76">
        <f>AI2/AI8</f>
        <v>0.5685654008</v>
      </c>
      <c r="AK2" s="75">
        <v>543.0</v>
      </c>
      <c r="AL2" s="76">
        <f>AK2/AK8</f>
        <v>0.5727848101</v>
      </c>
      <c r="AM2" s="75">
        <v>543.0</v>
      </c>
      <c r="AN2" s="76">
        <f>AM2/AM8</f>
        <v>0.5727848101</v>
      </c>
      <c r="AO2" s="75">
        <v>560.0</v>
      </c>
      <c r="AP2" s="76">
        <f>AO2/AO8</f>
        <v>0.5907172996</v>
      </c>
      <c r="AQ2" s="75">
        <v>609.0</v>
      </c>
      <c r="AR2" s="76">
        <f>AQ2/AQ8</f>
        <v>0.6424050633</v>
      </c>
      <c r="AS2" s="75">
        <v>932.0</v>
      </c>
      <c r="AT2" s="76">
        <f>AS2/AS8</f>
        <v>0.9831223629</v>
      </c>
      <c r="AU2" s="75">
        <v>936.0</v>
      </c>
      <c r="AV2" s="76">
        <f>AU2/AU8</f>
        <v>0.9873417722</v>
      </c>
    </row>
    <row r="3">
      <c r="A3" s="77" t="s">
        <v>5546</v>
      </c>
      <c r="B3" s="73">
        <f t="shared" si="1"/>
        <v>948</v>
      </c>
      <c r="C3" s="74">
        <f>B3/B8</f>
        <v>1</v>
      </c>
      <c r="D3" s="70"/>
      <c r="E3" s="75">
        <v>20.0</v>
      </c>
      <c r="F3" s="76">
        <f>E3/E8</f>
        <v>0.02109704641</v>
      </c>
      <c r="G3" s="75">
        <v>63.0</v>
      </c>
      <c r="H3" s="76">
        <f>G3/G8</f>
        <v>0.0664556962</v>
      </c>
      <c r="I3" s="75">
        <v>65.0</v>
      </c>
      <c r="J3" s="76">
        <f>I3/I8</f>
        <v>0.06856540084</v>
      </c>
      <c r="K3" s="75">
        <v>67.0</v>
      </c>
      <c r="L3" s="76">
        <f>K3/K8</f>
        <v>0.07067510549</v>
      </c>
      <c r="M3" s="75">
        <v>67.0</v>
      </c>
      <c r="N3" s="76">
        <f>M3/M8</f>
        <v>0.07067510549</v>
      </c>
      <c r="O3" s="75">
        <v>105.0</v>
      </c>
      <c r="P3" s="76">
        <f>O3/O8</f>
        <v>0.1107594937</v>
      </c>
      <c r="Q3" s="75">
        <v>106.0</v>
      </c>
      <c r="R3" s="76">
        <f>Q3/Q8</f>
        <v>0.111814346</v>
      </c>
      <c r="S3" s="75">
        <v>146.0</v>
      </c>
      <c r="T3" s="76">
        <f>S3/S8</f>
        <v>0.1540084388</v>
      </c>
      <c r="U3" s="75">
        <v>209.0</v>
      </c>
      <c r="V3" s="76">
        <f>U3/U8</f>
        <v>0.220464135</v>
      </c>
      <c r="W3" s="75">
        <v>259.0</v>
      </c>
      <c r="X3" s="76">
        <f>W3/W8</f>
        <v>0.2732067511</v>
      </c>
      <c r="Y3" s="75">
        <v>356.0</v>
      </c>
      <c r="Z3" s="76">
        <f>Y3/Y8</f>
        <v>0.3755274262</v>
      </c>
      <c r="AA3" s="75">
        <v>356.0</v>
      </c>
      <c r="AB3" s="76">
        <f>AA3/AA8</f>
        <v>0.3755274262</v>
      </c>
      <c r="AC3" s="75">
        <v>356.0</v>
      </c>
      <c r="AD3" s="76">
        <f>AC3/AC8</f>
        <v>0.3755274262</v>
      </c>
      <c r="AE3" s="75">
        <v>356.0</v>
      </c>
      <c r="AF3" s="76">
        <f>AE3/AE8</f>
        <v>0.3755274262</v>
      </c>
      <c r="AG3" s="75">
        <v>356.0</v>
      </c>
      <c r="AH3" s="76">
        <f>AG3/AG8</f>
        <v>0.3755274262</v>
      </c>
      <c r="AI3" s="75">
        <v>434.0</v>
      </c>
      <c r="AJ3" s="76">
        <f>AI3/AI8</f>
        <v>0.4578059072</v>
      </c>
      <c r="AK3" s="75">
        <v>533.0</v>
      </c>
      <c r="AL3" s="76">
        <f>AK3/AK8</f>
        <v>0.5622362869</v>
      </c>
      <c r="AM3" s="75">
        <v>533.0</v>
      </c>
      <c r="AN3" s="76">
        <f>AM3/AM8</f>
        <v>0.5622362869</v>
      </c>
      <c r="AO3" s="75">
        <v>543.0</v>
      </c>
      <c r="AP3" s="76">
        <f>AO3/AO8</f>
        <v>0.5727848101</v>
      </c>
      <c r="AQ3" s="75">
        <v>552.0</v>
      </c>
      <c r="AR3" s="76">
        <f>AQ3/AQ8</f>
        <v>0.582278481</v>
      </c>
      <c r="AS3" s="75">
        <v>921.0</v>
      </c>
      <c r="AT3" s="76">
        <f>AS3/AS8</f>
        <v>0.9715189873</v>
      </c>
      <c r="AU3" s="75">
        <v>936.0</v>
      </c>
      <c r="AV3" s="76">
        <f>AU3/AU8</f>
        <v>0.9873417722</v>
      </c>
    </row>
    <row r="4">
      <c r="A4" s="72" t="s">
        <v>5547</v>
      </c>
      <c r="B4" s="73">
        <f t="shared" si="1"/>
        <v>948</v>
      </c>
      <c r="C4" s="74">
        <f>B4/B8</f>
        <v>1</v>
      </c>
      <c r="D4" s="70"/>
      <c r="E4" s="75">
        <v>0.0</v>
      </c>
      <c r="F4" s="78">
        <f>E4/E8</f>
        <v>0</v>
      </c>
      <c r="G4" s="75">
        <v>0.0</v>
      </c>
      <c r="H4" s="76">
        <f>G4/G8</f>
        <v>0</v>
      </c>
      <c r="I4" s="75">
        <v>0.0</v>
      </c>
      <c r="J4" s="76">
        <f>I4/I8</f>
        <v>0</v>
      </c>
      <c r="K4" s="75">
        <v>0.0</v>
      </c>
      <c r="L4" s="76">
        <f>K4/K8</f>
        <v>0</v>
      </c>
      <c r="M4" s="75">
        <v>0.0</v>
      </c>
      <c r="N4" s="76">
        <f>M4/M8</f>
        <v>0</v>
      </c>
      <c r="O4" s="75">
        <v>4.0</v>
      </c>
      <c r="P4" s="76">
        <f>O4/O8</f>
        <v>0.004219409283</v>
      </c>
      <c r="Q4" s="75">
        <v>4.0</v>
      </c>
      <c r="R4" s="76">
        <f>Q4/Q8</f>
        <v>0.004219409283</v>
      </c>
      <c r="S4" s="75">
        <v>4.0</v>
      </c>
      <c r="T4" s="76">
        <f>S4/S8</f>
        <v>0.004219409283</v>
      </c>
      <c r="U4" s="75">
        <v>20.0</v>
      </c>
      <c r="V4" s="76">
        <f>U4/U8</f>
        <v>0.02109704641</v>
      </c>
      <c r="W4" s="75">
        <v>90.0</v>
      </c>
      <c r="X4" s="76">
        <f>W4/W8</f>
        <v>0.09493670886</v>
      </c>
      <c r="Y4" s="75">
        <v>169.0</v>
      </c>
      <c r="Z4" s="76">
        <f>Y4/Y8</f>
        <v>0.1782700422</v>
      </c>
      <c r="AA4" s="75">
        <v>189.0</v>
      </c>
      <c r="AB4" s="76">
        <f>AA4/AA8</f>
        <v>0.1993670886</v>
      </c>
      <c r="AC4" s="75">
        <v>189.0</v>
      </c>
      <c r="AD4" s="76">
        <f>AC4/AC8</f>
        <v>0.1993670886</v>
      </c>
      <c r="AE4" s="75">
        <v>189.0</v>
      </c>
      <c r="AF4" s="76">
        <f>AE4/AE8</f>
        <v>0.1993670886</v>
      </c>
      <c r="AG4" s="75">
        <v>262.0</v>
      </c>
      <c r="AH4" s="76">
        <f>AG4/AG8</f>
        <v>0.276371308</v>
      </c>
      <c r="AI4" s="75">
        <v>299.0</v>
      </c>
      <c r="AJ4" s="76">
        <f>AI4/AI8</f>
        <v>0.3154008439</v>
      </c>
      <c r="AK4" s="75">
        <v>305.0</v>
      </c>
      <c r="AL4" s="76">
        <f>AK4/AK8</f>
        <v>0.3217299578</v>
      </c>
      <c r="AM4" s="75">
        <v>461.0</v>
      </c>
      <c r="AN4" s="76">
        <f>AM4/AM8</f>
        <v>0.4862869198</v>
      </c>
      <c r="AO4" s="75">
        <v>528.0</v>
      </c>
      <c r="AP4" s="76">
        <f>AO4/AO8</f>
        <v>0.5569620253</v>
      </c>
      <c r="AQ4" s="75">
        <v>545.0</v>
      </c>
      <c r="AR4" s="76">
        <f>AQ4/AQ8</f>
        <v>0.5748945148</v>
      </c>
      <c r="AS4" s="75">
        <v>905.0</v>
      </c>
      <c r="AT4" s="76">
        <f>AS4/AS8</f>
        <v>0.9546413502</v>
      </c>
      <c r="AU4" s="75">
        <v>936.0</v>
      </c>
      <c r="AV4" s="76">
        <f>AU4/AU8</f>
        <v>0.9873417722</v>
      </c>
    </row>
    <row r="5">
      <c r="A5" s="72" t="s">
        <v>5548</v>
      </c>
      <c r="B5" s="73">
        <f t="shared" si="1"/>
        <v>948</v>
      </c>
      <c r="C5" s="74">
        <f>B5/B8</f>
        <v>1</v>
      </c>
      <c r="D5" s="70"/>
      <c r="E5" s="75">
        <v>0.0</v>
      </c>
      <c r="F5" s="78">
        <f>E5/E8</f>
        <v>0</v>
      </c>
      <c r="G5" s="75">
        <v>0.0</v>
      </c>
      <c r="H5" s="76">
        <f>G5/G8</f>
        <v>0</v>
      </c>
      <c r="I5" s="75">
        <v>0.0</v>
      </c>
      <c r="J5" s="76">
        <f>I5/I8</f>
        <v>0</v>
      </c>
      <c r="K5" s="75">
        <v>0.0</v>
      </c>
      <c r="L5" s="76">
        <f>K5/K8</f>
        <v>0</v>
      </c>
      <c r="M5" s="75">
        <v>0.0</v>
      </c>
      <c r="N5" s="76">
        <f>M5/M8</f>
        <v>0</v>
      </c>
      <c r="O5" s="75">
        <v>4.0</v>
      </c>
      <c r="P5" s="76">
        <f>O5/O8</f>
        <v>0.004219409283</v>
      </c>
      <c r="Q5" s="75">
        <v>4.0</v>
      </c>
      <c r="R5" s="76">
        <f>Q5/Q8</f>
        <v>0.004219409283</v>
      </c>
      <c r="S5" s="75">
        <v>4.0</v>
      </c>
      <c r="T5" s="76">
        <f>S5/S8</f>
        <v>0.004219409283</v>
      </c>
      <c r="U5" s="75">
        <v>19.0</v>
      </c>
      <c r="V5" s="76">
        <f>U5/U8</f>
        <v>0.02004219409</v>
      </c>
      <c r="W5" s="75">
        <v>74.0</v>
      </c>
      <c r="X5" s="76">
        <f>W5/W8</f>
        <v>0.07805907173</v>
      </c>
      <c r="Y5" s="75">
        <v>149.0</v>
      </c>
      <c r="Z5" s="76">
        <f>Y5/Y8</f>
        <v>0.1571729958</v>
      </c>
      <c r="AA5" s="75">
        <v>165.0</v>
      </c>
      <c r="AB5" s="76">
        <f>AA5/AA8</f>
        <v>0.1740506329</v>
      </c>
      <c r="AC5" s="75">
        <v>165.0</v>
      </c>
      <c r="AD5" s="76">
        <f>AC5/AC8</f>
        <v>0.1740506329</v>
      </c>
      <c r="AE5" s="75">
        <v>165.0</v>
      </c>
      <c r="AF5" s="76">
        <f>AE5/AE8</f>
        <v>0.1740506329</v>
      </c>
      <c r="AG5" s="75">
        <v>205.0</v>
      </c>
      <c r="AH5" s="76">
        <f>AG5/AG8</f>
        <v>0.2162447257</v>
      </c>
      <c r="AI5" s="75">
        <v>214.0</v>
      </c>
      <c r="AJ5" s="76">
        <f>AI5/AI8</f>
        <v>0.2257383966</v>
      </c>
      <c r="AK5" s="75">
        <v>227.0</v>
      </c>
      <c r="AL5" s="76">
        <f>AK5/AK8</f>
        <v>0.2394514768</v>
      </c>
      <c r="AM5" s="75">
        <v>389.0</v>
      </c>
      <c r="AN5" s="76">
        <f>AM5/AM8</f>
        <v>0.4103375527</v>
      </c>
      <c r="AO5" s="75">
        <v>523.0</v>
      </c>
      <c r="AP5" s="76">
        <f>AO5/AO8</f>
        <v>0.5516877637</v>
      </c>
      <c r="AQ5" s="75">
        <v>540.0</v>
      </c>
      <c r="AR5" s="76">
        <f>AQ5/AQ8</f>
        <v>0.5696202532</v>
      </c>
      <c r="AS5" s="75">
        <v>827.0</v>
      </c>
      <c r="AT5" s="76">
        <f>AS5/AS8</f>
        <v>0.8723628692</v>
      </c>
      <c r="AU5" s="75">
        <v>936.0</v>
      </c>
      <c r="AV5" s="76">
        <f>AU5/AU8</f>
        <v>0.9873417722</v>
      </c>
    </row>
    <row r="6">
      <c r="A6" s="72" t="s">
        <v>36</v>
      </c>
      <c r="B6" s="73">
        <f t="shared" si="1"/>
        <v>948</v>
      </c>
      <c r="C6" s="74">
        <f>B6/B8</f>
        <v>1</v>
      </c>
      <c r="D6" s="70"/>
      <c r="E6" s="75">
        <v>0.0</v>
      </c>
      <c r="F6" s="76">
        <f>E6/E8</f>
        <v>0</v>
      </c>
      <c r="G6" s="75">
        <v>0.0</v>
      </c>
      <c r="H6" s="76">
        <f>G6/G8</f>
        <v>0</v>
      </c>
      <c r="I6" s="75">
        <v>0.0</v>
      </c>
      <c r="J6" s="76">
        <f>I6/I8</f>
        <v>0</v>
      </c>
      <c r="K6" s="75">
        <v>0.0</v>
      </c>
      <c r="L6" s="76">
        <f>K6/K8</f>
        <v>0</v>
      </c>
      <c r="M6" s="75">
        <v>0.0</v>
      </c>
      <c r="N6" s="76">
        <f>M6/M8</f>
        <v>0</v>
      </c>
      <c r="O6" s="75">
        <v>2.0</v>
      </c>
      <c r="P6" s="76">
        <f>O6/O8</f>
        <v>0.002109704641</v>
      </c>
      <c r="Q6" s="75">
        <v>2.0</v>
      </c>
      <c r="R6" s="76">
        <f>Q6/Q8</f>
        <v>0.002109704641</v>
      </c>
      <c r="S6" s="75">
        <v>2.0</v>
      </c>
      <c r="T6" s="76">
        <f>S6/S8</f>
        <v>0.002109704641</v>
      </c>
      <c r="U6" s="75">
        <v>19.0</v>
      </c>
      <c r="V6" s="76">
        <f>U6/U8</f>
        <v>0.02004219409</v>
      </c>
      <c r="W6" s="75">
        <v>19.0</v>
      </c>
      <c r="X6" s="76">
        <f>W6/W8</f>
        <v>0.02004219409</v>
      </c>
      <c r="Y6" s="75">
        <v>33.0</v>
      </c>
      <c r="Z6" s="76">
        <f>Y6/Y8</f>
        <v>0.03481012658</v>
      </c>
      <c r="AA6" s="75">
        <v>57.0</v>
      </c>
      <c r="AB6" s="76">
        <f>AA6/AA8</f>
        <v>0.06012658228</v>
      </c>
      <c r="AC6" s="75">
        <v>57.0</v>
      </c>
      <c r="AD6" s="76">
        <f>AC6/AC8</f>
        <v>0.06012658228</v>
      </c>
      <c r="AE6" s="75">
        <v>57.0</v>
      </c>
      <c r="AF6" s="76">
        <f>AE6/AE8</f>
        <v>0.06012658228</v>
      </c>
      <c r="AG6" s="75">
        <v>57.0</v>
      </c>
      <c r="AH6" s="76">
        <f>AG6/AG8</f>
        <v>0.06012658228</v>
      </c>
      <c r="AI6" s="75">
        <v>126.0</v>
      </c>
      <c r="AJ6" s="76">
        <f>AI6/AI8</f>
        <v>0.1329113924</v>
      </c>
      <c r="AK6" s="75">
        <v>164.0</v>
      </c>
      <c r="AL6" s="76">
        <f>AK6/AK8</f>
        <v>0.1729957806</v>
      </c>
      <c r="AM6" s="75">
        <v>313.0</v>
      </c>
      <c r="AN6" s="76">
        <f>AM6/AM8</f>
        <v>0.3301687764</v>
      </c>
      <c r="AO6" s="75">
        <v>320.0</v>
      </c>
      <c r="AP6" s="76">
        <f>AO6/AO8</f>
        <v>0.3375527426</v>
      </c>
      <c r="AQ6" s="75">
        <v>320.0</v>
      </c>
      <c r="AR6" s="76">
        <f>AQ6/AQ8</f>
        <v>0.3375527426</v>
      </c>
      <c r="AS6" s="75">
        <v>601.0</v>
      </c>
      <c r="AT6" s="76">
        <f>AS6/AS8</f>
        <v>0.6339662447</v>
      </c>
      <c r="AU6" s="75">
        <v>934.0</v>
      </c>
      <c r="AV6" s="76">
        <f>AU6/AU8</f>
        <v>0.9852320675</v>
      </c>
    </row>
    <row r="7">
      <c r="A7" s="77" t="s">
        <v>5549</v>
      </c>
      <c r="B7" s="73">
        <f t="shared" si="1"/>
        <v>2</v>
      </c>
      <c r="C7" s="74">
        <f>B7/B8</f>
        <v>0.002109704641</v>
      </c>
      <c r="D7" s="70"/>
      <c r="E7" s="75">
        <v>1.0</v>
      </c>
      <c r="F7" s="76">
        <f>E7/E8</f>
        <v>0.001054852321</v>
      </c>
      <c r="G7" s="75">
        <v>1.0</v>
      </c>
      <c r="H7" s="76">
        <f>G7/G8</f>
        <v>0.001054852321</v>
      </c>
      <c r="I7" s="75">
        <v>1.0</v>
      </c>
      <c r="J7" s="76">
        <f>I7/I8</f>
        <v>0.001054852321</v>
      </c>
      <c r="K7" s="75">
        <v>1.0</v>
      </c>
      <c r="L7" s="76">
        <f>K7/K8</f>
        <v>0.001054852321</v>
      </c>
      <c r="M7" s="75">
        <v>1.0</v>
      </c>
      <c r="N7" s="76">
        <f>M7/M8</f>
        <v>0.001054852321</v>
      </c>
      <c r="O7" s="75">
        <v>1.0</v>
      </c>
      <c r="P7" s="76">
        <f>O7/O8</f>
        <v>0.001054852321</v>
      </c>
      <c r="Q7" s="75">
        <v>1.0</v>
      </c>
      <c r="R7" s="76">
        <f>Q7/Q8</f>
        <v>0.001054852321</v>
      </c>
      <c r="S7" s="75">
        <v>1.0</v>
      </c>
      <c r="T7" s="76">
        <f>S7/S8</f>
        <v>0.001054852321</v>
      </c>
      <c r="U7" s="75">
        <v>2.0</v>
      </c>
      <c r="V7" s="76">
        <f>U7/U8</f>
        <v>0.002109704641</v>
      </c>
      <c r="W7" s="75">
        <v>2.0</v>
      </c>
      <c r="X7" s="76">
        <f>W7/W8</f>
        <v>0.002109704641</v>
      </c>
      <c r="Y7" s="75">
        <v>2.0</v>
      </c>
      <c r="Z7" s="76">
        <f>Y7/Y8</f>
        <v>0.002109704641</v>
      </c>
      <c r="AA7" s="75">
        <v>2.0</v>
      </c>
      <c r="AB7" s="76">
        <f>AA7/AA8</f>
        <v>0.002109704641</v>
      </c>
      <c r="AC7" s="75">
        <v>2.0</v>
      </c>
      <c r="AD7" s="76">
        <f>AC7/AC8</f>
        <v>0.002109704641</v>
      </c>
      <c r="AE7" s="75">
        <v>2.0</v>
      </c>
      <c r="AF7" s="76">
        <f>AE7/AE8</f>
        <v>0.002109704641</v>
      </c>
      <c r="AG7" s="75">
        <v>2.0</v>
      </c>
      <c r="AH7" s="76">
        <f>AG7/AG8</f>
        <v>0.002109704641</v>
      </c>
      <c r="AI7" s="75">
        <v>2.0</v>
      </c>
      <c r="AJ7" s="76">
        <f>AI7/AI8</f>
        <v>0.002109704641</v>
      </c>
      <c r="AK7" s="75">
        <v>2.0</v>
      </c>
      <c r="AL7" s="76">
        <f>AK7/AK8</f>
        <v>0.002109704641</v>
      </c>
      <c r="AM7" s="75">
        <v>2.0</v>
      </c>
      <c r="AN7" s="76">
        <f>AM7/AM8</f>
        <v>0.002109704641</v>
      </c>
      <c r="AO7" s="75">
        <v>2.0</v>
      </c>
      <c r="AP7" s="76">
        <f>AO7/AO8</f>
        <v>0.002109704641</v>
      </c>
      <c r="AQ7" s="75">
        <v>5.0</v>
      </c>
      <c r="AR7" s="76">
        <f>AQ7/AQ8</f>
        <v>0.005274261603</v>
      </c>
      <c r="AS7" s="75">
        <v>9.0</v>
      </c>
      <c r="AT7" s="76">
        <f>AS7/AS8</f>
        <v>0.009493670886</v>
      </c>
      <c r="AU7" s="75">
        <v>9.0</v>
      </c>
      <c r="AV7" s="76">
        <f>AU7/AU8</f>
        <v>0.009493670886</v>
      </c>
    </row>
    <row r="8">
      <c r="A8" s="79" t="s">
        <v>572</v>
      </c>
      <c r="B8" s="73">
        <f t="shared" si="1"/>
        <v>948</v>
      </c>
      <c r="C8" s="80">
        <f>SUM(C2:C6)/5</f>
        <v>1</v>
      </c>
      <c r="D8" s="70"/>
      <c r="E8" s="81">
        <f>B8</f>
        <v>948</v>
      </c>
      <c r="F8" s="82">
        <f>SUM(F2:F6)/5</f>
        <v>0.01751054852</v>
      </c>
      <c r="G8" s="81">
        <f>B8</f>
        <v>948</v>
      </c>
      <c r="H8" s="82">
        <f>SUM(H2:H6)/5</f>
        <v>0.02679324895</v>
      </c>
      <c r="I8" s="81">
        <f>B8</f>
        <v>948</v>
      </c>
      <c r="J8" s="82">
        <f>SUM(J2:J6)/5</f>
        <v>0.03227848101</v>
      </c>
      <c r="K8" s="81">
        <f>B8</f>
        <v>948</v>
      </c>
      <c r="L8" s="82">
        <f>SUM(L2:L6)/5</f>
        <v>0.03713080169</v>
      </c>
      <c r="M8" s="81">
        <f>B8</f>
        <v>948</v>
      </c>
      <c r="N8" s="82">
        <f>SUM(N2:N6)/5</f>
        <v>0.03713080169</v>
      </c>
      <c r="O8" s="81">
        <f>B8</f>
        <v>948</v>
      </c>
      <c r="P8" s="82">
        <f>SUM(P2:P6)/5</f>
        <v>0.04725738397</v>
      </c>
      <c r="Q8" s="81">
        <f>B8</f>
        <v>948</v>
      </c>
      <c r="R8" s="82">
        <f>SUM(R2:R6)/5</f>
        <v>0.04746835443</v>
      </c>
      <c r="S8" s="81">
        <f>B8</f>
        <v>948</v>
      </c>
      <c r="T8" s="82">
        <f>SUM(T2:T6)/5</f>
        <v>0.06561181435</v>
      </c>
      <c r="U8" s="81">
        <f>B8</f>
        <v>948</v>
      </c>
      <c r="V8" s="82">
        <f>SUM(V2:V6)/5</f>
        <v>0.1075949367</v>
      </c>
      <c r="W8" s="81">
        <f>B8</f>
        <v>948</v>
      </c>
      <c r="X8" s="82">
        <f>SUM(X2:X6)/5</f>
        <v>0.1637130802</v>
      </c>
      <c r="Y8" s="81">
        <f>B8</f>
        <v>948</v>
      </c>
      <c r="Z8" s="82">
        <f>SUM(Z2:Z6)/5</f>
        <v>0.2246835443</v>
      </c>
      <c r="AA8" s="81">
        <f>B8</f>
        <v>948</v>
      </c>
      <c r="AB8" s="82">
        <f>SUM(AB2:AB6)/5</f>
        <v>0.2373417722</v>
      </c>
      <c r="AC8" s="81">
        <f>B8</f>
        <v>948</v>
      </c>
      <c r="AD8" s="82">
        <f>SUM(AD2:AD6)/5</f>
        <v>0.2447257384</v>
      </c>
      <c r="AE8" s="81">
        <f>B8</f>
        <v>948</v>
      </c>
      <c r="AF8" s="82">
        <f>SUM(AF2:AF6)/5</f>
        <v>0.2504219409</v>
      </c>
      <c r="AG8" s="81">
        <f>B8</f>
        <v>948</v>
      </c>
      <c r="AH8" s="82">
        <f>SUM(AH2:AH6)/5</f>
        <v>0.2898734177</v>
      </c>
      <c r="AI8" s="81">
        <f>B8</f>
        <v>948</v>
      </c>
      <c r="AJ8" s="82">
        <f>SUM(AJ2:AJ6)/5</f>
        <v>0.3400843882</v>
      </c>
      <c r="AK8" s="81">
        <f>B8</f>
        <v>948</v>
      </c>
      <c r="AL8" s="82">
        <f>SUM(AL2:AL6)/5</f>
        <v>0.3738396624</v>
      </c>
      <c r="AM8" s="81">
        <f>B8</f>
        <v>948</v>
      </c>
      <c r="AN8" s="82">
        <f>SUM(AN2:AN6)/5</f>
        <v>0.4723628692</v>
      </c>
      <c r="AO8" s="81">
        <f>B8</f>
        <v>948</v>
      </c>
      <c r="AP8" s="82">
        <f>SUM(AP2:AP6)/5</f>
        <v>0.5219409283</v>
      </c>
      <c r="AQ8" s="81">
        <f>B8</f>
        <v>948</v>
      </c>
      <c r="AR8" s="82">
        <f>SUM(AR2:AR6)/5</f>
        <v>0.541350211</v>
      </c>
      <c r="AS8" s="81">
        <f>B8</f>
        <v>948</v>
      </c>
      <c r="AT8" s="83">
        <f>SUM(AT2:AT6)/5</f>
        <v>0.8831223629</v>
      </c>
      <c r="AU8" s="81">
        <f>B8</f>
        <v>948</v>
      </c>
      <c r="AV8" s="83">
        <f>SUM(AV2:AV6)/5</f>
        <v>0.9869198312</v>
      </c>
    </row>
    <row r="9">
      <c r="A9" s="84"/>
      <c r="B9" s="84"/>
      <c r="C9" s="84"/>
      <c r="D9" s="70"/>
      <c r="E9" s="85"/>
      <c r="F9" s="85"/>
      <c r="G9" s="85"/>
      <c r="H9" s="85"/>
      <c r="I9" s="85"/>
      <c r="J9" s="85"/>
      <c r="K9" s="85"/>
      <c r="L9" s="85"/>
      <c r="M9" s="85"/>
      <c r="N9" s="85"/>
      <c r="O9" s="85"/>
      <c r="P9" s="85"/>
      <c r="Q9" s="85"/>
      <c r="R9" s="85"/>
      <c r="S9" s="85"/>
      <c r="T9" s="85"/>
      <c r="U9" s="85"/>
      <c r="V9" s="85"/>
      <c r="W9" s="85"/>
      <c r="X9" s="85"/>
      <c r="Y9" s="86"/>
      <c r="Z9" s="86"/>
      <c r="AA9" s="85"/>
      <c r="AB9" s="85"/>
      <c r="AC9" s="85"/>
      <c r="AD9" s="85"/>
      <c r="AE9" s="85"/>
      <c r="AF9" s="85"/>
      <c r="AG9" s="85"/>
      <c r="AH9" s="85"/>
      <c r="AI9" s="85"/>
      <c r="AJ9" s="85"/>
      <c r="AK9" s="85"/>
      <c r="AL9" s="85"/>
      <c r="AM9" s="85"/>
      <c r="AN9" s="85"/>
      <c r="AO9" s="85"/>
      <c r="AP9" s="85"/>
      <c r="AQ9" s="85"/>
      <c r="AR9" s="85"/>
      <c r="AS9" s="87"/>
      <c r="AT9" s="87"/>
      <c r="AU9" s="87"/>
      <c r="AV9" s="87"/>
    </row>
    <row r="10">
      <c r="A10" s="88" t="s">
        <v>45</v>
      </c>
      <c r="B10" s="68"/>
      <c r="C10" s="69"/>
      <c r="D10" s="70"/>
      <c r="E10" s="71">
        <v>44750.0</v>
      </c>
      <c r="F10" s="69"/>
      <c r="G10" s="71">
        <v>44757.0</v>
      </c>
      <c r="H10" s="69"/>
      <c r="I10" s="71">
        <v>44764.0</v>
      </c>
      <c r="J10" s="69"/>
      <c r="K10" s="71">
        <v>44771.0</v>
      </c>
      <c r="L10" s="69"/>
      <c r="M10" s="71">
        <v>44778.0</v>
      </c>
      <c r="N10" s="69"/>
      <c r="O10" s="71">
        <v>44785.0</v>
      </c>
      <c r="P10" s="69"/>
      <c r="Q10" s="71">
        <v>44792.0</v>
      </c>
      <c r="R10" s="69"/>
      <c r="S10" s="71">
        <v>44799.0</v>
      </c>
      <c r="T10" s="69"/>
      <c r="U10" s="71">
        <v>44806.0</v>
      </c>
      <c r="V10" s="69"/>
      <c r="W10" s="71">
        <v>44813.0</v>
      </c>
      <c r="X10" s="69"/>
      <c r="Y10" s="71">
        <v>44820.0</v>
      </c>
      <c r="Z10" s="69"/>
      <c r="AA10" s="71">
        <v>44827.0</v>
      </c>
      <c r="AB10" s="69"/>
      <c r="AC10" s="71">
        <v>44834.0</v>
      </c>
      <c r="AD10" s="69"/>
      <c r="AE10" s="71">
        <v>44841.0</v>
      </c>
      <c r="AF10" s="69"/>
      <c r="AG10" s="71">
        <v>44848.0</v>
      </c>
      <c r="AH10" s="69"/>
      <c r="AI10" s="71">
        <v>44855.0</v>
      </c>
      <c r="AJ10" s="69"/>
      <c r="AK10" s="71">
        <v>44862.0</v>
      </c>
      <c r="AL10" s="69"/>
      <c r="AM10" s="71">
        <v>44869.0</v>
      </c>
      <c r="AN10" s="69"/>
      <c r="AO10" s="71">
        <v>44876.0</v>
      </c>
      <c r="AP10" s="69"/>
      <c r="AQ10" s="71">
        <v>44890.0</v>
      </c>
      <c r="AR10" s="69"/>
      <c r="AS10" s="71">
        <v>44897.0</v>
      </c>
      <c r="AT10" s="69"/>
      <c r="AU10" s="71">
        <v>44904.0</v>
      </c>
      <c r="AV10" s="69"/>
    </row>
    <row r="11">
      <c r="A11" s="72" t="s">
        <v>5545</v>
      </c>
      <c r="B11" s="73">
        <f>COUNTIFS(Seeds!D:D,"=Pendiente de revisión",Seeds!Y:Y,"=Números y operaciones")+B12</f>
        <v>381</v>
      </c>
      <c r="C11" s="89">
        <f>B11/B17</f>
        <v>1</v>
      </c>
      <c r="D11" s="70"/>
      <c r="E11" s="75">
        <v>19.0</v>
      </c>
      <c r="F11" s="76">
        <f>E11/E17</f>
        <v>0.0498687664</v>
      </c>
      <c r="G11" s="75">
        <v>20.0</v>
      </c>
      <c r="H11" s="76">
        <f>G11/G17</f>
        <v>0.05249343832</v>
      </c>
      <c r="I11" s="75">
        <v>30.0</v>
      </c>
      <c r="J11" s="76">
        <f>I11/I17</f>
        <v>0.07874015748</v>
      </c>
      <c r="K11" s="75">
        <v>35.0</v>
      </c>
      <c r="L11" s="76">
        <f>K11/K17</f>
        <v>0.09186351706</v>
      </c>
      <c r="M11" s="75">
        <v>35.0</v>
      </c>
      <c r="N11" s="76">
        <f>M11/M17</f>
        <v>0.09186351706</v>
      </c>
      <c r="O11" s="75">
        <v>35.0</v>
      </c>
      <c r="P11" s="76">
        <f>O11/O17</f>
        <v>0.09186351706</v>
      </c>
      <c r="Q11" s="75">
        <v>35.0</v>
      </c>
      <c r="R11" s="76">
        <f>Q11/Q17</f>
        <v>0.09186351706</v>
      </c>
      <c r="S11" s="75">
        <v>44.0</v>
      </c>
      <c r="T11" s="76">
        <f>S11/S17</f>
        <v>0.1154855643</v>
      </c>
      <c r="U11" s="75">
        <v>68.0</v>
      </c>
      <c r="V11" s="76">
        <f>U11/U17</f>
        <v>0.1784776903</v>
      </c>
      <c r="W11" s="75">
        <v>122.0</v>
      </c>
      <c r="X11" s="76">
        <f>W11/W17</f>
        <v>0.3202099738</v>
      </c>
      <c r="Y11" s="75">
        <v>122.0</v>
      </c>
      <c r="Z11" s="76">
        <f>Y11/Y17</f>
        <v>0.3202099738</v>
      </c>
      <c r="AA11" s="75">
        <v>122.0</v>
      </c>
      <c r="AB11" s="76">
        <f>AA11/AA17</f>
        <v>0.3202099738</v>
      </c>
      <c r="AC11" s="75">
        <v>157.0</v>
      </c>
      <c r="AD11" s="76">
        <f>AC11/AC17</f>
        <v>0.4120734908</v>
      </c>
      <c r="AE11" s="75">
        <v>177.0</v>
      </c>
      <c r="AF11" s="76">
        <f>AE11/AE17</f>
        <v>0.4645669291</v>
      </c>
      <c r="AG11" s="75">
        <v>235.0</v>
      </c>
      <c r="AH11" s="76">
        <f>AG11/AG17</f>
        <v>0.6167979003</v>
      </c>
      <c r="AI11" s="75">
        <v>250.0</v>
      </c>
      <c r="AJ11" s="76">
        <f>AI11/AI17</f>
        <v>0.656167979</v>
      </c>
      <c r="AK11" s="75">
        <v>257.0</v>
      </c>
      <c r="AL11" s="76">
        <f>AK11/AK17</f>
        <v>0.6745406824</v>
      </c>
      <c r="AM11" s="75">
        <v>257.0</v>
      </c>
      <c r="AN11" s="76">
        <f>AM11/AM17</f>
        <v>0.6745406824</v>
      </c>
      <c r="AO11" s="75">
        <v>265.0</v>
      </c>
      <c r="AP11" s="76">
        <f>AO11/AO17</f>
        <v>0.6955380577</v>
      </c>
      <c r="AQ11" s="75">
        <v>277.0</v>
      </c>
      <c r="AR11" s="76">
        <f>AQ11/AQ17</f>
        <v>0.7270341207</v>
      </c>
      <c r="AS11" s="75">
        <v>372.0</v>
      </c>
      <c r="AT11" s="90">
        <f>AS11/AS17</f>
        <v>0.9763779528</v>
      </c>
      <c r="AU11" s="75">
        <v>372.0</v>
      </c>
      <c r="AV11" s="90">
        <f>AU11/AU17</f>
        <v>0.9763779528</v>
      </c>
    </row>
    <row r="12">
      <c r="A12" s="77" t="s">
        <v>5546</v>
      </c>
      <c r="B12" s="73">
        <f>COUNTIFS(Seeds!D:D,"=Ortografía+cast",Seeds!Y:Y,"=Números y operaciones")+B13</f>
        <v>381</v>
      </c>
      <c r="C12" s="89">
        <f>B12/B17</f>
        <v>1</v>
      </c>
      <c r="D12" s="70"/>
      <c r="E12" s="75">
        <v>0.0</v>
      </c>
      <c r="F12" s="76">
        <f>E12/E17</f>
        <v>0</v>
      </c>
      <c r="G12" s="75">
        <v>19.0</v>
      </c>
      <c r="H12" s="76">
        <f>G12/G17</f>
        <v>0.0498687664</v>
      </c>
      <c r="I12" s="75">
        <v>19.0</v>
      </c>
      <c r="J12" s="76">
        <f>I12/I17</f>
        <v>0.0498687664</v>
      </c>
      <c r="K12" s="75">
        <v>19.0</v>
      </c>
      <c r="L12" s="76">
        <f>K12/K17</f>
        <v>0.0498687664</v>
      </c>
      <c r="M12" s="75">
        <v>19.0</v>
      </c>
      <c r="N12" s="76">
        <f>M12/M17</f>
        <v>0.0498687664</v>
      </c>
      <c r="O12" s="75">
        <v>34.0</v>
      </c>
      <c r="P12" s="76">
        <f>O12/O17</f>
        <v>0.08923884514</v>
      </c>
      <c r="Q12" s="75">
        <v>35.0</v>
      </c>
      <c r="R12" s="76">
        <f>Q12/Q17</f>
        <v>0.09186351706</v>
      </c>
      <c r="S12" s="75">
        <v>44.0</v>
      </c>
      <c r="T12" s="76">
        <f>S12/S17</f>
        <v>0.1154855643</v>
      </c>
      <c r="U12" s="75">
        <v>62.0</v>
      </c>
      <c r="V12" s="76">
        <f>U12/U17</f>
        <v>0.1627296588</v>
      </c>
      <c r="W12" s="75">
        <v>78.0</v>
      </c>
      <c r="X12" s="76">
        <f>W12/W17</f>
        <v>0.2047244094</v>
      </c>
      <c r="Y12" s="75">
        <v>122.0</v>
      </c>
      <c r="Z12" s="76">
        <f>Y12/Y17</f>
        <v>0.3202099738</v>
      </c>
      <c r="AA12" s="75">
        <v>122.0</v>
      </c>
      <c r="AB12" s="76">
        <f>AA12/AA17</f>
        <v>0.3202099738</v>
      </c>
      <c r="AC12" s="75">
        <v>122.0</v>
      </c>
      <c r="AD12" s="76">
        <f>AC12/AC17</f>
        <v>0.3202099738</v>
      </c>
      <c r="AE12" s="75">
        <v>122.0</v>
      </c>
      <c r="AF12" s="76">
        <f>AE12/AE17</f>
        <v>0.3202099738</v>
      </c>
      <c r="AG12" s="75">
        <v>122.0</v>
      </c>
      <c r="AH12" s="76">
        <f>AG12/AG17</f>
        <v>0.3202099738</v>
      </c>
      <c r="AI12" s="75">
        <v>164.0</v>
      </c>
      <c r="AJ12" s="76">
        <f>AI12/AI17</f>
        <v>0.4304461942</v>
      </c>
      <c r="AK12" s="75">
        <v>257.0</v>
      </c>
      <c r="AL12" s="76">
        <f>AK12/AK17</f>
        <v>0.6745406824</v>
      </c>
      <c r="AM12" s="75">
        <v>257.0</v>
      </c>
      <c r="AN12" s="76">
        <f>AM12/AM17</f>
        <v>0.6745406824</v>
      </c>
      <c r="AO12" s="75">
        <v>265.0</v>
      </c>
      <c r="AP12" s="76">
        <f>AO12/AO17</f>
        <v>0.6955380577</v>
      </c>
      <c r="AQ12" s="75">
        <v>265.0</v>
      </c>
      <c r="AR12" s="76">
        <f>AQ12/AQ17</f>
        <v>0.6955380577</v>
      </c>
      <c r="AS12" s="75">
        <v>367.0</v>
      </c>
      <c r="AT12" s="90">
        <f>AS12/AS17</f>
        <v>0.9632545932</v>
      </c>
      <c r="AU12" s="75">
        <v>372.0</v>
      </c>
      <c r="AV12" s="90">
        <f>AU12/AU17</f>
        <v>0.9763779528</v>
      </c>
    </row>
    <row r="13">
      <c r="A13" s="72" t="s">
        <v>5547</v>
      </c>
      <c r="B13" s="73">
        <f>COUNTIFS(Seeds!D:D,"=JSON sin imagen",Seeds!Y:Y,"=Números y operaciones")+B14</f>
        <v>381</v>
      </c>
      <c r="C13" s="89">
        <f>B13/B17</f>
        <v>1</v>
      </c>
      <c r="D13" s="70"/>
      <c r="E13" s="75">
        <v>0.0</v>
      </c>
      <c r="F13" s="76">
        <f>E13/E17</f>
        <v>0</v>
      </c>
      <c r="G13" s="75">
        <v>0.0</v>
      </c>
      <c r="H13" s="76">
        <f>G13/G17</f>
        <v>0</v>
      </c>
      <c r="I13" s="75">
        <v>0.0</v>
      </c>
      <c r="J13" s="76">
        <f>I13/I17</f>
        <v>0</v>
      </c>
      <c r="K13" s="75">
        <v>0.0</v>
      </c>
      <c r="L13" s="76">
        <f>K13/K17</f>
        <v>0</v>
      </c>
      <c r="M13" s="75">
        <v>0.0</v>
      </c>
      <c r="N13" s="76">
        <f>M13/M17</f>
        <v>0</v>
      </c>
      <c r="O13" s="75">
        <v>2.0</v>
      </c>
      <c r="P13" s="76">
        <f>O13/O17</f>
        <v>0.005249343832</v>
      </c>
      <c r="Q13" s="75">
        <v>2.0</v>
      </c>
      <c r="R13" s="76">
        <f>Q13/Q17</f>
        <v>0.005249343832</v>
      </c>
      <c r="S13" s="75">
        <v>2.0</v>
      </c>
      <c r="T13" s="76">
        <f>S13/S17</f>
        <v>0.005249343832</v>
      </c>
      <c r="U13" s="75">
        <v>18.0</v>
      </c>
      <c r="V13" s="76">
        <f>U13/U17</f>
        <v>0.04724409449</v>
      </c>
      <c r="W13" s="75">
        <v>52.0</v>
      </c>
      <c r="X13" s="76">
        <f>W13/W17</f>
        <v>0.1364829396</v>
      </c>
      <c r="Y13" s="75">
        <v>119.0</v>
      </c>
      <c r="Z13" s="76">
        <f>Y13/Y17</f>
        <v>0.312335958</v>
      </c>
      <c r="AA13" s="75">
        <v>119.0</v>
      </c>
      <c r="AB13" s="76">
        <f>AA13/AA17</f>
        <v>0.312335958</v>
      </c>
      <c r="AC13" s="75">
        <v>119.0</v>
      </c>
      <c r="AD13" s="76">
        <f>AC13/AC17</f>
        <v>0.312335958</v>
      </c>
      <c r="AE13" s="75">
        <v>119.0</v>
      </c>
      <c r="AF13" s="76">
        <f>AE13/AE17</f>
        <v>0.312335958</v>
      </c>
      <c r="AG13" s="75">
        <v>119.0</v>
      </c>
      <c r="AH13" s="76">
        <f>AG13/AG17</f>
        <v>0.312335958</v>
      </c>
      <c r="AI13" s="75">
        <v>119.0</v>
      </c>
      <c r="AJ13" s="76">
        <f>AI13/AI17</f>
        <v>0.312335958</v>
      </c>
      <c r="AK13" s="75">
        <v>120.0</v>
      </c>
      <c r="AL13" s="76">
        <f>AK13/AK17</f>
        <v>0.3149606299</v>
      </c>
      <c r="AM13" s="75">
        <v>242.0</v>
      </c>
      <c r="AN13" s="76">
        <f>AM13/AM17</f>
        <v>0.6351706037</v>
      </c>
      <c r="AO13" s="75">
        <v>264.0</v>
      </c>
      <c r="AP13" s="76">
        <f>AO13/AO17</f>
        <v>0.6929133858</v>
      </c>
      <c r="AQ13" s="75">
        <v>264.0</v>
      </c>
      <c r="AR13" s="76">
        <f>AQ13/AQ17</f>
        <v>0.6929133858</v>
      </c>
      <c r="AS13" s="75">
        <v>366.0</v>
      </c>
      <c r="AT13" s="90">
        <f>AS13/AS17</f>
        <v>0.9606299213</v>
      </c>
      <c r="AU13" s="75">
        <v>372.0</v>
      </c>
      <c r="AV13" s="90">
        <f>AU13/AU17</f>
        <v>0.9763779528</v>
      </c>
    </row>
    <row r="14">
      <c r="A14" s="72" t="s">
        <v>5548</v>
      </c>
      <c r="B14" s="73">
        <f>COUNTIFS(Seeds!D:D,"=JSON con imagen",Seeds!Y:Y,"=Números y operaciones")+B15</f>
        <v>381</v>
      </c>
      <c r="C14" s="89">
        <f>B14/B17</f>
        <v>1</v>
      </c>
      <c r="D14" s="70"/>
      <c r="E14" s="75">
        <v>0.0</v>
      </c>
      <c r="F14" s="76">
        <f>E14/E17</f>
        <v>0</v>
      </c>
      <c r="G14" s="75">
        <v>0.0</v>
      </c>
      <c r="H14" s="76">
        <f>G14/G17</f>
        <v>0</v>
      </c>
      <c r="I14" s="75">
        <v>0.0</v>
      </c>
      <c r="J14" s="76">
        <f>I14/I17</f>
        <v>0</v>
      </c>
      <c r="K14" s="75">
        <v>0.0</v>
      </c>
      <c r="L14" s="76">
        <f>K14/K17</f>
        <v>0</v>
      </c>
      <c r="M14" s="75">
        <v>0.0</v>
      </c>
      <c r="N14" s="76">
        <f>M14/M17</f>
        <v>0</v>
      </c>
      <c r="O14" s="75">
        <v>2.0</v>
      </c>
      <c r="P14" s="76">
        <f>O14/O17</f>
        <v>0.005249343832</v>
      </c>
      <c r="Q14" s="75">
        <v>2.0</v>
      </c>
      <c r="R14" s="76">
        <f>Q14/Q17</f>
        <v>0.005249343832</v>
      </c>
      <c r="S14" s="75">
        <v>2.0</v>
      </c>
      <c r="T14" s="76">
        <f>S14/S17</f>
        <v>0.005249343832</v>
      </c>
      <c r="U14" s="75">
        <v>18.0</v>
      </c>
      <c r="V14" s="76">
        <f>U14/U17</f>
        <v>0.04724409449</v>
      </c>
      <c r="W14" s="75">
        <v>52.0</v>
      </c>
      <c r="X14" s="76">
        <f>W14/W17</f>
        <v>0.1364829396</v>
      </c>
      <c r="Y14" s="75">
        <v>116.0</v>
      </c>
      <c r="Z14" s="76">
        <f>Y14/Y17</f>
        <v>0.3044619423</v>
      </c>
      <c r="AA14" s="75">
        <v>116.0</v>
      </c>
      <c r="AB14" s="76">
        <f>AA14/AA17</f>
        <v>0.3044619423</v>
      </c>
      <c r="AC14" s="75">
        <v>116.0</v>
      </c>
      <c r="AD14" s="76">
        <f>AC14/AC17</f>
        <v>0.3044619423</v>
      </c>
      <c r="AE14" s="75">
        <v>116.0</v>
      </c>
      <c r="AF14" s="76">
        <f>AE14/AE17</f>
        <v>0.3044619423</v>
      </c>
      <c r="AG14" s="75">
        <v>116.0</v>
      </c>
      <c r="AH14" s="76">
        <f>AG14/AG17</f>
        <v>0.3044619423</v>
      </c>
      <c r="AI14" s="75">
        <v>116.0</v>
      </c>
      <c r="AJ14" s="76">
        <f>AI14/AI17</f>
        <v>0.3044619423</v>
      </c>
      <c r="AK14" s="75">
        <v>117.0</v>
      </c>
      <c r="AL14" s="76">
        <f>AK14/AK17</f>
        <v>0.3070866142</v>
      </c>
      <c r="AM14" s="75">
        <v>233.0</v>
      </c>
      <c r="AN14" s="76">
        <f>AM14/AM17</f>
        <v>0.6115485564</v>
      </c>
      <c r="AO14" s="75">
        <v>261.0</v>
      </c>
      <c r="AP14" s="76">
        <f>AO14/AO17</f>
        <v>0.6850393701</v>
      </c>
      <c r="AQ14" s="75">
        <v>261.0</v>
      </c>
      <c r="AR14" s="76">
        <f>AQ14/AQ17</f>
        <v>0.6850393701</v>
      </c>
      <c r="AS14" s="75">
        <v>366.0</v>
      </c>
      <c r="AT14" s="90">
        <f>AS14/AS17</f>
        <v>0.9606299213</v>
      </c>
      <c r="AU14" s="75">
        <v>372.0</v>
      </c>
      <c r="AV14" s="90">
        <f>AU14/AU17</f>
        <v>0.9763779528</v>
      </c>
    </row>
    <row r="15">
      <c r="A15" s="72" t="s">
        <v>36</v>
      </c>
      <c r="B15" s="73">
        <f>COUNTIFS(Seeds!D:D,"=JSON revisado",Seeds!Y:Y,"=Números y operaciones")</f>
        <v>381</v>
      </c>
      <c r="C15" s="89">
        <f>B15/B17</f>
        <v>1</v>
      </c>
      <c r="D15" s="70"/>
      <c r="E15" s="75">
        <v>0.0</v>
      </c>
      <c r="F15" s="76">
        <f>E15/E17</f>
        <v>0</v>
      </c>
      <c r="G15" s="75">
        <v>0.0</v>
      </c>
      <c r="H15" s="76">
        <f>G15/G17</f>
        <v>0</v>
      </c>
      <c r="I15" s="75">
        <v>0.0</v>
      </c>
      <c r="J15" s="76">
        <f>I15/I17</f>
        <v>0</v>
      </c>
      <c r="K15" s="75">
        <v>0.0</v>
      </c>
      <c r="L15" s="76">
        <f>K15/K17</f>
        <v>0</v>
      </c>
      <c r="M15" s="75">
        <v>0.0</v>
      </c>
      <c r="N15" s="76">
        <f>M15/M17</f>
        <v>0</v>
      </c>
      <c r="O15" s="75">
        <v>1.0</v>
      </c>
      <c r="P15" s="76">
        <f>O15/O17</f>
        <v>0.002624671916</v>
      </c>
      <c r="Q15" s="75">
        <v>1.0</v>
      </c>
      <c r="R15" s="76">
        <f>Q15/Q17</f>
        <v>0.002624671916</v>
      </c>
      <c r="S15" s="75">
        <v>1.0</v>
      </c>
      <c r="T15" s="76">
        <f>S15/S17</f>
        <v>0.002624671916</v>
      </c>
      <c r="U15" s="75">
        <v>18.0</v>
      </c>
      <c r="V15" s="76">
        <f>U15/U17</f>
        <v>0.04724409449</v>
      </c>
      <c r="W15" s="75">
        <v>18.0</v>
      </c>
      <c r="X15" s="76">
        <f>W15/W17</f>
        <v>0.04724409449</v>
      </c>
      <c r="Y15" s="75">
        <v>32.0</v>
      </c>
      <c r="Z15" s="76">
        <f>Y15/Y17</f>
        <v>0.08398950131</v>
      </c>
      <c r="AA15" s="75">
        <v>56.0</v>
      </c>
      <c r="AB15" s="76">
        <f>AA15/AA17</f>
        <v>0.1469816273</v>
      </c>
      <c r="AC15" s="75">
        <v>56.0</v>
      </c>
      <c r="AD15" s="76">
        <f>AC15/AC17</f>
        <v>0.1469816273</v>
      </c>
      <c r="AE15" s="75">
        <v>56.0</v>
      </c>
      <c r="AF15" s="76">
        <f>AE15/AE17</f>
        <v>0.1469816273</v>
      </c>
      <c r="AG15" s="75">
        <v>56.0</v>
      </c>
      <c r="AH15" s="76">
        <f>AG15/AG17</f>
        <v>0.1469816273</v>
      </c>
      <c r="AI15" s="75">
        <v>87.0</v>
      </c>
      <c r="AJ15" s="76">
        <f>AI15/AI17</f>
        <v>0.2283464567</v>
      </c>
      <c r="AK15" s="75">
        <v>96.0</v>
      </c>
      <c r="AL15" s="76">
        <f>AK15/AK17</f>
        <v>0.2519685039</v>
      </c>
      <c r="AM15" s="75">
        <v>196.0</v>
      </c>
      <c r="AN15" s="76">
        <f>AM15/AM17</f>
        <v>0.5144356955</v>
      </c>
      <c r="AO15" s="75">
        <v>203.0</v>
      </c>
      <c r="AP15" s="76">
        <f>AO15/AO17</f>
        <v>0.532808399</v>
      </c>
      <c r="AQ15" s="75">
        <v>203.0</v>
      </c>
      <c r="AR15" s="76">
        <f>AQ15/AQ17</f>
        <v>0.532808399</v>
      </c>
      <c r="AS15" s="75">
        <v>302.0</v>
      </c>
      <c r="AT15" s="90">
        <f>AS15/AS17</f>
        <v>0.7926509186</v>
      </c>
      <c r="AU15" s="75">
        <v>372.0</v>
      </c>
      <c r="AV15" s="90">
        <f>AU15/AU17</f>
        <v>0.9763779528</v>
      </c>
    </row>
    <row r="16">
      <c r="A16" s="79" t="s">
        <v>5549</v>
      </c>
      <c r="B16" s="73">
        <f>COUNTIFS(Seeds!E:E,"=Sí",Seeds!Y:Y,"=Números y operaciones")</f>
        <v>0</v>
      </c>
      <c r="C16" s="89">
        <f>B16/B17</f>
        <v>0</v>
      </c>
      <c r="D16" s="70"/>
      <c r="E16" s="75">
        <v>0.0</v>
      </c>
      <c r="F16" s="76">
        <f>E16/E17</f>
        <v>0</v>
      </c>
      <c r="G16" s="75">
        <v>0.0</v>
      </c>
      <c r="H16" s="76">
        <f>G16/G17</f>
        <v>0</v>
      </c>
      <c r="I16" s="75">
        <v>0.0</v>
      </c>
      <c r="J16" s="76">
        <f>I16/I17</f>
        <v>0</v>
      </c>
      <c r="K16" s="75">
        <v>0.0</v>
      </c>
      <c r="L16" s="76">
        <f>K16/K17</f>
        <v>0</v>
      </c>
      <c r="M16" s="75">
        <v>0.0</v>
      </c>
      <c r="N16" s="76">
        <f>M16/M17</f>
        <v>0</v>
      </c>
      <c r="O16" s="75">
        <v>0.0</v>
      </c>
      <c r="P16" s="76">
        <f>O16/O17</f>
        <v>0</v>
      </c>
      <c r="Q16" s="75">
        <v>0.0</v>
      </c>
      <c r="R16" s="76">
        <f>Q16/Q17</f>
        <v>0</v>
      </c>
      <c r="S16" s="75">
        <v>0.0</v>
      </c>
      <c r="T16" s="76">
        <f>S16/S17</f>
        <v>0</v>
      </c>
      <c r="U16" s="75">
        <v>1.0</v>
      </c>
      <c r="V16" s="76">
        <f>U16/U17</f>
        <v>0.002624671916</v>
      </c>
      <c r="W16" s="75">
        <v>1.0</v>
      </c>
      <c r="X16" s="76">
        <f>W16/W17</f>
        <v>0.002624671916</v>
      </c>
      <c r="Y16" s="75">
        <v>1.0</v>
      </c>
      <c r="Z16" s="76">
        <f>Y16/Y17</f>
        <v>0.002624671916</v>
      </c>
      <c r="AA16" s="75">
        <v>1.0</v>
      </c>
      <c r="AB16" s="76">
        <f>AA16/AA17</f>
        <v>0.002624671916</v>
      </c>
      <c r="AC16" s="75">
        <v>1.0</v>
      </c>
      <c r="AD16" s="76">
        <f>AC16/AC17</f>
        <v>0.002624671916</v>
      </c>
      <c r="AE16" s="75">
        <v>1.0</v>
      </c>
      <c r="AF16" s="76">
        <f>AE16/AE17</f>
        <v>0.002624671916</v>
      </c>
      <c r="AG16" s="75">
        <v>1.0</v>
      </c>
      <c r="AH16" s="76">
        <f>AG16/AG17</f>
        <v>0.002624671916</v>
      </c>
      <c r="AI16" s="75">
        <v>1.0</v>
      </c>
      <c r="AJ16" s="76">
        <f>AI16/AI17</f>
        <v>0.002624671916</v>
      </c>
      <c r="AK16" s="75">
        <v>1.0</v>
      </c>
      <c r="AL16" s="76">
        <f>AK16/AK17</f>
        <v>0.002624671916</v>
      </c>
      <c r="AM16" s="75">
        <v>1.0</v>
      </c>
      <c r="AN16" s="76">
        <f>AM16/AM17</f>
        <v>0.002624671916</v>
      </c>
      <c r="AO16" s="75">
        <v>1.0</v>
      </c>
      <c r="AP16" s="76">
        <f>AO16/AO17</f>
        <v>0.002624671916</v>
      </c>
      <c r="AQ16" s="75">
        <v>1.0</v>
      </c>
      <c r="AR16" s="76">
        <f>AQ16/AQ17</f>
        <v>0.002624671916</v>
      </c>
      <c r="AS16" s="75">
        <v>7.0</v>
      </c>
      <c r="AT16" s="90">
        <f>AS16/AS17</f>
        <v>0.01837270341</v>
      </c>
      <c r="AU16" s="75">
        <v>7.0</v>
      </c>
      <c r="AV16" s="90">
        <f>AU16/AU17</f>
        <v>0.01837270341</v>
      </c>
    </row>
    <row r="17">
      <c r="A17" s="77" t="s">
        <v>572</v>
      </c>
      <c r="B17" s="91">
        <f>COUNTIFS(Seeds!Y:Y,"=Números y operaciones")-COUNTIFS(Seeds!Y:Y,"=Números y operaciones",Seeds!D:D,"=No hacer")</f>
        <v>381</v>
      </c>
      <c r="C17" s="80">
        <f>SUM(C11:C15)/5</f>
        <v>1</v>
      </c>
      <c r="D17" s="70"/>
      <c r="E17" s="81">
        <f>B17</f>
        <v>381</v>
      </c>
      <c r="F17" s="92"/>
      <c r="G17" s="81">
        <f>B17</f>
        <v>381</v>
      </c>
      <c r="H17" s="92"/>
      <c r="I17" s="81">
        <f>B17</f>
        <v>381</v>
      </c>
      <c r="J17" s="92"/>
      <c r="K17" s="81">
        <f>B17</f>
        <v>381</v>
      </c>
      <c r="L17" s="92"/>
      <c r="M17" s="81">
        <f>B17</f>
        <v>381</v>
      </c>
      <c r="N17" s="92"/>
      <c r="O17" s="81">
        <f>B17</f>
        <v>381</v>
      </c>
      <c r="P17" s="92"/>
      <c r="Q17" s="81">
        <f>B17</f>
        <v>381</v>
      </c>
      <c r="R17" s="92"/>
      <c r="S17" s="81">
        <f>B17</f>
        <v>381</v>
      </c>
      <c r="T17" s="92"/>
      <c r="U17" s="81">
        <f>B17</f>
        <v>381</v>
      </c>
      <c r="V17" s="92"/>
      <c r="W17" s="81">
        <f>B17</f>
        <v>381</v>
      </c>
      <c r="X17" s="93"/>
      <c r="Y17" s="81">
        <f>B17</f>
        <v>381</v>
      </c>
      <c r="Z17" s="93"/>
      <c r="AA17" s="81">
        <f>B17</f>
        <v>381</v>
      </c>
      <c r="AB17" s="82">
        <f>SUM(AB11:AB15)/5</f>
        <v>0.280839895</v>
      </c>
      <c r="AC17" s="81">
        <f>B17</f>
        <v>381</v>
      </c>
      <c r="AD17" s="82">
        <f>SUM(AD11:AD15)/5</f>
        <v>0.2992125984</v>
      </c>
      <c r="AE17" s="81">
        <f>B17</f>
        <v>381</v>
      </c>
      <c r="AF17" s="82">
        <f>SUM(AF11:AF15)/5</f>
        <v>0.3097112861</v>
      </c>
      <c r="AG17" s="81">
        <f>B17</f>
        <v>381</v>
      </c>
      <c r="AH17" s="82">
        <f>SUM(AH11:AH15)/5</f>
        <v>0.3401574803</v>
      </c>
      <c r="AI17" s="81">
        <f>B17</f>
        <v>381</v>
      </c>
      <c r="AJ17" s="82">
        <f>SUM(AJ11:AJ15)/5</f>
        <v>0.386351706</v>
      </c>
      <c r="AK17" s="81">
        <f>B17</f>
        <v>381</v>
      </c>
      <c r="AL17" s="82">
        <f>SUM(AL11:AL15)/5</f>
        <v>0.4446194226</v>
      </c>
      <c r="AM17" s="81">
        <f>B17</f>
        <v>381</v>
      </c>
      <c r="AN17" s="82">
        <f>SUM(AN11:AN15)/5</f>
        <v>0.6220472441</v>
      </c>
      <c r="AO17" s="81">
        <f>B17</f>
        <v>381</v>
      </c>
      <c r="AP17" s="82">
        <f>SUM(AP11:AP15)/5</f>
        <v>0.6603674541</v>
      </c>
      <c r="AQ17" s="81">
        <f>B17</f>
        <v>381</v>
      </c>
      <c r="AR17" s="82">
        <f>SUM(AR11:AR15)/5</f>
        <v>0.6666666667</v>
      </c>
      <c r="AS17" s="81">
        <f>B17</f>
        <v>381</v>
      </c>
      <c r="AT17" s="83">
        <f>SUM(AT11:AT15)/5</f>
        <v>0.9307086614</v>
      </c>
      <c r="AU17" s="81">
        <f>B17</f>
        <v>381</v>
      </c>
      <c r="AV17" s="83">
        <f>SUM(AV11:AV15)/5</f>
        <v>0.9763779528</v>
      </c>
    </row>
    <row r="18">
      <c r="A18" s="84"/>
      <c r="B18" s="70"/>
      <c r="C18" s="94"/>
      <c r="D18" s="70"/>
      <c r="E18" s="84"/>
      <c r="F18" s="95"/>
      <c r="G18" s="84"/>
      <c r="H18" s="95"/>
      <c r="I18" s="84"/>
      <c r="J18" s="95"/>
      <c r="K18" s="84"/>
      <c r="L18" s="95"/>
      <c r="M18" s="84"/>
      <c r="N18" s="95"/>
      <c r="O18" s="84"/>
      <c r="P18" s="95"/>
      <c r="Q18" s="84"/>
      <c r="R18" s="95"/>
      <c r="S18" s="84"/>
      <c r="T18" s="95"/>
      <c r="U18" s="84"/>
      <c r="V18" s="95"/>
      <c r="W18" s="84"/>
      <c r="X18" s="95"/>
      <c r="Y18" s="96"/>
      <c r="Z18" s="97"/>
      <c r="AA18" s="84"/>
      <c r="AB18" s="95"/>
      <c r="AC18" s="84"/>
      <c r="AD18" s="95"/>
      <c r="AE18" s="95"/>
      <c r="AF18" s="95"/>
      <c r="AG18" s="95"/>
      <c r="AH18" s="95"/>
      <c r="AI18" s="95"/>
      <c r="AJ18" s="95"/>
      <c r="AK18" s="84"/>
      <c r="AL18" s="95"/>
      <c r="AM18" s="95"/>
      <c r="AN18" s="95"/>
      <c r="AO18" s="95"/>
      <c r="AP18" s="95"/>
      <c r="AQ18" s="95"/>
      <c r="AR18" s="95"/>
      <c r="AS18" s="98"/>
      <c r="AT18" s="98"/>
      <c r="AU18" s="98"/>
      <c r="AV18" s="98"/>
    </row>
    <row r="19">
      <c r="A19" s="88" t="s">
        <v>3569</v>
      </c>
      <c r="B19" s="68"/>
      <c r="C19" s="69"/>
      <c r="D19" s="70"/>
      <c r="E19" s="71">
        <v>44750.0</v>
      </c>
      <c r="F19" s="69"/>
      <c r="G19" s="71">
        <v>44757.0</v>
      </c>
      <c r="H19" s="69"/>
      <c r="I19" s="71">
        <v>44764.0</v>
      </c>
      <c r="J19" s="69"/>
      <c r="K19" s="71">
        <v>44771.0</v>
      </c>
      <c r="L19" s="69"/>
      <c r="M19" s="71">
        <v>44778.0</v>
      </c>
      <c r="N19" s="69"/>
      <c r="O19" s="71">
        <v>44785.0</v>
      </c>
      <c r="P19" s="69"/>
      <c r="Q19" s="71">
        <v>44792.0</v>
      </c>
      <c r="R19" s="69"/>
      <c r="S19" s="71">
        <v>44799.0</v>
      </c>
      <c r="T19" s="69"/>
      <c r="U19" s="71">
        <v>44806.0</v>
      </c>
      <c r="V19" s="69"/>
      <c r="W19" s="71">
        <v>44813.0</v>
      </c>
      <c r="X19" s="69"/>
      <c r="Y19" s="71">
        <v>44820.0</v>
      </c>
      <c r="Z19" s="69"/>
      <c r="AA19" s="71">
        <v>44827.0</v>
      </c>
      <c r="AB19" s="69"/>
      <c r="AC19" s="71">
        <v>44834.0</v>
      </c>
      <c r="AD19" s="69"/>
      <c r="AE19" s="71">
        <v>44841.0</v>
      </c>
      <c r="AF19" s="69"/>
      <c r="AG19" s="71">
        <v>44848.0</v>
      </c>
      <c r="AH19" s="69"/>
      <c r="AI19" s="71">
        <v>44855.0</v>
      </c>
      <c r="AJ19" s="69"/>
      <c r="AK19" s="71">
        <v>44862.0</v>
      </c>
      <c r="AL19" s="69"/>
      <c r="AM19" s="71">
        <v>44869.0</v>
      </c>
      <c r="AN19" s="69"/>
      <c r="AO19" s="71">
        <v>44876.0</v>
      </c>
      <c r="AP19" s="69"/>
      <c r="AQ19" s="71">
        <v>44890.0</v>
      </c>
      <c r="AR19" s="69"/>
      <c r="AS19" s="71">
        <v>44897.0</v>
      </c>
      <c r="AT19" s="69"/>
      <c r="AU19" s="71">
        <v>44904.0</v>
      </c>
      <c r="AV19" s="69"/>
    </row>
    <row r="20">
      <c r="A20" s="72" t="s">
        <v>5545</v>
      </c>
      <c r="B20" s="73">
        <f>COUNTIFS(Seeds!D:D,"=Pendiente de revisión",Seeds!Y:Y,"=Geometría")+B21</f>
        <v>239</v>
      </c>
      <c r="C20" s="89">
        <f>B20/B26</f>
        <v>1</v>
      </c>
      <c r="D20" s="70"/>
      <c r="E20" s="75">
        <v>34.0</v>
      </c>
      <c r="F20" s="76">
        <f>E20/E26</f>
        <v>0.1422594142</v>
      </c>
      <c r="G20" s="75">
        <v>34.0</v>
      </c>
      <c r="H20" s="76">
        <f>G20/G26</f>
        <v>0.1422594142</v>
      </c>
      <c r="I20" s="75">
        <v>34.0</v>
      </c>
      <c r="J20" s="76">
        <f>I20/I26</f>
        <v>0.1422594142</v>
      </c>
      <c r="K20" s="75">
        <v>34.0</v>
      </c>
      <c r="L20" s="76">
        <f>K20/K26</f>
        <v>0.1422594142</v>
      </c>
      <c r="M20" s="75">
        <v>34.0</v>
      </c>
      <c r="N20" s="76">
        <f>M20/M26</f>
        <v>0.1422594142</v>
      </c>
      <c r="O20" s="75">
        <v>34.0</v>
      </c>
      <c r="P20" s="76">
        <f>O20/O26</f>
        <v>0.1422594142</v>
      </c>
      <c r="Q20" s="75">
        <v>34.0</v>
      </c>
      <c r="R20" s="76">
        <f>Q20/Q26</f>
        <v>0.1422594142</v>
      </c>
      <c r="S20" s="75">
        <v>44.0</v>
      </c>
      <c r="T20" s="76">
        <f>S20/S26</f>
        <v>0.1841004184</v>
      </c>
      <c r="U20" s="75">
        <v>70.0</v>
      </c>
      <c r="V20" s="76">
        <f>U20/U26</f>
        <v>0.2928870293</v>
      </c>
      <c r="W20" s="75">
        <v>95.0</v>
      </c>
      <c r="X20" s="76">
        <f>W20/W26</f>
        <v>0.3974895397</v>
      </c>
      <c r="Y20" s="75">
        <v>105.0</v>
      </c>
      <c r="Z20" s="76">
        <f>Y20/Y26</f>
        <v>0.4393305439</v>
      </c>
      <c r="AA20" s="75">
        <v>105.0</v>
      </c>
      <c r="AB20" s="76">
        <f>AA20/AA26</f>
        <v>0.4393305439</v>
      </c>
      <c r="AC20" s="75">
        <v>105.0</v>
      </c>
      <c r="AD20" s="76">
        <f>AC20/AC26</f>
        <v>0.4393305439</v>
      </c>
      <c r="AE20" s="75">
        <v>105.0</v>
      </c>
      <c r="AF20" s="76">
        <f>AE20/AE26</f>
        <v>0.4393305439</v>
      </c>
      <c r="AG20" s="75">
        <v>121.0</v>
      </c>
      <c r="AH20" s="76">
        <f>AG20/AG26</f>
        <v>0.5062761506</v>
      </c>
      <c r="AI20" s="75">
        <v>148.0</v>
      </c>
      <c r="AJ20" s="76">
        <f>AI20/AI26</f>
        <v>0.6192468619</v>
      </c>
      <c r="AK20" s="75">
        <v>148.0</v>
      </c>
      <c r="AL20" s="76">
        <f>AK20/AK26</f>
        <v>0.6192468619</v>
      </c>
      <c r="AM20" s="75">
        <v>148.0</v>
      </c>
      <c r="AN20" s="76">
        <f>AM20/AM26</f>
        <v>0.6192468619</v>
      </c>
      <c r="AO20" s="75">
        <v>148.0</v>
      </c>
      <c r="AP20" s="76">
        <f>AO20/AO26</f>
        <v>0.6192468619</v>
      </c>
      <c r="AQ20" s="75">
        <v>178.0</v>
      </c>
      <c r="AR20" s="76">
        <f>AQ20/AQ26</f>
        <v>0.7447698745</v>
      </c>
      <c r="AS20" s="75">
        <v>243.0</v>
      </c>
      <c r="AT20" s="90">
        <f>AS20/AS26</f>
        <v>1.016736402</v>
      </c>
      <c r="AU20" s="75">
        <v>243.0</v>
      </c>
      <c r="AV20" s="90">
        <f>AU20/AU26</f>
        <v>1.016736402</v>
      </c>
    </row>
    <row r="21">
      <c r="A21" s="77" t="s">
        <v>5546</v>
      </c>
      <c r="B21" s="73">
        <f>COUNTIFS(Seeds!D:D,"=Ortografía+cast",Seeds!Y:Y,"=Geometría")+B22</f>
        <v>239</v>
      </c>
      <c r="C21" s="89">
        <f>B21/B26</f>
        <v>1</v>
      </c>
      <c r="D21" s="70"/>
      <c r="E21" s="75">
        <v>20.0</v>
      </c>
      <c r="F21" s="76">
        <f>E21/E26</f>
        <v>0.08368200837</v>
      </c>
      <c r="G21" s="75">
        <v>34.0</v>
      </c>
      <c r="H21" s="76">
        <f>G21/G26</f>
        <v>0.1422594142</v>
      </c>
      <c r="I21" s="75">
        <v>34.0</v>
      </c>
      <c r="J21" s="76">
        <f>I21/I26</f>
        <v>0.1422594142</v>
      </c>
      <c r="K21" s="75">
        <v>34.0</v>
      </c>
      <c r="L21" s="76">
        <f>K21/K26</f>
        <v>0.1422594142</v>
      </c>
      <c r="M21" s="75">
        <v>34.0</v>
      </c>
      <c r="N21" s="76">
        <f>M21/M26</f>
        <v>0.1422594142</v>
      </c>
      <c r="O21" s="75">
        <v>34.0</v>
      </c>
      <c r="P21" s="76">
        <f>O21/O26</f>
        <v>0.1422594142</v>
      </c>
      <c r="Q21" s="75">
        <v>34.0</v>
      </c>
      <c r="R21" s="76">
        <f>Q21/Q26</f>
        <v>0.1422594142</v>
      </c>
      <c r="S21" s="75">
        <v>44.0</v>
      </c>
      <c r="T21" s="76">
        <f>S21/S26</f>
        <v>0.1841004184</v>
      </c>
      <c r="U21" s="75">
        <v>61.0</v>
      </c>
      <c r="V21" s="76">
        <f>U21/U26</f>
        <v>0.2552301255</v>
      </c>
      <c r="W21" s="75">
        <v>69.0</v>
      </c>
      <c r="X21" s="76">
        <f>W21/W26</f>
        <v>0.2887029289</v>
      </c>
      <c r="Y21" s="75">
        <v>103.0</v>
      </c>
      <c r="Z21" s="76">
        <f>Y21/Y26</f>
        <v>0.4309623431</v>
      </c>
      <c r="AA21" s="75">
        <v>103.0</v>
      </c>
      <c r="AB21" s="76">
        <f>AA21/AA26</f>
        <v>0.4309623431</v>
      </c>
      <c r="AC21" s="75">
        <v>103.0</v>
      </c>
      <c r="AD21" s="76">
        <f>AC21/AC26</f>
        <v>0.4309623431</v>
      </c>
      <c r="AE21" s="75">
        <v>103.0</v>
      </c>
      <c r="AF21" s="76">
        <f>AE21/AE26</f>
        <v>0.4309623431</v>
      </c>
      <c r="AG21" s="75">
        <v>103.0</v>
      </c>
      <c r="AH21" s="76">
        <f>AG21/AG26</f>
        <v>0.4309623431</v>
      </c>
      <c r="AI21" s="75">
        <v>139.0</v>
      </c>
      <c r="AJ21" s="76">
        <f>AI21/AI26</f>
        <v>0.5815899582</v>
      </c>
      <c r="AK21" s="75">
        <v>145.0</v>
      </c>
      <c r="AL21" s="76">
        <f>AK21/AK26</f>
        <v>0.6066945607</v>
      </c>
      <c r="AM21" s="75">
        <v>145.0</v>
      </c>
      <c r="AN21" s="76">
        <f>AM21/AM26</f>
        <v>0.6066945607</v>
      </c>
      <c r="AO21" s="75">
        <v>147.0</v>
      </c>
      <c r="AP21" s="76">
        <f>AO21/AO26</f>
        <v>0.6150627615</v>
      </c>
      <c r="AQ21" s="75">
        <v>147.0</v>
      </c>
      <c r="AR21" s="76">
        <f>AQ21/AQ26</f>
        <v>0.6150627615</v>
      </c>
      <c r="AS21" s="75">
        <v>243.0</v>
      </c>
      <c r="AT21" s="90">
        <f>AS21/AS26</f>
        <v>1.016736402</v>
      </c>
      <c r="AU21" s="75">
        <v>243.0</v>
      </c>
      <c r="AV21" s="90">
        <f>AU21/AU26</f>
        <v>1.016736402</v>
      </c>
    </row>
    <row r="22">
      <c r="A22" s="72" t="s">
        <v>5547</v>
      </c>
      <c r="B22" s="73">
        <f>COUNTIFS(Seeds!D:D,"=JSON sin imagen",Seeds!Y:Y,"=Geometría")+B23</f>
        <v>239</v>
      </c>
      <c r="C22" s="89">
        <f>B22/B26</f>
        <v>1</v>
      </c>
      <c r="D22" s="70"/>
      <c r="E22" s="75">
        <v>0.0</v>
      </c>
      <c r="F22" s="76">
        <f>E22/E26</f>
        <v>0</v>
      </c>
      <c r="G22" s="75">
        <v>0.0</v>
      </c>
      <c r="H22" s="76">
        <f>G22/G26</f>
        <v>0</v>
      </c>
      <c r="I22" s="75">
        <v>0.0</v>
      </c>
      <c r="J22" s="76">
        <f>I22/I26</f>
        <v>0</v>
      </c>
      <c r="K22" s="75">
        <v>0.0</v>
      </c>
      <c r="L22" s="76">
        <f>K22/K26</f>
        <v>0</v>
      </c>
      <c r="M22" s="75">
        <v>0.0</v>
      </c>
      <c r="N22" s="76">
        <f>M22/M26</f>
        <v>0</v>
      </c>
      <c r="O22" s="75">
        <v>1.0</v>
      </c>
      <c r="P22" s="76">
        <f>O22/O26</f>
        <v>0.004184100418</v>
      </c>
      <c r="Q22" s="75">
        <v>1.0</v>
      </c>
      <c r="R22" s="76">
        <f>Q22/Q26</f>
        <v>0.004184100418</v>
      </c>
      <c r="S22" s="75">
        <v>1.0</v>
      </c>
      <c r="T22" s="76">
        <f>S22/S26</f>
        <v>0.004184100418</v>
      </c>
      <c r="U22" s="75">
        <v>1.0</v>
      </c>
      <c r="V22" s="76">
        <f>U22/U26</f>
        <v>0.004184100418</v>
      </c>
      <c r="W22" s="75">
        <v>1.0</v>
      </c>
      <c r="X22" s="76">
        <f>W22/W26</f>
        <v>0.004184100418</v>
      </c>
      <c r="Y22" s="75">
        <v>2.0</v>
      </c>
      <c r="Z22" s="76">
        <f>Y22/Y26</f>
        <v>0.008368200837</v>
      </c>
      <c r="AA22" s="75">
        <v>7.0</v>
      </c>
      <c r="AB22" s="76">
        <f>AA22/AA26</f>
        <v>0.02928870293</v>
      </c>
      <c r="AC22" s="75">
        <v>7.0</v>
      </c>
      <c r="AD22" s="76">
        <f>AC22/AC26</f>
        <v>0.02928870293</v>
      </c>
      <c r="AE22" s="75">
        <v>7.0</v>
      </c>
      <c r="AF22" s="76">
        <f>AE22/AE26</f>
        <v>0.02928870293</v>
      </c>
      <c r="AG22" s="75">
        <v>37.0</v>
      </c>
      <c r="AH22" s="76">
        <f>AG22/AG26</f>
        <v>0.1548117155</v>
      </c>
      <c r="AI22" s="75">
        <v>65.0</v>
      </c>
      <c r="AJ22" s="76">
        <f>AI22/AI26</f>
        <v>0.2719665272</v>
      </c>
      <c r="AK22" s="75">
        <v>70.0</v>
      </c>
      <c r="AL22" s="76">
        <f>AK22/AK26</f>
        <v>0.2928870293</v>
      </c>
      <c r="AM22" s="75">
        <v>104.0</v>
      </c>
      <c r="AN22" s="76">
        <f>AM22/AM26</f>
        <v>0.4351464435</v>
      </c>
      <c r="AO22" s="75">
        <v>139.0</v>
      </c>
      <c r="AP22" s="76">
        <f>AO22/AO26</f>
        <v>0.5815899582</v>
      </c>
      <c r="AQ22" s="75">
        <v>144.0</v>
      </c>
      <c r="AR22" s="76">
        <f>AQ22/AQ26</f>
        <v>0.6025104603</v>
      </c>
      <c r="AS22" s="75">
        <v>238.0</v>
      </c>
      <c r="AT22" s="90">
        <f>AS22/AS26</f>
        <v>0.9958158996</v>
      </c>
      <c r="AU22" s="75">
        <v>243.0</v>
      </c>
      <c r="AV22" s="90">
        <f>AU22/AU26</f>
        <v>1.016736402</v>
      </c>
    </row>
    <row r="23">
      <c r="A23" s="72" t="s">
        <v>5548</v>
      </c>
      <c r="B23" s="73">
        <f>COUNTIFS(Seeds!D:D,"=JSON con imagen",Seeds!Y:Y,"=Geometría")+B24</f>
        <v>239</v>
      </c>
      <c r="C23" s="89">
        <f>B23/B26</f>
        <v>1</v>
      </c>
      <c r="D23" s="70"/>
      <c r="E23" s="75">
        <v>0.0</v>
      </c>
      <c r="F23" s="76">
        <f>E23/E26</f>
        <v>0</v>
      </c>
      <c r="G23" s="75">
        <v>0.0</v>
      </c>
      <c r="H23" s="76">
        <f>G23/G26</f>
        <v>0</v>
      </c>
      <c r="I23" s="75">
        <v>0.0</v>
      </c>
      <c r="J23" s="76">
        <f>I23/I26</f>
        <v>0</v>
      </c>
      <c r="K23" s="75">
        <v>0.0</v>
      </c>
      <c r="L23" s="76">
        <f>K23/K26</f>
        <v>0</v>
      </c>
      <c r="M23" s="75">
        <v>0.0</v>
      </c>
      <c r="N23" s="76">
        <f>M23/M26</f>
        <v>0</v>
      </c>
      <c r="O23" s="75">
        <v>1.0</v>
      </c>
      <c r="P23" s="76">
        <f>O23/O26</f>
        <v>0.004184100418</v>
      </c>
      <c r="Q23" s="75">
        <v>1.0</v>
      </c>
      <c r="R23" s="76">
        <f>Q23/Q26</f>
        <v>0.004184100418</v>
      </c>
      <c r="S23" s="75">
        <v>1.0</v>
      </c>
      <c r="T23" s="76">
        <f>S23/S26</f>
        <v>0.004184100418</v>
      </c>
      <c r="U23" s="75">
        <v>0.0</v>
      </c>
      <c r="V23" s="76">
        <f>U23/U26</f>
        <v>0</v>
      </c>
      <c r="W23" s="75">
        <v>0.0</v>
      </c>
      <c r="X23" s="76">
        <f>W23/W26</f>
        <v>0</v>
      </c>
      <c r="Y23" s="75">
        <v>0.0</v>
      </c>
      <c r="Z23" s="76">
        <f>Y23/Y26</f>
        <v>0</v>
      </c>
      <c r="AA23" s="75">
        <v>5.0</v>
      </c>
      <c r="AB23" s="76">
        <f>AA23/AA26</f>
        <v>0.02092050209</v>
      </c>
      <c r="AC23" s="75">
        <v>5.0</v>
      </c>
      <c r="AD23" s="76">
        <f>AC23/AC26</f>
        <v>0.02092050209</v>
      </c>
      <c r="AE23" s="75">
        <v>5.0</v>
      </c>
      <c r="AF23" s="76">
        <f>AE23/AE26</f>
        <v>0.02092050209</v>
      </c>
      <c r="AG23" s="75">
        <v>5.0</v>
      </c>
      <c r="AH23" s="76">
        <f>AG23/AG26</f>
        <v>0.02092050209</v>
      </c>
      <c r="AI23" s="75">
        <v>5.0</v>
      </c>
      <c r="AJ23" s="76">
        <f>AI23/AI26</f>
        <v>0.02092050209</v>
      </c>
      <c r="AK23" s="75">
        <v>17.0</v>
      </c>
      <c r="AL23" s="76">
        <f>AK23/AK26</f>
        <v>0.07112970711</v>
      </c>
      <c r="AM23" s="75">
        <v>63.0</v>
      </c>
      <c r="AN23" s="76">
        <f>AM23/AM26</f>
        <v>0.2635983264</v>
      </c>
      <c r="AO23" s="75">
        <v>137.0</v>
      </c>
      <c r="AP23" s="76">
        <f>AO23/AO26</f>
        <v>0.5732217573</v>
      </c>
      <c r="AQ23" s="75">
        <v>142.0</v>
      </c>
      <c r="AR23" s="76">
        <f>AQ23/AQ26</f>
        <v>0.5941422594</v>
      </c>
      <c r="AS23" s="75">
        <v>178.0</v>
      </c>
      <c r="AT23" s="90">
        <f>AS23/AS26</f>
        <v>0.7447698745</v>
      </c>
      <c r="AU23" s="75">
        <v>243.0</v>
      </c>
      <c r="AV23" s="90">
        <f>AU23/AU26</f>
        <v>1.016736402</v>
      </c>
    </row>
    <row r="24">
      <c r="A24" s="72" t="s">
        <v>36</v>
      </c>
      <c r="B24" s="73">
        <f>COUNTIFS(Seeds!D:D,"=JSON revisado",Seeds!Y:Y,"=Geometría")</f>
        <v>239</v>
      </c>
      <c r="C24" s="89">
        <f>B24/B26</f>
        <v>1</v>
      </c>
      <c r="D24" s="70"/>
      <c r="E24" s="75">
        <v>0.0</v>
      </c>
      <c r="F24" s="76">
        <f>E24/E26</f>
        <v>0</v>
      </c>
      <c r="G24" s="75">
        <v>0.0</v>
      </c>
      <c r="H24" s="76">
        <f>G24/G26</f>
        <v>0</v>
      </c>
      <c r="I24" s="75">
        <v>0.0</v>
      </c>
      <c r="J24" s="76">
        <f>I24/I26</f>
        <v>0</v>
      </c>
      <c r="K24" s="75">
        <v>0.0</v>
      </c>
      <c r="L24" s="76">
        <f>K24/K26</f>
        <v>0</v>
      </c>
      <c r="M24" s="75">
        <v>0.0</v>
      </c>
      <c r="N24" s="76">
        <f>M24/M26</f>
        <v>0</v>
      </c>
      <c r="O24" s="75">
        <v>0.0</v>
      </c>
      <c r="P24" s="76">
        <f>O24/O26</f>
        <v>0</v>
      </c>
      <c r="Q24" s="75">
        <v>0.0</v>
      </c>
      <c r="R24" s="76">
        <f>Q24/Q26</f>
        <v>0</v>
      </c>
      <c r="S24" s="75">
        <v>0.0</v>
      </c>
      <c r="T24" s="76">
        <f>S24/S26</f>
        <v>0</v>
      </c>
      <c r="U24" s="75">
        <v>0.0</v>
      </c>
      <c r="V24" s="76">
        <f>U24/U26</f>
        <v>0</v>
      </c>
      <c r="W24" s="75">
        <v>0.0</v>
      </c>
      <c r="X24" s="76">
        <f>W24/W26</f>
        <v>0</v>
      </c>
      <c r="Y24" s="75">
        <v>0.0</v>
      </c>
      <c r="Z24" s="76">
        <f>Y24/Y26</f>
        <v>0</v>
      </c>
      <c r="AA24" s="75">
        <v>0.0</v>
      </c>
      <c r="AB24" s="76">
        <f>AA24/AA26</f>
        <v>0</v>
      </c>
      <c r="AC24" s="75">
        <v>0.0</v>
      </c>
      <c r="AD24" s="76">
        <f>AC24/AC26</f>
        <v>0</v>
      </c>
      <c r="AE24" s="75">
        <v>0.0</v>
      </c>
      <c r="AF24" s="76">
        <f>AE24/AE26</f>
        <v>0</v>
      </c>
      <c r="AG24" s="75">
        <v>0.0</v>
      </c>
      <c r="AH24" s="76">
        <f>AG24/AG26</f>
        <v>0</v>
      </c>
      <c r="AI24" s="75">
        <v>0.0</v>
      </c>
      <c r="AJ24" s="76">
        <f>AI24/AI26</f>
        <v>0</v>
      </c>
      <c r="AK24" s="75">
        <v>2.0</v>
      </c>
      <c r="AL24" s="76">
        <f>AK24/AK26</f>
        <v>0.008368200837</v>
      </c>
      <c r="AM24" s="75">
        <v>24.0</v>
      </c>
      <c r="AN24" s="76">
        <f>AM24/AM26</f>
        <v>0.10041841</v>
      </c>
      <c r="AO24" s="75">
        <v>24.0</v>
      </c>
      <c r="AP24" s="76">
        <f>AO24/AO26</f>
        <v>0.10041841</v>
      </c>
      <c r="AQ24" s="75">
        <v>24.0</v>
      </c>
      <c r="AR24" s="76">
        <f>AQ24/AQ26</f>
        <v>0.10041841</v>
      </c>
      <c r="AS24" s="75">
        <v>90.0</v>
      </c>
      <c r="AT24" s="90">
        <f>AS24/AS26</f>
        <v>0.3765690377</v>
      </c>
      <c r="AU24" s="75">
        <v>241.0</v>
      </c>
      <c r="AV24" s="90">
        <f>AU24/AU26</f>
        <v>1.008368201</v>
      </c>
    </row>
    <row r="25">
      <c r="A25" s="77" t="s">
        <v>5549</v>
      </c>
      <c r="B25" s="91">
        <f>COUNTIFS(Seeds!E:E,"=Sí",Seeds!Y:Y,"=Geometría")</f>
        <v>1</v>
      </c>
      <c r="C25" s="89">
        <f>B25/B26</f>
        <v>0.004184100418</v>
      </c>
      <c r="D25" s="70"/>
      <c r="E25" s="75">
        <v>1.0</v>
      </c>
      <c r="F25" s="76">
        <f>E25/E26</f>
        <v>0.004184100418</v>
      </c>
      <c r="G25" s="75">
        <v>0.0</v>
      </c>
      <c r="H25" s="76">
        <f>G25/G26</f>
        <v>0</v>
      </c>
      <c r="I25" s="75">
        <v>1.0</v>
      </c>
      <c r="J25" s="76">
        <f>I25/I26</f>
        <v>0.004184100418</v>
      </c>
      <c r="K25" s="75">
        <v>1.0</v>
      </c>
      <c r="L25" s="76">
        <f>K25/K26</f>
        <v>0.004184100418</v>
      </c>
      <c r="M25" s="75">
        <v>1.0</v>
      </c>
      <c r="N25" s="76">
        <f>M25/M26</f>
        <v>0.004184100418</v>
      </c>
      <c r="O25" s="75">
        <v>1.0</v>
      </c>
      <c r="P25" s="76">
        <f>O25/O26</f>
        <v>0.004184100418</v>
      </c>
      <c r="Q25" s="75">
        <v>1.0</v>
      </c>
      <c r="R25" s="76">
        <f>Q25/Q26</f>
        <v>0.004184100418</v>
      </c>
      <c r="S25" s="75">
        <v>1.0</v>
      </c>
      <c r="T25" s="76">
        <f>S25/S26</f>
        <v>0.004184100418</v>
      </c>
      <c r="U25" s="75">
        <v>1.0</v>
      </c>
      <c r="V25" s="76">
        <f>U25/U26</f>
        <v>0.004184100418</v>
      </c>
      <c r="W25" s="75">
        <v>1.0</v>
      </c>
      <c r="X25" s="76">
        <f>W25/W26</f>
        <v>0.004184100418</v>
      </c>
      <c r="Y25" s="75">
        <v>0.0</v>
      </c>
      <c r="Z25" s="76">
        <f>Y25/Y26</f>
        <v>0</v>
      </c>
      <c r="AA25" s="75">
        <v>1.0</v>
      </c>
      <c r="AB25" s="76">
        <f>AA25/AA26</f>
        <v>0.004184100418</v>
      </c>
      <c r="AC25" s="75">
        <v>1.0</v>
      </c>
      <c r="AD25" s="76">
        <f>AC25/AC26</f>
        <v>0.004184100418</v>
      </c>
      <c r="AE25" s="75">
        <v>1.0</v>
      </c>
      <c r="AF25" s="76">
        <f>AE25/AE26</f>
        <v>0.004184100418</v>
      </c>
      <c r="AG25" s="75">
        <v>1.0</v>
      </c>
      <c r="AH25" s="76">
        <f>AG25/AG26</f>
        <v>0.004184100418</v>
      </c>
      <c r="AI25" s="75">
        <v>1.0</v>
      </c>
      <c r="AJ25" s="76">
        <f>AI25/AI26</f>
        <v>0.004184100418</v>
      </c>
      <c r="AK25" s="75">
        <v>1.0</v>
      </c>
      <c r="AL25" s="76">
        <f>AK25/AK26</f>
        <v>0.004184100418</v>
      </c>
      <c r="AM25" s="75">
        <v>1.0</v>
      </c>
      <c r="AN25" s="76">
        <f>AM25/AM26</f>
        <v>0.004184100418</v>
      </c>
      <c r="AO25" s="75">
        <v>1.0</v>
      </c>
      <c r="AP25" s="76">
        <f>AO25/AO26</f>
        <v>0.004184100418</v>
      </c>
      <c r="AQ25" s="75">
        <v>1.0</v>
      </c>
      <c r="AR25" s="76">
        <f>AQ25/AQ26</f>
        <v>0.004184100418</v>
      </c>
      <c r="AS25" s="75">
        <v>1.0</v>
      </c>
      <c r="AT25" s="90">
        <f>AS25/AS26</f>
        <v>0.004184100418</v>
      </c>
      <c r="AU25" s="75">
        <v>1.0</v>
      </c>
      <c r="AV25" s="90">
        <f>AU25/AU26</f>
        <v>0.004184100418</v>
      </c>
    </row>
    <row r="26">
      <c r="A26" s="77" t="s">
        <v>572</v>
      </c>
      <c r="B26" s="73">
        <f>COUNTIFS(Seeds!Y:Y,"=Geometría")-COUNTIFS(Seeds!Y:Y,"=Geometría",Seeds!D:D,"=No hacer")</f>
        <v>239</v>
      </c>
      <c r="C26" s="80">
        <f>SUM(C20:C24)/5</f>
        <v>1</v>
      </c>
      <c r="D26" s="70"/>
      <c r="E26" s="99">
        <f>B26</f>
        <v>239</v>
      </c>
      <c r="F26" s="82">
        <f>SUM(F20:F24)/7</f>
        <v>0.03227734608</v>
      </c>
      <c r="G26" s="99">
        <f>B26</f>
        <v>239</v>
      </c>
      <c r="H26" s="82">
        <f>SUM(H20:H24)/7</f>
        <v>0.04064554692</v>
      </c>
      <c r="I26" s="99">
        <f>B26</f>
        <v>239</v>
      </c>
      <c r="J26" s="82">
        <f>SUM(J20:J24)/7</f>
        <v>0.04064554692</v>
      </c>
      <c r="K26" s="99">
        <f>B26</f>
        <v>239</v>
      </c>
      <c r="L26" s="82">
        <f>SUM(L20:L24)/7</f>
        <v>0.04064554692</v>
      </c>
      <c r="M26" s="99">
        <f>B26</f>
        <v>239</v>
      </c>
      <c r="N26" s="82">
        <f>SUM(N20:N24)/7</f>
        <v>0.04064554692</v>
      </c>
      <c r="O26" s="99">
        <f>B26</f>
        <v>239</v>
      </c>
      <c r="P26" s="82">
        <f>SUM(P20:P24)/7</f>
        <v>0.04184100418</v>
      </c>
      <c r="Q26" s="99">
        <f>B26</f>
        <v>239</v>
      </c>
      <c r="R26" s="82">
        <f>SUM(R20:R24)/7</f>
        <v>0.04184100418</v>
      </c>
      <c r="S26" s="99">
        <f>B26</f>
        <v>239</v>
      </c>
      <c r="T26" s="82">
        <f>SUM(T20:T24)/7</f>
        <v>0.05379557681</v>
      </c>
      <c r="U26" s="99">
        <f>B26</f>
        <v>239</v>
      </c>
      <c r="V26" s="82">
        <f>SUM(V20:V24)/7</f>
        <v>0.07890017932</v>
      </c>
      <c r="W26" s="99">
        <f>B26</f>
        <v>239</v>
      </c>
      <c r="X26" s="93"/>
      <c r="Y26" s="99">
        <f>B26</f>
        <v>239</v>
      </c>
      <c r="Z26" s="93"/>
      <c r="AA26" s="81">
        <f>B26</f>
        <v>239</v>
      </c>
      <c r="AB26" s="82">
        <f>SUM(AB20:AB24)/5</f>
        <v>0.1841004184</v>
      </c>
      <c r="AC26" s="81">
        <f>B26</f>
        <v>239</v>
      </c>
      <c r="AD26" s="82">
        <f>SUM(AD20:AD24)/5</f>
        <v>0.1841004184</v>
      </c>
      <c r="AE26" s="81">
        <f>B26</f>
        <v>239</v>
      </c>
      <c r="AF26" s="82">
        <f>SUM(AF20:AF24)/5</f>
        <v>0.1841004184</v>
      </c>
      <c r="AG26" s="81">
        <f>B26</f>
        <v>239</v>
      </c>
      <c r="AH26" s="82">
        <f>SUM(AH20:AH24)/5</f>
        <v>0.2225941423</v>
      </c>
      <c r="AI26" s="81">
        <f>B26</f>
        <v>239</v>
      </c>
      <c r="AJ26" s="82">
        <f>SUM(AJ20:AJ24)/5</f>
        <v>0.2987447699</v>
      </c>
      <c r="AK26" s="81">
        <f>B26</f>
        <v>239</v>
      </c>
      <c r="AL26" s="82">
        <f>SUM(AL20:AL24)/5</f>
        <v>0.319665272</v>
      </c>
      <c r="AM26" s="81">
        <f>B26</f>
        <v>239</v>
      </c>
      <c r="AN26" s="82">
        <f>SUM(AN20:AN24)/5</f>
        <v>0.4050209205</v>
      </c>
      <c r="AO26" s="81">
        <f>B26</f>
        <v>239</v>
      </c>
      <c r="AP26" s="82">
        <f>SUM(AP20:AP24)/5</f>
        <v>0.4979079498</v>
      </c>
      <c r="AQ26" s="81">
        <f>B26</f>
        <v>239</v>
      </c>
      <c r="AR26" s="82">
        <f>SUM(AR20:AR24)/5</f>
        <v>0.5313807531</v>
      </c>
      <c r="AS26" s="81">
        <f>B26</f>
        <v>239</v>
      </c>
      <c r="AT26" s="83">
        <f>SUM(AT20:AT24)/5</f>
        <v>0.830125523</v>
      </c>
      <c r="AU26" s="81">
        <f>B26</f>
        <v>239</v>
      </c>
      <c r="AV26" s="83">
        <f>SUM(AV20:AV24)/5</f>
        <v>1.015062762</v>
      </c>
    </row>
    <row r="27">
      <c r="A27" s="84"/>
      <c r="B27" s="70"/>
      <c r="C27" s="94"/>
      <c r="D27" s="70"/>
      <c r="E27" s="84"/>
      <c r="F27" s="95"/>
      <c r="G27" s="84"/>
      <c r="H27" s="95"/>
      <c r="I27" s="84"/>
      <c r="J27" s="95"/>
      <c r="K27" s="84"/>
      <c r="L27" s="95"/>
      <c r="M27" s="84"/>
      <c r="N27" s="95"/>
      <c r="O27" s="84"/>
      <c r="P27" s="95"/>
      <c r="Q27" s="84"/>
      <c r="R27" s="95"/>
      <c r="S27" s="84"/>
      <c r="T27" s="95"/>
      <c r="U27" s="84"/>
      <c r="V27" s="95"/>
      <c r="W27" s="84"/>
      <c r="X27" s="95"/>
      <c r="Y27" s="96"/>
      <c r="Z27" s="97"/>
      <c r="AA27" s="84"/>
      <c r="AB27" s="95"/>
      <c r="AC27" s="84"/>
      <c r="AD27" s="95"/>
      <c r="AE27" s="95"/>
      <c r="AF27" s="95"/>
      <c r="AG27" s="95"/>
      <c r="AH27" s="95"/>
      <c r="AI27" s="95"/>
      <c r="AJ27" s="95"/>
      <c r="AK27" s="84"/>
      <c r="AL27" s="95"/>
      <c r="AM27" s="95"/>
      <c r="AN27" s="95"/>
      <c r="AO27" s="95"/>
      <c r="AP27" s="95"/>
      <c r="AQ27" s="95"/>
      <c r="AR27" s="95"/>
      <c r="AS27" s="98"/>
      <c r="AT27" s="98"/>
      <c r="AU27" s="98"/>
      <c r="AV27" s="98"/>
    </row>
    <row r="28">
      <c r="A28" s="88" t="s">
        <v>2272</v>
      </c>
      <c r="B28" s="68"/>
      <c r="C28" s="69"/>
      <c r="D28" s="70"/>
      <c r="E28" s="71">
        <v>44750.0</v>
      </c>
      <c r="F28" s="69"/>
      <c r="G28" s="71">
        <v>44757.0</v>
      </c>
      <c r="H28" s="69"/>
      <c r="I28" s="71">
        <v>44764.0</v>
      </c>
      <c r="J28" s="69"/>
      <c r="K28" s="71">
        <v>44771.0</v>
      </c>
      <c r="L28" s="69"/>
      <c r="M28" s="71">
        <v>44778.0</v>
      </c>
      <c r="N28" s="69"/>
      <c r="O28" s="71">
        <v>44785.0</v>
      </c>
      <c r="P28" s="69"/>
      <c r="Q28" s="71">
        <v>44792.0</v>
      </c>
      <c r="R28" s="69"/>
      <c r="S28" s="71">
        <v>44799.0</v>
      </c>
      <c r="T28" s="69"/>
      <c r="U28" s="71">
        <v>44806.0</v>
      </c>
      <c r="V28" s="69"/>
      <c r="W28" s="71">
        <v>44813.0</v>
      </c>
      <c r="X28" s="69"/>
      <c r="Y28" s="71">
        <v>44820.0</v>
      </c>
      <c r="Z28" s="69"/>
      <c r="AA28" s="71">
        <v>44827.0</v>
      </c>
      <c r="AB28" s="69"/>
      <c r="AC28" s="71">
        <v>44834.0</v>
      </c>
      <c r="AD28" s="69"/>
      <c r="AE28" s="71">
        <v>44841.0</v>
      </c>
      <c r="AF28" s="69"/>
      <c r="AG28" s="71">
        <v>44848.0</v>
      </c>
      <c r="AH28" s="69"/>
      <c r="AI28" s="71">
        <v>44855.0</v>
      </c>
      <c r="AJ28" s="69"/>
      <c r="AK28" s="71">
        <v>44862.0</v>
      </c>
      <c r="AL28" s="69"/>
      <c r="AM28" s="71">
        <v>44869.0</v>
      </c>
      <c r="AN28" s="69"/>
      <c r="AO28" s="71">
        <v>44876.0</v>
      </c>
      <c r="AP28" s="69"/>
      <c r="AQ28" s="71">
        <v>44890.0</v>
      </c>
      <c r="AR28" s="69"/>
      <c r="AS28" s="71">
        <v>44897.0</v>
      </c>
      <c r="AT28" s="69"/>
      <c r="AU28" s="71">
        <v>44904.0</v>
      </c>
      <c r="AV28" s="69"/>
    </row>
    <row r="29">
      <c r="A29" s="72" t="s">
        <v>5545</v>
      </c>
      <c r="B29" s="73">
        <f>COUNTIFS(Seeds!D:D,"=Pendiente de revisión",Seeds!Y:Y,"=Magnitudes y medida")+B30</f>
        <v>217</v>
      </c>
      <c r="C29" s="89">
        <f>B29/B35</f>
        <v>1</v>
      </c>
      <c r="D29" s="70"/>
      <c r="E29" s="75">
        <v>0.0</v>
      </c>
      <c r="F29" s="76">
        <f>E29/E35</f>
        <v>0</v>
      </c>
      <c r="G29" s="75">
        <v>0.0</v>
      </c>
      <c r="H29" s="76">
        <f>G29/G35</f>
        <v>0</v>
      </c>
      <c r="I29" s="75">
        <v>6.0</v>
      </c>
      <c r="J29" s="76">
        <f>I29/I35</f>
        <v>0.02764976959</v>
      </c>
      <c r="K29" s="75">
        <v>12.0</v>
      </c>
      <c r="L29" s="76">
        <f>K29/K35</f>
        <v>0.05529953917</v>
      </c>
      <c r="M29" s="75">
        <v>12.0</v>
      </c>
      <c r="N29" s="76">
        <f>M29/M35</f>
        <v>0.05529953917</v>
      </c>
      <c r="O29" s="75">
        <v>12.0</v>
      </c>
      <c r="P29" s="76">
        <f>O29/O35</f>
        <v>0.05529953917</v>
      </c>
      <c r="Q29" s="75">
        <v>12.0</v>
      </c>
      <c r="R29" s="76">
        <f>Q29/Q35</f>
        <v>0.05529953917</v>
      </c>
      <c r="S29" s="75">
        <v>17.0</v>
      </c>
      <c r="T29" s="76">
        <f>S29/S35</f>
        <v>0.07834101382</v>
      </c>
      <c r="U29" s="75">
        <v>47.0</v>
      </c>
      <c r="V29" s="76">
        <f>U29/U35</f>
        <v>0.2165898618</v>
      </c>
      <c r="W29" s="75">
        <v>52.0</v>
      </c>
      <c r="X29" s="76">
        <f>W29/W35</f>
        <v>0.2396313364</v>
      </c>
      <c r="Y29" s="75">
        <v>66.0</v>
      </c>
      <c r="Z29" s="76">
        <f>Y29/Y35</f>
        <v>0.3041474654</v>
      </c>
      <c r="AA29" s="75">
        <v>66.0</v>
      </c>
      <c r="AB29" s="76">
        <f>AA29/AA35</f>
        <v>0.3041474654</v>
      </c>
      <c r="AC29" s="75">
        <v>66.0</v>
      </c>
      <c r="AD29" s="76">
        <f>AC29/AC35</f>
        <v>0.3041474654</v>
      </c>
      <c r="AE29" s="75">
        <v>73.0</v>
      </c>
      <c r="AF29" s="76">
        <f>AE29/AE35</f>
        <v>0.33640553</v>
      </c>
      <c r="AG29" s="75">
        <v>73.0</v>
      </c>
      <c r="AH29" s="76">
        <f>AG29/AG35</f>
        <v>0.33640553</v>
      </c>
      <c r="AI29" s="75">
        <v>73.0</v>
      </c>
      <c r="AJ29" s="76">
        <f>AI29/AI35</f>
        <v>0.33640553</v>
      </c>
      <c r="AK29" s="75">
        <v>73.0</v>
      </c>
      <c r="AL29" s="76">
        <f>AK29/AK35</f>
        <v>0.33640553</v>
      </c>
      <c r="AM29" s="75">
        <v>73.0</v>
      </c>
      <c r="AN29" s="76">
        <f>AM29/AM35</f>
        <v>0.33640553</v>
      </c>
      <c r="AO29" s="75">
        <v>80.0</v>
      </c>
      <c r="AP29" s="76">
        <f>AO29/AO35</f>
        <v>0.3686635945</v>
      </c>
      <c r="AQ29" s="75">
        <v>87.0</v>
      </c>
      <c r="AR29" s="76">
        <f>AQ29/AQ35</f>
        <v>0.400921659</v>
      </c>
      <c r="AS29" s="75">
        <v>211.0</v>
      </c>
      <c r="AT29" s="90">
        <f>AS29/AS35</f>
        <v>0.9723502304</v>
      </c>
      <c r="AU29" s="75">
        <v>215.0</v>
      </c>
      <c r="AV29" s="90">
        <f>AU29/AU35</f>
        <v>0.9907834101</v>
      </c>
    </row>
    <row r="30">
      <c r="A30" s="77" t="s">
        <v>5546</v>
      </c>
      <c r="B30" s="73">
        <f>COUNTIFS(Seeds!D:D,"=Ortografía+cast",Seeds!Y:Y,"=Magnitudes y medida")+B31</f>
        <v>217</v>
      </c>
      <c r="C30" s="89">
        <f>B30/B35</f>
        <v>1</v>
      </c>
      <c r="D30" s="70"/>
      <c r="E30" s="75">
        <v>0.0</v>
      </c>
      <c r="F30" s="76">
        <f>E30/E35</f>
        <v>0</v>
      </c>
      <c r="G30" s="75">
        <v>0.0</v>
      </c>
      <c r="H30" s="76">
        <f>G30/G35</f>
        <v>0</v>
      </c>
      <c r="I30" s="75">
        <v>2.0</v>
      </c>
      <c r="J30" s="76">
        <f>I30/I35</f>
        <v>0.009216589862</v>
      </c>
      <c r="K30" s="75">
        <v>4.0</v>
      </c>
      <c r="L30" s="76">
        <f>K30/K35</f>
        <v>0.01843317972</v>
      </c>
      <c r="M30" s="75">
        <v>4.0</v>
      </c>
      <c r="N30" s="76">
        <f>M30/M35</f>
        <v>0.01843317972</v>
      </c>
      <c r="O30" s="75">
        <v>12.0</v>
      </c>
      <c r="P30" s="76">
        <f>O30/O35</f>
        <v>0.05529953917</v>
      </c>
      <c r="Q30" s="75">
        <v>12.0</v>
      </c>
      <c r="R30" s="76">
        <f>Q30/Q35</f>
        <v>0.05529953917</v>
      </c>
      <c r="S30" s="75">
        <v>17.0</v>
      </c>
      <c r="T30" s="76">
        <f>S30/S35</f>
        <v>0.07834101382</v>
      </c>
      <c r="U30" s="75">
        <v>29.0</v>
      </c>
      <c r="V30" s="76">
        <f>U30/U35</f>
        <v>0.133640553</v>
      </c>
      <c r="W30" s="75">
        <v>47.0</v>
      </c>
      <c r="X30" s="76">
        <f>W30/W35</f>
        <v>0.2165898618</v>
      </c>
      <c r="Y30" s="75">
        <v>66.0</v>
      </c>
      <c r="Z30" s="76">
        <f>Y30/Y35</f>
        <v>0.3041474654</v>
      </c>
      <c r="AA30" s="75">
        <v>66.0</v>
      </c>
      <c r="AB30" s="76">
        <f>AA30/AA35</f>
        <v>0.3041474654</v>
      </c>
      <c r="AC30" s="75">
        <v>66.0</v>
      </c>
      <c r="AD30" s="76">
        <f>AC30/AC35</f>
        <v>0.3041474654</v>
      </c>
      <c r="AE30" s="75">
        <v>66.0</v>
      </c>
      <c r="AF30" s="76">
        <f>AE30/AE35</f>
        <v>0.3041474654</v>
      </c>
      <c r="AG30" s="75">
        <v>66.0</v>
      </c>
      <c r="AH30" s="76">
        <f>AG30/AG35</f>
        <v>0.3041474654</v>
      </c>
      <c r="AI30" s="75">
        <v>66.0</v>
      </c>
      <c r="AJ30" s="76">
        <f>AI30/AI35</f>
        <v>0.3041474654</v>
      </c>
      <c r="AK30" s="75">
        <v>66.0</v>
      </c>
      <c r="AL30" s="76">
        <f>AK30/AK35</f>
        <v>0.3041474654</v>
      </c>
      <c r="AM30" s="75">
        <v>66.0</v>
      </c>
      <c r="AN30" s="76">
        <f>AM30/AM35</f>
        <v>0.3041474654</v>
      </c>
      <c r="AO30" s="75">
        <v>66.0</v>
      </c>
      <c r="AP30" s="76">
        <f>AO30/AO35</f>
        <v>0.3041474654</v>
      </c>
      <c r="AQ30" s="75">
        <v>73.0</v>
      </c>
      <c r="AR30" s="76">
        <f>AQ30/AQ35</f>
        <v>0.33640553</v>
      </c>
      <c r="AS30" s="75">
        <v>211.0</v>
      </c>
      <c r="AT30" s="90">
        <f>AS30/AS35</f>
        <v>0.9723502304</v>
      </c>
      <c r="AU30" s="75">
        <v>215.0</v>
      </c>
      <c r="AV30" s="90">
        <f>AU30/AU35</f>
        <v>0.9907834101</v>
      </c>
    </row>
    <row r="31">
      <c r="A31" s="72" t="s">
        <v>5547</v>
      </c>
      <c r="B31" s="73">
        <f>COUNTIFS(Seeds!D:D,"=JSON sin imagen",Seeds!Y:Y,"=Magnitudes y medida")+B32</f>
        <v>217</v>
      </c>
      <c r="C31" s="89">
        <f>B31/B35</f>
        <v>1</v>
      </c>
      <c r="D31" s="70"/>
      <c r="E31" s="75">
        <v>0.0</v>
      </c>
      <c r="F31" s="76">
        <f>E31/E35</f>
        <v>0</v>
      </c>
      <c r="G31" s="75">
        <v>0.0</v>
      </c>
      <c r="H31" s="76">
        <f>G31/G35</f>
        <v>0</v>
      </c>
      <c r="I31" s="75">
        <v>0.0</v>
      </c>
      <c r="J31" s="76">
        <f>I31/I35</f>
        <v>0</v>
      </c>
      <c r="K31" s="75">
        <v>0.0</v>
      </c>
      <c r="L31" s="76">
        <f>K31/K35</f>
        <v>0</v>
      </c>
      <c r="M31" s="75">
        <v>0.0</v>
      </c>
      <c r="N31" s="76">
        <f>M31/M35</f>
        <v>0</v>
      </c>
      <c r="O31" s="75">
        <v>1.0</v>
      </c>
      <c r="P31" s="76">
        <f>O31/O35</f>
        <v>0.004608294931</v>
      </c>
      <c r="Q31" s="75">
        <v>1.0</v>
      </c>
      <c r="R31" s="76">
        <f>Q31/Q35</f>
        <v>0.004608294931</v>
      </c>
      <c r="S31" s="75">
        <v>1.0</v>
      </c>
      <c r="T31" s="76">
        <f>S31/S35</f>
        <v>0.004608294931</v>
      </c>
      <c r="U31" s="75">
        <v>1.0</v>
      </c>
      <c r="V31" s="76">
        <f>U31/U35</f>
        <v>0.004608294931</v>
      </c>
      <c r="W31" s="75">
        <v>39.0</v>
      </c>
      <c r="X31" s="76">
        <f>W31/W35</f>
        <v>0.1797235023</v>
      </c>
      <c r="Y31" s="75">
        <v>48.0</v>
      </c>
      <c r="Z31" s="76">
        <f>Y31/Y35</f>
        <v>0.2211981567</v>
      </c>
      <c r="AA31" s="75">
        <v>59.0</v>
      </c>
      <c r="AB31" s="76">
        <f>AA31/AA35</f>
        <v>0.2718894009</v>
      </c>
      <c r="AC31" s="75">
        <v>59.0</v>
      </c>
      <c r="AD31" s="76">
        <f>AC31/AC35</f>
        <v>0.2718894009</v>
      </c>
      <c r="AE31" s="75">
        <v>59.0</v>
      </c>
      <c r="AF31" s="76">
        <f>AE31/AE35</f>
        <v>0.2718894009</v>
      </c>
      <c r="AG31" s="75">
        <v>66.0</v>
      </c>
      <c r="AH31" s="76">
        <f>AG31/AG35</f>
        <v>0.3041474654</v>
      </c>
      <c r="AI31" s="75">
        <v>66.0</v>
      </c>
      <c r="AJ31" s="76">
        <f>AI31/AI35</f>
        <v>0.3041474654</v>
      </c>
      <c r="AK31" s="75">
        <v>66.0</v>
      </c>
      <c r="AL31" s="76">
        <f>AK31/AK35</f>
        <v>0.3041474654</v>
      </c>
      <c r="AM31" s="75">
        <v>66.0</v>
      </c>
      <c r="AN31" s="76">
        <f>AM31/AM35</f>
        <v>0.3041474654</v>
      </c>
      <c r="AO31" s="75">
        <v>66.0</v>
      </c>
      <c r="AP31" s="76">
        <f>AO31/AO35</f>
        <v>0.3041474654</v>
      </c>
      <c r="AQ31" s="75">
        <v>72.0</v>
      </c>
      <c r="AR31" s="76">
        <f>AQ31/AQ35</f>
        <v>0.331797235</v>
      </c>
      <c r="AS31" s="75">
        <v>205.0</v>
      </c>
      <c r="AT31" s="90">
        <f>AS31/AS35</f>
        <v>0.9447004608</v>
      </c>
      <c r="AU31" s="75">
        <v>215.0</v>
      </c>
      <c r="AV31" s="90">
        <f>AU31/AU35</f>
        <v>0.9907834101</v>
      </c>
    </row>
    <row r="32">
      <c r="A32" s="72" t="s">
        <v>5548</v>
      </c>
      <c r="B32" s="73">
        <f>COUNTIFS(Seeds!D:D,"=JSON con imagen",Seeds!Y:Y,"=Magnitudes y medida")+B33</f>
        <v>217</v>
      </c>
      <c r="C32" s="89">
        <f>B32/B35</f>
        <v>1</v>
      </c>
      <c r="D32" s="70"/>
      <c r="E32" s="75">
        <v>0.0</v>
      </c>
      <c r="F32" s="76">
        <f>E32/E35</f>
        <v>0</v>
      </c>
      <c r="G32" s="75">
        <v>0.0</v>
      </c>
      <c r="H32" s="76">
        <f>G32/G35</f>
        <v>0</v>
      </c>
      <c r="I32" s="75">
        <v>0.0</v>
      </c>
      <c r="J32" s="76">
        <f>I32/I35</f>
        <v>0</v>
      </c>
      <c r="K32" s="75">
        <v>0.0</v>
      </c>
      <c r="L32" s="76">
        <f>K32/K35</f>
        <v>0</v>
      </c>
      <c r="M32" s="75">
        <v>0.0</v>
      </c>
      <c r="N32" s="76">
        <f>M32/M35</f>
        <v>0</v>
      </c>
      <c r="O32" s="75">
        <v>1.0</v>
      </c>
      <c r="P32" s="76">
        <f>O32/O35</f>
        <v>0.004608294931</v>
      </c>
      <c r="Q32" s="75">
        <v>1.0</v>
      </c>
      <c r="R32" s="76">
        <f>Q32/Q35</f>
        <v>0.004608294931</v>
      </c>
      <c r="S32" s="75">
        <v>1.0</v>
      </c>
      <c r="T32" s="76">
        <f>S32/S35</f>
        <v>0.004608294931</v>
      </c>
      <c r="U32" s="75">
        <v>1.0</v>
      </c>
      <c r="V32" s="76">
        <f>U32/U35</f>
        <v>0.004608294931</v>
      </c>
      <c r="W32" s="75">
        <v>22.0</v>
      </c>
      <c r="X32" s="76">
        <f>W32/W35</f>
        <v>0.1013824885</v>
      </c>
      <c r="Y32" s="75">
        <v>33.0</v>
      </c>
      <c r="Z32" s="76">
        <f>Y32/Y35</f>
        <v>0.1520737327</v>
      </c>
      <c r="AA32" s="75">
        <v>41.0</v>
      </c>
      <c r="AB32" s="76">
        <f>AA32/AA35</f>
        <v>0.1889400922</v>
      </c>
      <c r="AC32" s="75">
        <v>41.0</v>
      </c>
      <c r="AD32" s="76">
        <f>AC32/AC35</f>
        <v>0.1889400922</v>
      </c>
      <c r="AE32" s="75">
        <v>41.0</v>
      </c>
      <c r="AF32" s="76">
        <f>AE32/AE35</f>
        <v>0.1889400922</v>
      </c>
      <c r="AG32" s="75">
        <v>45.0</v>
      </c>
      <c r="AH32" s="76">
        <f>AG32/AG35</f>
        <v>0.2073732719</v>
      </c>
      <c r="AI32" s="75">
        <v>45.0</v>
      </c>
      <c r="AJ32" s="76">
        <f>AI32/AI35</f>
        <v>0.2073732719</v>
      </c>
      <c r="AK32" s="75">
        <v>45.0</v>
      </c>
      <c r="AL32" s="76">
        <f>AK32/AK35</f>
        <v>0.2073732719</v>
      </c>
      <c r="AM32" s="75">
        <v>45.0</v>
      </c>
      <c r="AN32" s="76">
        <f>AM32/AM35</f>
        <v>0.2073732719</v>
      </c>
      <c r="AO32" s="75">
        <v>66.0</v>
      </c>
      <c r="AP32" s="76">
        <f>AO32/AO35</f>
        <v>0.3041474654</v>
      </c>
      <c r="AQ32" s="75">
        <v>72.0</v>
      </c>
      <c r="AR32" s="76">
        <f>AQ32/AQ35</f>
        <v>0.331797235</v>
      </c>
      <c r="AS32" s="75">
        <v>195.0</v>
      </c>
      <c r="AT32" s="90">
        <f>AS32/AS35</f>
        <v>0.8986175115</v>
      </c>
      <c r="AU32" s="75">
        <v>215.0</v>
      </c>
      <c r="AV32" s="90">
        <f>AU32/AU35</f>
        <v>0.9907834101</v>
      </c>
    </row>
    <row r="33">
      <c r="A33" s="72" t="s">
        <v>36</v>
      </c>
      <c r="B33" s="91">
        <f>COUNTIFS(Seeds!D:D,"=JSON revisado",Seeds!Y:Y,"=Magnitudes y medida")</f>
        <v>217</v>
      </c>
      <c r="C33" s="89">
        <f>B33/B35</f>
        <v>1</v>
      </c>
      <c r="D33" s="70"/>
      <c r="E33" s="75">
        <v>0.0</v>
      </c>
      <c r="F33" s="76">
        <f>E33/E35</f>
        <v>0</v>
      </c>
      <c r="G33" s="75">
        <v>0.0</v>
      </c>
      <c r="H33" s="76">
        <f>G33/G35</f>
        <v>0</v>
      </c>
      <c r="I33" s="75">
        <v>0.0</v>
      </c>
      <c r="J33" s="76">
        <f>I33/I35</f>
        <v>0</v>
      </c>
      <c r="K33" s="75">
        <v>0.0</v>
      </c>
      <c r="L33" s="76">
        <f>K33/K35</f>
        <v>0</v>
      </c>
      <c r="M33" s="75">
        <v>0.0</v>
      </c>
      <c r="N33" s="76">
        <f>M33/M35</f>
        <v>0</v>
      </c>
      <c r="O33" s="75">
        <v>1.0</v>
      </c>
      <c r="P33" s="76">
        <f>O33/O35</f>
        <v>0.004608294931</v>
      </c>
      <c r="Q33" s="75">
        <v>1.0</v>
      </c>
      <c r="R33" s="76">
        <f>Q33/Q35</f>
        <v>0.004608294931</v>
      </c>
      <c r="S33" s="75">
        <v>1.0</v>
      </c>
      <c r="T33" s="76">
        <f>S33/S35</f>
        <v>0.004608294931</v>
      </c>
      <c r="U33" s="75">
        <v>1.0</v>
      </c>
      <c r="V33" s="76">
        <f>U33/U35</f>
        <v>0.004608294931</v>
      </c>
      <c r="W33" s="75">
        <v>1.0</v>
      </c>
      <c r="X33" s="76">
        <f>W33/W35</f>
        <v>0.004608294931</v>
      </c>
      <c r="Y33" s="75">
        <v>1.0</v>
      </c>
      <c r="Z33" s="76">
        <f>Y33/Y35</f>
        <v>0.004608294931</v>
      </c>
      <c r="AA33" s="75">
        <v>1.0</v>
      </c>
      <c r="AB33" s="76">
        <f>AA33/AA35</f>
        <v>0.004608294931</v>
      </c>
      <c r="AC33" s="75">
        <v>1.0</v>
      </c>
      <c r="AD33" s="76">
        <f>AC33/AC35</f>
        <v>0.004608294931</v>
      </c>
      <c r="AE33" s="75">
        <v>1.0</v>
      </c>
      <c r="AF33" s="76">
        <f>AE33/AE35</f>
        <v>0.004608294931</v>
      </c>
      <c r="AG33" s="75">
        <v>1.0</v>
      </c>
      <c r="AH33" s="76">
        <f>AG33/AG35</f>
        <v>0.004608294931</v>
      </c>
      <c r="AI33" s="75">
        <v>1.0</v>
      </c>
      <c r="AJ33" s="76">
        <f>AI33/AI35</f>
        <v>0.004608294931</v>
      </c>
      <c r="AK33" s="75">
        <v>18.0</v>
      </c>
      <c r="AL33" s="76">
        <f>AK33/AK35</f>
        <v>0.08294930876</v>
      </c>
      <c r="AM33" s="75">
        <v>45.0</v>
      </c>
      <c r="AN33" s="76">
        <f>AM33/AM35</f>
        <v>0.2073732719</v>
      </c>
      <c r="AO33" s="75">
        <v>45.0</v>
      </c>
      <c r="AP33" s="76">
        <f>AO33/AO35</f>
        <v>0.2073732719</v>
      </c>
      <c r="AQ33" s="75">
        <v>45.0</v>
      </c>
      <c r="AR33" s="76">
        <f>AQ33/AQ35</f>
        <v>0.2073732719</v>
      </c>
      <c r="AS33" s="75">
        <v>154.0</v>
      </c>
      <c r="AT33" s="90">
        <f>AS33/AS35</f>
        <v>0.7096774194</v>
      </c>
      <c r="AU33" s="75">
        <v>215.0</v>
      </c>
      <c r="AV33" s="90">
        <f>AU33/AU35</f>
        <v>0.9907834101</v>
      </c>
    </row>
    <row r="34">
      <c r="A34" s="77" t="s">
        <v>5549</v>
      </c>
      <c r="B34" s="73">
        <f>COUNTIFS(Seeds!E:E,"=Sí",Seeds!Y:Y,"=Magnitudes y medida")</f>
        <v>0</v>
      </c>
      <c r="C34" s="89">
        <f>B34/B35</f>
        <v>0</v>
      </c>
      <c r="D34" s="70"/>
      <c r="E34" s="75">
        <v>0.0</v>
      </c>
      <c r="F34" s="76">
        <f>E34/E35</f>
        <v>0</v>
      </c>
      <c r="G34" s="75">
        <v>0.0</v>
      </c>
      <c r="H34" s="76">
        <f>G34/G35</f>
        <v>0</v>
      </c>
      <c r="I34" s="75">
        <v>0.0</v>
      </c>
      <c r="J34" s="76">
        <f>I34/I35</f>
        <v>0</v>
      </c>
      <c r="K34" s="75">
        <v>0.0</v>
      </c>
      <c r="L34" s="76">
        <f>K34/K35</f>
        <v>0</v>
      </c>
      <c r="M34" s="75">
        <v>0.0</v>
      </c>
      <c r="N34" s="76">
        <f>M34/M35</f>
        <v>0</v>
      </c>
      <c r="O34" s="75">
        <v>0.0</v>
      </c>
      <c r="P34" s="76">
        <f>O34/O35</f>
        <v>0</v>
      </c>
      <c r="Q34" s="75">
        <v>0.0</v>
      </c>
      <c r="R34" s="76">
        <f>Q34/Q35</f>
        <v>0</v>
      </c>
      <c r="S34" s="75">
        <v>0.0</v>
      </c>
      <c r="T34" s="76">
        <f>S34/S35</f>
        <v>0</v>
      </c>
      <c r="U34" s="75">
        <v>0.0</v>
      </c>
      <c r="V34" s="76">
        <f>U34/U35</f>
        <v>0</v>
      </c>
      <c r="W34" s="75">
        <v>0.0</v>
      </c>
      <c r="X34" s="76">
        <f>W34/W35</f>
        <v>0</v>
      </c>
      <c r="Y34" s="75">
        <v>0.0</v>
      </c>
      <c r="Z34" s="76">
        <f>Y34/Y35</f>
        <v>0</v>
      </c>
      <c r="AA34" s="75">
        <v>0.0</v>
      </c>
      <c r="AB34" s="76">
        <f>AA34/AA35</f>
        <v>0</v>
      </c>
      <c r="AC34" s="75">
        <v>0.0</v>
      </c>
      <c r="AD34" s="76">
        <f>AC34/AC35</f>
        <v>0</v>
      </c>
      <c r="AE34" s="75">
        <v>0.0</v>
      </c>
      <c r="AF34" s="76">
        <f>AE34/AE35</f>
        <v>0</v>
      </c>
      <c r="AG34" s="75">
        <v>0.0</v>
      </c>
      <c r="AH34" s="76">
        <f>AG34/AG35</f>
        <v>0</v>
      </c>
      <c r="AI34" s="75">
        <v>0.0</v>
      </c>
      <c r="AJ34" s="76">
        <f>AI34/AI35</f>
        <v>0</v>
      </c>
      <c r="AK34" s="75">
        <v>0.0</v>
      </c>
      <c r="AL34" s="76">
        <f>AK34/AK35</f>
        <v>0</v>
      </c>
      <c r="AM34" s="75">
        <v>0.0</v>
      </c>
      <c r="AN34" s="76">
        <f>AM34/AM35</f>
        <v>0</v>
      </c>
      <c r="AO34" s="75">
        <v>0.0</v>
      </c>
      <c r="AP34" s="76">
        <f>AO34/AO35</f>
        <v>0</v>
      </c>
      <c r="AQ34" s="75">
        <v>0.0</v>
      </c>
      <c r="AR34" s="76">
        <f>AQ34/AQ35</f>
        <v>0</v>
      </c>
      <c r="AS34" s="75">
        <v>1.0</v>
      </c>
      <c r="AT34" s="90">
        <f>AS34/AS35</f>
        <v>0.004608294931</v>
      </c>
      <c r="AU34" s="75">
        <v>0.0</v>
      </c>
      <c r="AV34" s="90">
        <f>AU34/AU35</f>
        <v>0</v>
      </c>
    </row>
    <row r="35">
      <c r="A35" s="77" t="s">
        <v>572</v>
      </c>
      <c r="B35" s="73">
        <f>COUNTIFS(Seeds!Y:Y,"=Magnitudes y medida")-COUNTIFS(Seeds!Y:Y,"=Magnitudes y medida",Seeds!D:D,"=No hacer")</f>
        <v>217</v>
      </c>
      <c r="C35" s="80">
        <f>SUM(C29:C33)/5</f>
        <v>1</v>
      </c>
      <c r="D35" s="70"/>
      <c r="E35" s="99">
        <f>B35</f>
        <v>217</v>
      </c>
      <c r="F35" s="92"/>
      <c r="G35" s="99">
        <f>B35</f>
        <v>217</v>
      </c>
      <c r="H35" s="92"/>
      <c r="I35" s="99">
        <f>B35</f>
        <v>217</v>
      </c>
      <c r="J35" s="92"/>
      <c r="K35" s="99">
        <f>B35</f>
        <v>217</v>
      </c>
      <c r="L35" s="92"/>
      <c r="M35" s="99">
        <f>B35</f>
        <v>217</v>
      </c>
      <c r="N35" s="100"/>
      <c r="O35" s="99">
        <f>B35</f>
        <v>217</v>
      </c>
      <c r="P35" s="92"/>
      <c r="Q35" s="99">
        <f>B35</f>
        <v>217</v>
      </c>
      <c r="R35" s="92"/>
      <c r="S35" s="99">
        <f>B35</f>
        <v>217</v>
      </c>
      <c r="T35" s="92"/>
      <c r="U35" s="99">
        <f>B35</f>
        <v>217</v>
      </c>
      <c r="V35" s="92"/>
      <c r="W35" s="99">
        <f>B35</f>
        <v>217</v>
      </c>
      <c r="X35" s="93"/>
      <c r="Y35" s="99">
        <f>B35</f>
        <v>217</v>
      </c>
      <c r="Z35" s="93"/>
      <c r="AA35" s="81">
        <f>B35</f>
        <v>217</v>
      </c>
      <c r="AB35" s="82">
        <f>SUM(AB29:AB33)/5</f>
        <v>0.2147465438</v>
      </c>
      <c r="AC35" s="81">
        <f>B35</f>
        <v>217</v>
      </c>
      <c r="AD35" s="82">
        <f>SUM(AD29:AD33)/5</f>
        <v>0.2147465438</v>
      </c>
      <c r="AE35" s="81">
        <f>B35</f>
        <v>217</v>
      </c>
      <c r="AF35" s="82">
        <f>SUM(AF29:AF33)/5</f>
        <v>0.2211981567</v>
      </c>
      <c r="AG35" s="81">
        <f>B35</f>
        <v>217</v>
      </c>
      <c r="AH35" s="82">
        <f>SUM(AH29:AH33)/5</f>
        <v>0.2313364055</v>
      </c>
      <c r="AI35" s="81">
        <f>B35</f>
        <v>217</v>
      </c>
      <c r="AJ35" s="82">
        <f>SUM(AJ29:AJ33)/5</f>
        <v>0.2313364055</v>
      </c>
      <c r="AK35" s="81">
        <f>B35</f>
        <v>217</v>
      </c>
      <c r="AL35" s="82">
        <f>SUM(AL29:AL33)/5</f>
        <v>0.2470046083</v>
      </c>
      <c r="AM35" s="81">
        <f>B35</f>
        <v>217</v>
      </c>
      <c r="AN35" s="82">
        <f>SUM(AN29:AN33)/5</f>
        <v>0.2718894009</v>
      </c>
      <c r="AO35" s="81">
        <f>B35</f>
        <v>217</v>
      </c>
      <c r="AP35" s="82">
        <f>SUM(AP29:AP33)/5</f>
        <v>0.2976958525</v>
      </c>
      <c r="AQ35" s="81">
        <f>B35</f>
        <v>217</v>
      </c>
      <c r="AR35" s="82">
        <f>SUM(AR29:AR33)/5</f>
        <v>0.3216589862</v>
      </c>
      <c r="AS35" s="81">
        <f>B35</f>
        <v>217</v>
      </c>
      <c r="AT35" s="83">
        <f>SUM(AT29:AT33)/5</f>
        <v>0.8995391705</v>
      </c>
      <c r="AU35" s="81">
        <f>B35</f>
        <v>217</v>
      </c>
      <c r="AV35" s="83">
        <f>SUM(AV29:AV33)/5</f>
        <v>0.9907834101</v>
      </c>
    </row>
    <row r="36">
      <c r="A36" s="84"/>
      <c r="B36" s="70"/>
      <c r="C36" s="94"/>
      <c r="D36" s="70"/>
      <c r="E36" s="84"/>
      <c r="F36" s="95"/>
      <c r="G36" s="84"/>
      <c r="H36" s="95"/>
      <c r="I36" s="84"/>
      <c r="J36" s="95"/>
      <c r="K36" s="84"/>
      <c r="L36" s="95"/>
      <c r="M36" s="84"/>
      <c r="N36" s="95"/>
      <c r="O36" s="84"/>
      <c r="P36" s="95"/>
      <c r="Q36" s="84"/>
      <c r="R36" s="95"/>
      <c r="S36" s="84"/>
      <c r="T36" s="95"/>
      <c r="U36" s="84"/>
      <c r="V36" s="95"/>
      <c r="W36" s="84"/>
      <c r="X36" s="95"/>
      <c r="Y36" s="96"/>
      <c r="Z36" s="97"/>
      <c r="AA36" s="84"/>
      <c r="AB36" s="95"/>
      <c r="AC36" s="84"/>
      <c r="AD36" s="95"/>
      <c r="AE36" s="95"/>
      <c r="AF36" s="95"/>
      <c r="AG36" s="95"/>
      <c r="AH36" s="101"/>
      <c r="AI36" s="95"/>
      <c r="AJ36" s="95"/>
      <c r="AK36" s="84"/>
      <c r="AL36" s="95"/>
      <c r="AM36" s="95"/>
      <c r="AN36" s="95"/>
      <c r="AO36" s="95"/>
      <c r="AP36" s="101"/>
      <c r="AQ36" s="95"/>
      <c r="AR36" s="95"/>
      <c r="AS36" s="98"/>
      <c r="AT36" s="98"/>
      <c r="AU36" s="98"/>
      <c r="AV36" s="98"/>
    </row>
    <row r="37">
      <c r="A37" s="88" t="s">
        <v>4925</v>
      </c>
      <c r="B37" s="68"/>
      <c r="C37" s="69"/>
      <c r="D37" s="70"/>
      <c r="E37" s="71">
        <v>44750.0</v>
      </c>
      <c r="F37" s="69"/>
      <c r="G37" s="71">
        <v>44757.0</v>
      </c>
      <c r="H37" s="69"/>
      <c r="I37" s="71">
        <v>44764.0</v>
      </c>
      <c r="J37" s="69"/>
      <c r="K37" s="71">
        <v>44771.0</v>
      </c>
      <c r="L37" s="69"/>
      <c r="M37" s="71">
        <v>44778.0</v>
      </c>
      <c r="N37" s="69"/>
      <c r="O37" s="71">
        <v>44785.0</v>
      </c>
      <c r="P37" s="69"/>
      <c r="Q37" s="71">
        <v>44792.0</v>
      </c>
      <c r="R37" s="69"/>
      <c r="S37" s="71">
        <v>44799.0</v>
      </c>
      <c r="T37" s="69"/>
      <c r="U37" s="71">
        <v>44806.0</v>
      </c>
      <c r="V37" s="69"/>
      <c r="W37" s="71">
        <v>44813.0</v>
      </c>
      <c r="X37" s="69"/>
      <c r="Y37" s="71">
        <v>44820.0</v>
      </c>
      <c r="Z37" s="69"/>
      <c r="AA37" s="71">
        <v>44827.0</v>
      </c>
      <c r="AB37" s="69"/>
      <c r="AC37" s="71">
        <v>44834.0</v>
      </c>
      <c r="AD37" s="69"/>
      <c r="AE37" s="71">
        <v>44841.0</v>
      </c>
      <c r="AF37" s="69"/>
      <c r="AG37" s="71">
        <v>44848.0</v>
      </c>
      <c r="AH37" s="69"/>
      <c r="AI37" s="71">
        <v>44855.0</v>
      </c>
      <c r="AJ37" s="69"/>
      <c r="AK37" s="71">
        <v>44862.0</v>
      </c>
      <c r="AL37" s="69"/>
      <c r="AM37" s="71">
        <v>44869.0</v>
      </c>
      <c r="AN37" s="69"/>
      <c r="AO37" s="71">
        <v>44876.0</v>
      </c>
      <c r="AP37" s="69"/>
      <c r="AQ37" s="71">
        <v>44890.0</v>
      </c>
      <c r="AR37" s="69"/>
      <c r="AS37" s="71">
        <v>44897.0</v>
      </c>
      <c r="AT37" s="69"/>
      <c r="AU37" s="71">
        <v>44904.0</v>
      </c>
      <c r="AV37" s="69"/>
    </row>
    <row r="38">
      <c r="A38" s="72" t="s">
        <v>5545</v>
      </c>
      <c r="B38" s="73">
        <f>COUNTIFS(Seeds!D:D,"=Pendiente de revisión",Seeds!Y:Y,"=Estadística y probabilidad")+B39</f>
        <v>111</v>
      </c>
      <c r="C38" s="89">
        <f>B38/B44</f>
        <v>1</v>
      </c>
      <c r="D38" s="70"/>
      <c r="E38" s="75">
        <v>10.0</v>
      </c>
      <c r="F38" s="76">
        <f>E38/E44</f>
        <v>0.09009009009</v>
      </c>
      <c r="G38" s="75">
        <v>10.0</v>
      </c>
      <c r="H38" s="76">
        <f>G38/G44</f>
        <v>0.09009009009</v>
      </c>
      <c r="I38" s="75">
        <v>18.0</v>
      </c>
      <c r="J38" s="76">
        <f>I38/I44</f>
        <v>0.1621621622</v>
      </c>
      <c r="K38" s="75">
        <v>28.0</v>
      </c>
      <c r="L38" s="76">
        <f>K38/K44</f>
        <v>0.2522522523</v>
      </c>
      <c r="M38" s="75">
        <v>28.0</v>
      </c>
      <c r="N38" s="76">
        <f>M38/M44</f>
        <v>0.2522522523</v>
      </c>
      <c r="O38" s="75">
        <v>28.0</v>
      </c>
      <c r="P38" s="76">
        <f>O38/O44</f>
        <v>0.2522522523</v>
      </c>
      <c r="Q38" s="75">
        <v>28.0</v>
      </c>
      <c r="R38" s="76">
        <f>Q38/Q44</f>
        <v>0.2522522523</v>
      </c>
      <c r="S38" s="75">
        <v>50.0</v>
      </c>
      <c r="T38" s="76">
        <f>S38/S44</f>
        <v>0.4504504505</v>
      </c>
      <c r="U38" s="75">
        <v>58.0</v>
      </c>
      <c r="V38" s="76">
        <f>U38/U44</f>
        <v>0.5225225225</v>
      </c>
      <c r="W38" s="75">
        <v>65.0</v>
      </c>
      <c r="X38" s="76">
        <f>W38/W44</f>
        <v>0.5855855856</v>
      </c>
      <c r="Y38" s="75">
        <v>65.0</v>
      </c>
      <c r="Z38" s="76">
        <f>Y38/Y44</f>
        <v>0.5855855856</v>
      </c>
      <c r="AA38" s="75">
        <v>65.0</v>
      </c>
      <c r="AB38" s="76">
        <f>AA38/AA44</f>
        <v>0.5855855856</v>
      </c>
      <c r="AC38" s="75">
        <v>65.0</v>
      </c>
      <c r="AD38" s="76">
        <f>AC38/AC44</f>
        <v>0.5855855856</v>
      </c>
      <c r="AE38" s="75">
        <v>65.0</v>
      </c>
      <c r="AF38" s="76">
        <f>AE38/AE44</f>
        <v>0.5855855856</v>
      </c>
      <c r="AG38" s="75">
        <v>65.0</v>
      </c>
      <c r="AH38" s="76">
        <f>AG38/AG44</f>
        <v>0.5855855856</v>
      </c>
      <c r="AI38" s="75">
        <v>65.0</v>
      </c>
      <c r="AJ38" s="76">
        <f>AI38/AI44</f>
        <v>0.5855855856</v>
      </c>
      <c r="AK38" s="75">
        <v>65.0</v>
      </c>
      <c r="AL38" s="76">
        <f>AK38/AK44</f>
        <v>0.5855855856</v>
      </c>
      <c r="AM38" s="75">
        <v>65.0</v>
      </c>
      <c r="AN38" s="76">
        <f>AM38/AM44</f>
        <v>0.5855855856</v>
      </c>
      <c r="AO38" s="75">
        <v>67.0</v>
      </c>
      <c r="AP38" s="76">
        <f>AO38/AO44</f>
        <v>0.6036036036</v>
      </c>
      <c r="AQ38" s="75">
        <v>67.0</v>
      </c>
      <c r="AR38" s="76">
        <f>AQ38/AQ44</f>
        <v>0.6036036036</v>
      </c>
      <c r="AS38" s="75">
        <v>106.0</v>
      </c>
      <c r="AT38" s="90">
        <f>AS38/AS44</f>
        <v>0.954954955</v>
      </c>
      <c r="AU38" s="75">
        <v>106.0</v>
      </c>
      <c r="AV38" s="90">
        <f>AU38/AU44</f>
        <v>0.954954955</v>
      </c>
    </row>
    <row r="39">
      <c r="A39" s="77" t="s">
        <v>5546</v>
      </c>
      <c r="B39" s="73">
        <f>COUNTIFS(Seeds!D:D,"=Ortografía+cast",Seeds!Y:Y,"=Estadística y probabilidad")+B40</f>
        <v>111</v>
      </c>
      <c r="C39" s="89">
        <f>B39/B44</f>
        <v>1</v>
      </c>
      <c r="D39" s="70"/>
      <c r="E39" s="75">
        <v>0.0</v>
      </c>
      <c r="F39" s="76">
        <f>E39/E44</f>
        <v>0</v>
      </c>
      <c r="G39" s="75">
        <v>10.0</v>
      </c>
      <c r="H39" s="76">
        <f>G39/G44</f>
        <v>0.09009009009</v>
      </c>
      <c r="I39" s="75">
        <v>10.0</v>
      </c>
      <c r="J39" s="76">
        <f>I39/I44</f>
        <v>0.09009009009</v>
      </c>
      <c r="K39" s="75">
        <v>10.0</v>
      </c>
      <c r="L39" s="76">
        <f>K39/K44</f>
        <v>0.09009009009</v>
      </c>
      <c r="M39" s="75">
        <v>10.0</v>
      </c>
      <c r="N39" s="76">
        <f>M39/M44</f>
        <v>0.09009009009</v>
      </c>
      <c r="O39" s="75">
        <v>25.0</v>
      </c>
      <c r="P39" s="76">
        <f>O39/O44</f>
        <v>0.2252252252</v>
      </c>
      <c r="Q39" s="75">
        <v>25.0</v>
      </c>
      <c r="R39" s="76">
        <f>Q39/Q44</f>
        <v>0.2252252252</v>
      </c>
      <c r="S39" s="75">
        <v>41.0</v>
      </c>
      <c r="T39" s="76">
        <f>S39/S44</f>
        <v>0.3693693694</v>
      </c>
      <c r="U39" s="75">
        <v>57.0</v>
      </c>
      <c r="V39" s="76">
        <f>U39/U44</f>
        <v>0.5135135135</v>
      </c>
      <c r="W39" s="75">
        <v>65.0</v>
      </c>
      <c r="X39" s="76">
        <f>W39/W44</f>
        <v>0.5855855856</v>
      </c>
      <c r="Y39" s="75">
        <v>65.0</v>
      </c>
      <c r="Z39" s="76">
        <f>Y39/Y44</f>
        <v>0.5855855856</v>
      </c>
      <c r="AA39" s="75">
        <v>65.0</v>
      </c>
      <c r="AB39" s="76">
        <f>AA39/AA44</f>
        <v>0.5855855856</v>
      </c>
      <c r="AC39" s="75">
        <v>65.0</v>
      </c>
      <c r="AD39" s="76">
        <f>AC39/AC44</f>
        <v>0.5855855856</v>
      </c>
      <c r="AE39" s="75">
        <v>65.0</v>
      </c>
      <c r="AF39" s="76">
        <f>AE39/AE44</f>
        <v>0.5855855856</v>
      </c>
      <c r="AG39" s="75">
        <v>65.0</v>
      </c>
      <c r="AH39" s="76">
        <f>AG39/AG44</f>
        <v>0.5855855856</v>
      </c>
      <c r="AI39" s="75">
        <v>65.0</v>
      </c>
      <c r="AJ39" s="76">
        <f>AI39/AI44</f>
        <v>0.5855855856</v>
      </c>
      <c r="AK39" s="75">
        <v>65.0</v>
      </c>
      <c r="AL39" s="76">
        <f>AK39/AK44</f>
        <v>0.5855855856</v>
      </c>
      <c r="AM39" s="75">
        <v>65.0</v>
      </c>
      <c r="AN39" s="76">
        <f>AM39/AM44</f>
        <v>0.5855855856</v>
      </c>
      <c r="AO39" s="75">
        <v>65.0</v>
      </c>
      <c r="AP39" s="76">
        <f>AO39/AO44</f>
        <v>0.5855855856</v>
      </c>
      <c r="AQ39" s="75">
        <v>67.0</v>
      </c>
      <c r="AR39" s="76">
        <f>AQ39/AQ44</f>
        <v>0.6036036036</v>
      </c>
      <c r="AS39" s="75">
        <v>100.0</v>
      </c>
      <c r="AT39" s="90">
        <f>AS39/AS44</f>
        <v>0.9009009009</v>
      </c>
      <c r="AU39" s="75">
        <v>106.0</v>
      </c>
      <c r="AV39" s="90">
        <f>AU39/AU44</f>
        <v>0.954954955</v>
      </c>
    </row>
    <row r="40">
      <c r="A40" s="72" t="s">
        <v>5547</v>
      </c>
      <c r="B40" s="73">
        <f>COUNTIFS(Seeds!D:D,"=JSON sin imagen",Seeds!Y:Y,"=Estadística y probabilidad")+B41</f>
        <v>111</v>
      </c>
      <c r="C40" s="89">
        <f>B40/B44</f>
        <v>1</v>
      </c>
      <c r="D40" s="70"/>
      <c r="E40" s="75">
        <v>0.0</v>
      </c>
      <c r="F40" s="76">
        <f>E40/E44</f>
        <v>0</v>
      </c>
      <c r="G40" s="75">
        <v>0.0</v>
      </c>
      <c r="H40" s="76">
        <f>G40/G44</f>
        <v>0</v>
      </c>
      <c r="I40" s="75">
        <v>0.0</v>
      </c>
      <c r="J40" s="76">
        <f>I40/I44</f>
        <v>0</v>
      </c>
      <c r="K40" s="75">
        <v>0.0</v>
      </c>
      <c r="L40" s="76">
        <f>K40/K44</f>
        <v>0</v>
      </c>
      <c r="M40" s="75">
        <v>0.0</v>
      </c>
      <c r="N40" s="76">
        <f>M40/M44</f>
        <v>0</v>
      </c>
      <c r="O40" s="75">
        <v>0.0</v>
      </c>
      <c r="P40" s="76">
        <f>O40/O44</f>
        <v>0</v>
      </c>
      <c r="Q40" s="75">
        <v>0.0</v>
      </c>
      <c r="R40" s="76">
        <f>Q40/Q44</f>
        <v>0</v>
      </c>
      <c r="S40" s="75">
        <v>0.0</v>
      </c>
      <c r="T40" s="76">
        <f>S40/S44</f>
        <v>0</v>
      </c>
      <c r="U40" s="75">
        <v>0.0</v>
      </c>
      <c r="V40" s="76">
        <f>U40/U44</f>
        <v>0</v>
      </c>
      <c r="W40" s="75">
        <v>0.0</v>
      </c>
      <c r="X40" s="76">
        <f>W40/W44</f>
        <v>0</v>
      </c>
      <c r="Y40" s="75">
        <v>0.0</v>
      </c>
      <c r="Z40" s="76">
        <f>Y40/Y44</f>
        <v>0</v>
      </c>
      <c r="AA40" s="75">
        <v>4.0</v>
      </c>
      <c r="AB40" s="76">
        <f>AA40/AA44</f>
        <v>0.03603603604</v>
      </c>
      <c r="AC40" s="75">
        <v>4.0</v>
      </c>
      <c r="AD40" s="76">
        <f>AC40/AC44</f>
        <v>0.03603603604</v>
      </c>
      <c r="AE40" s="75">
        <v>4.0</v>
      </c>
      <c r="AF40" s="76">
        <f>AE40/AE44</f>
        <v>0.03603603604</v>
      </c>
      <c r="AG40" s="75">
        <v>40.0</v>
      </c>
      <c r="AH40" s="76">
        <f>AG40/AG44</f>
        <v>0.3603603604</v>
      </c>
      <c r="AI40" s="75">
        <v>49.0</v>
      </c>
      <c r="AJ40" s="76">
        <f>AI40/AI44</f>
        <v>0.4414414414</v>
      </c>
      <c r="AK40" s="75">
        <v>49.0</v>
      </c>
      <c r="AL40" s="76">
        <f>AK40/AK44</f>
        <v>0.4414414414</v>
      </c>
      <c r="AM40" s="75">
        <v>49.0</v>
      </c>
      <c r="AN40" s="76">
        <f>AM40/AM44</f>
        <v>0.4414414414</v>
      </c>
      <c r="AO40" s="75">
        <v>59.0</v>
      </c>
      <c r="AP40" s="76">
        <f>AO40/AO44</f>
        <v>0.5315315315</v>
      </c>
      <c r="AQ40" s="75">
        <v>65.0</v>
      </c>
      <c r="AR40" s="76">
        <f>AQ40/AQ44</f>
        <v>0.5855855856</v>
      </c>
      <c r="AS40" s="75">
        <v>96.0</v>
      </c>
      <c r="AT40" s="90">
        <f>AS40/AS44</f>
        <v>0.8648648649</v>
      </c>
      <c r="AU40" s="75">
        <v>106.0</v>
      </c>
      <c r="AV40" s="90">
        <f>AU40/AU44</f>
        <v>0.954954955</v>
      </c>
    </row>
    <row r="41">
      <c r="A41" s="72" t="s">
        <v>5548</v>
      </c>
      <c r="B41" s="73">
        <f>COUNTIFS(Seeds!D:D,"=JSON con imagen",Seeds!Y:Y,"=Estadística y probabilidad")+B42</f>
        <v>111</v>
      </c>
      <c r="C41" s="89">
        <f>B41/B44</f>
        <v>1</v>
      </c>
      <c r="D41" s="70"/>
      <c r="E41" s="75">
        <v>0.0</v>
      </c>
      <c r="F41" s="76">
        <f>E41/E44</f>
        <v>0</v>
      </c>
      <c r="G41" s="75">
        <v>0.0</v>
      </c>
      <c r="H41" s="76">
        <f>G41/G44</f>
        <v>0</v>
      </c>
      <c r="I41" s="75">
        <v>0.0</v>
      </c>
      <c r="J41" s="76">
        <f>I41/I44</f>
        <v>0</v>
      </c>
      <c r="K41" s="75">
        <v>0.0</v>
      </c>
      <c r="L41" s="76">
        <f>K41/K44</f>
        <v>0</v>
      </c>
      <c r="M41" s="75">
        <v>0.0</v>
      </c>
      <c r="N41" s="76">
        <f>M41/M44</f>
        <v>0</v>
      </c>
      <c r="O41" s="75">
        <v>0.0</v>
      </c>
      <c r="P41" s="76">
        <f>O41/O44</f>
        <v>0</v>
      </c>
      <c r="Q41" s="75">
        <v>0.0</v>
      </c>
      <c r="R41" s="76">
        <f>Q41/Q44</f>
        <v>0</v>
      </c>
      <c r="S41" s="75">
        <v>0.0</v>
      </c>
      <c r="T41" s="76">
        <f>S41/S44</f>
        <v>0</v>
      </c>
      <c r="U41" s="75">
        <v>0.0</v>
      </c>
      <c r="V41" s="76">
        <f>U41/U44</f>
        <v>0</v>
      </c>
      <c r="W41" s="75">
        <v>0.0</v>
      </c>
      <c r="X41" s="76">
        <f>W41/W44</f>
        <v>0</v>
      </c>
      <c r="Y41" s="75">
        <v>0.0</v>
      </c>
      <c r="Z41" s="76">
        <f>Y41/Y44</f>
        <v>0</v>
      </c>
      <c r="AA41" s="75">
        <v>3.0</v>
      </c>
      <c r="AB41" s="76">
        <f>AA41/AA44</f>
        <v>0.02702702703</v>
      </c>
      <c r="AC41" s="75">
        <v>3.0</v>
      </c>
      <c r="AD41" s="76">
        <f>AC41/AC44</f>
        <v>0.02702702703</v>
      </c>
      <c r="AE41" s="75">
        <v>3.0</v>
      </c>
      <c r="AF41" s="76">
        <f>AE41/AE44</f>
        <v>0.02702702703</v>
      </c>
      <c r="AG41" s="75">
        <v>39.0</v>
      </c>
      <c r="AH41" s="76">
        <f>AG41/AG44</f>
        <v>0.3513513514</v>
      </c>
      <c r="AI41" s="75">
        <v>48.0</v>
      </c>
      <c r="AJ41" s="76">
        <f>AI41/AI44</f>
        <v>0.4324324324</v>
      </c>
      <c r="AK41" s="75">
        <v>48.0</v>
      </c>
      <c r="AL41" s="76">
        <f>AK41/AK44</f>
        <v>0.4324324324</v>
      </c>
      <c r="AM41" s="75">
        <v>48.0</v>
      </c>
      <c r="AN41" s="76">
        <f>AM41/AM44</f>
        <v>0.4324324324</v>
      </c>
      <c r="AO41" s="75">
        <v>59.0</v>
      </c>
      <c r="AP41" s="76">
        <f>AO41/AO44</f>
        <v>0.5315315315</v>
      </c>
      <c r="AQ41" s="75">
        <v>65.0</v>
      </c>
      <c r="AR41" s="76">
        <f>AQ41/AQ44</f>
        <v>0.5855855856</v>
      </c>
      <c r="AS41" s="75">
        <v>88.0</v>
      </c>
      <c r="AT41" s="90">
        <f>AS41/AS44</f>
        <v>0.7927927928</v>
      </c>
      <c r="AU41" s="75">
        <v>106.0</v>
      </c>
      <c r="AV41" s="90">
        <f>AU41/AU44</f>
        <v>0.954954955</v>
      </c>
    </row>
    <row r="42">
      <c r="A42" s="72" t="s">
        <v>36</v>
      </c>
      <c r="B42" s="73">
        <f>COUNTIFS(Seeds!D:D,"=JSON revisado",Seeds!Y:Y,"=Estadística y probabilidad")</f>
        <v>111</v>
      </c>
      <c r="C42" s="89">
        <f>B42/B44</f>
        <v>1</v>
      </c>
      <c r="D42" s="70"/>
      <c r="E42" s="75">
        <v>0.0</v>
      </c>
      <c r="F42" s="76">
        <f>E42/E44</f>
        <v>0</v>
      </c>
      <c r="G42" s="75">
        <v>0.0</v>
      </c>
      <c r="H42" s="76">
        <f>G42/G44</f>
        <v>0</v>
      </c>
      <c r="I42" s="75">
        <v>0.0</v>
      </c>
      <c r="J42" s="76">
        <f>I42/I44</f>
        <v>0</v>
      </c>
      <c r="K42" s="75">
        <v>0.0</v>
      </c>
      <c r="L42" s="76">
        <f>K42/K44</f>
        <v>0</v>
      </c>
      <c r="M42" s="75">
        <v>0.0</v>
      </c>
      <c r="N42" s="76">
        <f>M42/M44</f>
        <v>0</v>
      </c>
      <c r="O42" s="75">
        <v>0.0</v>
      </c>
      <c r="P42" s="76">
        <f>O42/O44</f>
        <v>0</v>
      </c>
      <c r="Q42" s="75">
        <v>0.0</v>
      </c>
      <c r="R42" s="76">
        <f>Q42/Q44</f>
        <v>0</v>
      </c>
      <c r="S42" s="75">
        <v>0.0</v>
      </c>
      <c r="T42" s="76">
        <f>S42/S44</f>
        <v>0</v>
      </c>
      <c r="U42" s="75">
        <v>0.0</v>
      </c>
      <c r="V42" s="76">
        <f>U42/U44</f>
        <v>0</v>
      </c>
      <c r="W42" s="75">
        <v>0.0</v>
      </c>
      <c r="X42" s="76">
        <f>W42/W44</f>
        <v>0</v>
      </c>
      <c r="Y42" s="75">
        <v>0.0</v>
      </c>
      <c r="Z42" s="76">
        <f>Y42/Y44</f>
        <v>0</v>
      </c>
      <c r="AA42" s="75">
        <v>0.0</v>
      </c>
      <c r="AB42" s="76">
        <f>AA42/AA44</f>
        <v>0</v>
      </c>
      <c r="AC42" s="75">
        <v>0.0</v>
      </c>
      <c r="AD42" s="76">
        <f>AC42/AC44</f>
        <v>0</v>
      </c>
      <c r="AE42" s="75">
        <v>0.0</v>
      </c>
      <c r="AF42" s="76">
        <f>AE42/AE44</f>
        <v>0</v>
      </c>
      <c r="AG42" s="75">
        <v>0.0</v>
      </c>
      <c r="AH42" s="76">
        <f>AG42/AG44</f>
        <v>0</v>
      </c>
      <c r="AI42" s="75">
        <v>38.0</v>
      </c>
      <c r="AJ42" s="76">
        <f>AI42/AI44</f>
        <v>0.3423423423</v>
      </c>
      <c r="AK42" s="75">
        <v>48.0</v>
      </c>
      <c r="AL42" s="76">
        <f>AK42/AK44</f>
        <v>0.4324324324</v>
      </c>
      <c r="AM42" s="75">
        <v>48.0</v>
      </c>
      <c r="AN42" s="76">
        <f>AM42/AM44</f>
        <v>0.4324324324</v>
      </c>
      <c r="AO42" s="75">
        <v>48.0</v>
      </c>
      <c r="AP42" s="76">
        <f>AO42/AO44</f>
        <v>0.4324324324</v>
      </c>
      <c r="AQ42" s="75">
        <v>48.0</v>
      </c>
      <c r="AR42" s="76">
        <f>AQ42/AQ44</f>
        <v>0.4324324324</v>
      </c>
      <c r="AS42" s="75">
        <v>55.0</v>
      </c>
      <c r="AT42" s="90">
        <f>AS42/AS44</f>
        <v>0.4954954955</v>
      </c>
      <c r="AU42" s="75">
        <v>106.0</v>
      </c>
      <c r="AV42" s="90">
        <f>AU42/AU44</f>
        <v>0.954954955</v>
      </c>
    </row>
    <row r="43">
      <c r="A43" s="79" t="s">
        <v>5549</v>
      </c>
      <c r="B43" s="73">
        <f>COUNTIFS(Seeds!E:E,"=Sí",Seeds!Y:Y,"=Estadística y probabilidad")</f>
        <v>1</v>
      </c>
      <c r="C43" s="89">
        <f>B43/B44</f>
        <v>0.009009009009</v>
      </c>
      <c r="D43" s="70"/>
      <c r="E43" s="75">
        <v>0.0</v>
      </c>
      <c r="F43" s="76">
        <f>E43/E44</f>
        <v>0</v>
      </c>
      <c r="G43" s="75">
        <v>0.0</v>
      </c>
      <c r="H43" s="76">
        <f>G43/G44</f>
        <v>0</v>
      </c>
      <c r="I43" s="75">
        <v>0.0</v>
      </c>
      <c r="J43" s="76">
        <f>I43/I44</f>
        <v>0</v>
      </c>
      <c r="K43" s="75">
        <v>0.0</v>
      </c>
      <c r="L43" s="76">
        <f>K43/K44</f>
        <v>0</v>
      </c>
      <c r="M43" s="75">
        <v>0.0</v>
      </c>
      <c r="N43" s="76">
        <f>M43/M44</f>
        <v>0</v>
      </c>
      <c r="O43" s="75">
        <v>0.0</v>
      </c>
      <c r="P43" s="76">
        <f>O43/O44</f>
        <v>0</v>
      </c>
      <c r="Q43" s="75">
        <v>0.0</v>
      </c>
      <c r="R43" s="76">
        <f>Q43/Q44</f>
        <v>0</v>
      </c>
      <c r="S43" s="75">
        <v>0.0</v>
      </c>
      <c r="T43" s="76">
        <f>S43/S44</f>
        <v>0</v>
      </c>
      <c r="U43" s="75">
        <v>0.0</v>
      </c>
      <c r="V43" s="76">
        <f>U43/U44</f>
        <v>0</v>
      </c>
      <c r="W43" s="75">
        <v>0.0</v>
      </c>
      <c r="X43" s="76">
        <f>W43/W44</f>
        <v>0</v>
      </c>
      <c r="Y43" s="75">
        <v>0.0</v>
      </c>
      <c r="Z43" s="76">
        <f>Y43/Y44</f>
        <v>0</v>
      </c>
      <c r="AA43" s="75">
        <v>0.0</v>
      </c>
      <c r="AB43" s="76">
        <f>AA43/AA44</f>
        <v>0</v>
      </c>
      <c r="AC43" s="75">
        <v>0.0</v>
      </c>
      <c r="AD43" s="76">
        <f>AC43/AC44</f>
        <v>0</v>
      </c>
      <c r="AE43" s="75">
        <v>0.0</v>
      </c>
      <c r="AF43" s="76">
        <f>AE43/AE44</f>
        <v>0</v>
      </c>
      <c r="AG43" s="75">
        <v>0.0</v>
      </c>
      <c r="AH43" s="76">
        <f>AG43/AG44</f>
        <v>0</v>
      </c>
      <c r="AI43" s="75">
        <v>0.0</v>
      </c>
      <c r="AJ43" s="76">
        <f>AI43/AI44</f>
        <v>0</v>
      </c>
      <c r="AK43" s="75">
        <v>0.0</v>
      </c>
      <c r="AL43" s="76">
        <f>AK43/AK44</f>
        <v>0</v>
      </c>
      <c r="AM43" s="75">
        <v>0.0</v>
      </c>
      <c r="AN43" s="76">
        <f>AM43/AM44</f>
        <v>0</v>
      </c>
      <c r="AO43" s="75">
        <v>0.0</v>
      </c>
      <c r="AP43" s="76">
        <f>AO43/AO44</f>
        <v>0</v>
      </c>
      <c r="AQ43" s="75">
        <v>3.0</v>
      </c>
      <c r="AR43" s="76">
        <f>AQ43/AQ44</f>
        <v>0.02702702703</v>
      </c>
      <c r="AS43" s="75">
        <v>0.0</v>
      </c>
      <c r="AT43" s="90">
        <f>AS43/AS44</f>
        <v>0</v>
      </c>
      <c r="AU43" s="75">
        <v>1.0</v>
      </c>
      <c r="AV43" s="90">
        <f>AU43/AU44</f>
        <v>0.009009009009</v>
      </c>
    </row>
    <row r="44">
      <c r="A44" s="79" t="s">
        <v>572</v>
      </c>
      <c r="B44" s="73">
        <f>COUNTIFS(Seeds!Y:Y,"=Estadística y probabilidad")-COUNTIFS(Seeds!Y:Y,"=Estadística y probabilidad",Seeds!D:D,"=No hacer")</f>
        <v>111</v>
      </c>
      <c r="C44" s="80">
        <f>SUM(C38:C42)/5</f>
        <v>1</v>
      </c>
      <c r="D44" s="70"/>
      <c r="E44" s="81">
        <f>B44</f>
        <v>111</v>
      </c>
      <c r="F44" s="92"/>
      <c r="G44" s="81">
        <f>B44</f>
        <v>111</v>
      </c>
      <c r="H44" s="92"/>
      <c r="I44" s="81">
        <f>B44</f>
        <v>111</v>
      </c>
      <c r="J44" s="92"/>
      <c r="K44" s="81">
        <f>B44</f>
        <v>111</v>
      </c>
      <c r="L44" s="92"/>
      <c r="M44" s="81">
        <f>B44</f>
        <v>111</v>
      </c>
      <c r="N44" s="92"/>
      <c r="O44" s="81">
        <f>B44</f>
        <v>111</v>
      </c>
      <c r="P44" s="92"/>
      <c r="Q44" s="81">
        <f>B44</f>
        <v>111</v>
      </c>
      <c r="R44" s="92"/>
      <c r="S44" s="81">
        <f>B44</f>
        <v>111</v>
      </c>
      <c r="T44" s="92"/>
      <c r="U44" s="81">
        <f>B44</f>
        <v>111</v>
      </c>
      <c r="V44" s="92"/>
      <c r="W44" s="81">
        <f>B44</f>
        <v>111</v>
      </c>
      <c r="X44" s="93"/>
      <c r="Y44" s="81">
        <f>B44</f>
        <v>111</v>
      </c>
      <c r="Z44" s="93"/>
      <c r="AA44" s="81">
        <f>B44</f>
        <v>111</v>
      </c>
      <c r="AB44" s="82">
        <f>SUM(AB38:AB42)/5</f>
        <v>0.2468468468</v>
      </c>
      <c r="AC44" s="81">
        <f>B44</f>
        <v>111</v>
      </c>
      <c r="AD44" s="82">
        <f>SUM(AD38:AD42)/5</f>
        <v>0.2468468468</v>
      </c>
      <c r="AE44" s="81">
        <f>B44</f>
        <v>111</v>
      </c>
      <c r="AF44" s="82">
        <f>SUM(AF38:AF42)/5</f>
        <v>0.2468468468</v>
      </c>
      <c r="AG44" s="81">
        <f>B44</f>
        <v>111</v>
      </c>
      <c r="AH44" s="82">
        <f>SUM(AH38:AH42)/5</f>
        <v>0.3765765766</v>
      </c>
      <c r="AI44" s="81">
        <f>B44</f>
        <v>111</v>
      </c>
      <c r="AJ44" s="82">
        <f>SUM(AJ38:AJ42)/5</f>
        <v>0.4774774775</v>
      </c>
      <c r="AK44" s="81">
        <f>B44</f>
        <v>111</v>
      </c>
      <c r="AL44" s="82">
        <f>SUM(AL38:AL42)/5</f>
        <v>0.4954954955</v>
      </c>
      <c r="AM44" s="81">
        <f>B44</f>
        <v>111</v>
      </c>
      <c r="AN44" s="82">
        <f>SUM(AN38:AN42)/5</f>
        <v>0.4954954955</v>
      </c>
      <c r="AO44" s="81">
        <f>B44</f>
        <v>111</v>
      </c>
      <c r="AP44" s="82">
        <f>SUM(AP38:AP42)/5</f>
        <v>0.5369369369</v>
      </c>
      <c r="AQ44" s="81">
        <f>B44</f>
        <v>111</v>
      </c>
      <c r="AR44" s="82">
        <f>SUM(AR38:AR42)/5</f>
        <v>0.5621621622</v>
      </c>
      <c r="AS44" s="81">
        <f>B44</f>
        <v>111</v>
      </c>
      <c r="AT44" s="83">
        <f>SUM(AT38:AT42)/5</f>
        <v>0.8018018018</v>
      </c>
      <c r="AU44" s="81">
        <f>B44</f>
        <v>111</v>
      </c>
      <c r="AV44" s="102">
        <f>SUM(AV38:AV42)/5</f>
        <v>0.954954955</v>
      </c>
    </row>
  </sheetData>
  <mergeCells count="115">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Q1:R1"/>
    <mergeCell ref="S1:T1"/>
    <mergeCell ref="U1:V1"/>
    <mergeCell ref="W1:X1"/>
    <mergeCell ref="Y1:Z1"/>
    <mergeCell ref="AA1:AB1"/>
    <mergeCell ref="AC1:AD1"/>
    <mergeCell ref="AS1:AT1"/>
    <mergeCell ref="AU1:AV1"/>
    <mergeCell ref="AE1:AF1"/>
    <mergeCell ref="AG1:AH1"/>
    <mergeCell ref="AI1:AJ1"/>
    <mergeCell ref="AK1:AL1"/>
    <mergeCell ref="AM1:AN1"/>
    <mergeCell ref="AO1:AP1"/>
    <mergeCell ref="AQ1:AR1"/>
    <mergeCell ref="A1:C1"/>
    <mergeCell ref="E1:F1"/>
    <mergeCell ref="G1:H1"/>
    <mergeCell ref="I1:J1"/>
    <mergeCell ref="K1:L1"/>
    <mergeCell ref="M1:N1"/>
    <mergeCell ref="O1:P1"/>
    <mergeCell ref="AS10:AT10"/>
    <mergeCell ref="AU10:AV10"/>
    <mergeCell ref="AE10:AF10"/>
    <mergeCell ref="AG10:AH10"/>
    <mergeCell ref="AI10:AJ10"/>
    <mergeCell ref="AK10:AL10"/>
    <mergeCell ref="AM10:AN10"/>
    <mergeCell ref="AO10:AP10"/>
    <mergeCell ref="AQ10:AR10"/>
    <mergeCell ref="AI19:AJ19"/>
    <mergeCell ref="AK19:AL19"/>
    <mergeCell ref="AM19:AN19"/>
    <mergeCell ref="AO19:AP19"/>
    <mergeCell ref="AQ19:AR19"/>
    <mergeCell ref="AS19:AT19"/>
    <mergeCell ref="AU19:AV19"/>
    <mergeCell ref="A19:C19"/>
    <mergeCell ref="E19:F19"/>
    <mergeCell ref="G19:H19"/>
    <mergeCell ref="I19:J19"/>
    <mergeCell ref="K19:L19"/>
    <mergeCell ref="M19:N19"/>
    <mergeCell ref="O19:P19"/>
    <mergeCell ref="AE37:AF37"/>
    <mergeCell ref="AG37:AH37"/>
    <mergeCell ref="Q37:R37"/>
    <mergeCell ref="S37:T37"/>
    <mergeCell ref="U37:V37"/>
    <mergeCell ref="W37:X37"/>
    <mergeCell ref="Y37:Z37"/>
    <mergeCell ref="AA37:AB37"/>
    <mergeCell ref="AC37:AD37"/>
    <mergeCell ref="AE19:AF19"/>
    <mergeCell ref="AG19:AH19"/>
    <mergeCell ref="Q19:R19"/>
    <mergeCell ref="S19:T19"/>
    <mergeCell ref="U19:V19"/>
    <mergeCell ref="W19:X19"/>
    <mergeCell ref="Y19:Z19"/>
    <mergeCell ref="AA19:AB19"/>
    <mergeCell ref="AC19:AD19"/>
    <mergeCell ref="Q28:R28"/>
    <mergeCell ref="S28:T28"/>
    <mergeCell ref="U28:V28"/>
    <mergeCell ref="W28:X28"/>
    <mergeCell ref="Y28:Z28"/>
    <mergeCell ref="AA28:AB28"/>
    <mergeCell ref="AC28:AD28"/>
    <mergeCell ref="AS28:AT28"/>
    <mergeCell ref="AU28:AV28"/>
    <mergeCell ref="AE28:AF28"/>
    <mergeCell ref="AG28:AH28"/>
    <mergeCell ref="AI28:AJ28"/>
    <mergeCell ref="AK28:AL28"/>
    <mergeCell ref="AM28:AN28"/>
    <mergeCell ref="AO28:AP28"/>
    <mergeCell ref="AQ28:AR28"/>
    <mergeCell ref="A28:C28"/>
    <mergeCell ref="E28:F28"/>
    <mergeCell ref="G28:H28"/>
    <mergeCell ref="I28:J28"/>
    <mergeCell ref="K28:L28"/>
    <mergeCell ref="M28:N28"/>
    <mergeCell ref="O28:P28"/>
    <mergeCell ref="AI37:AJ37"/>
    <mergeCell ref="AK37:AL37"/>
    <mergeCell ref="AM37:AN37"/>
    <mergeCell ref="AO37:AP37"/>
    <mergeCell ref="AQ37:AR37"/>
    <mergeCell ref="AS37:AT37"/>
    <mergeCell ref="AU37:AV37"/>
    <mergeCell ref="A37:C37"/>
    <mergeCell ref="E37:F37"/>
    <mergeCell ref="G37:H37"/>
    <mergeCell ref="I37:J37"/>
    <mergeCell ref="K37:L37"/>
    <mergeCell ref="M37:N37"/>
    <mergeCell ref="O37:P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1.38"/>
    <col hidden="1" min="3" max="3" width="12.63"/>
    <col customWidth="1" hidden="1" min="4" max="4" width="18.38"/>
    <col customWidth="1" min="5" max="5" width="11.75"/>
    <col customWidth="1" min="6" max="6" width="48.63"/>
    <col customWidth="1" min="7" max="7" width="12.63"/>
    <col customWidth="1" min="8" max="8" width="17.13"/>
    <col customWidth="1" min="9" max="9" width="30.13"/>
    <col customWidth="1" min="10" max="10" width="26.13"/>
  </cols>
  <sheetData>
    <row r="1">
      <c r="A1" s="1" t="s">
        <v>5550</v>
      </c>
      <c r="B1" s="2" t="s">
        <v>1</v>
      </c>
      <c r="C1" s="1" t="s">
        <v>5551</v>
      </c>
      <c r="D1" s="103" t="s">
        <v>5552</v>
      </c>
      <c r="E1" s="104" t="s">
        <v>5553</v>
      </c>
      <c r="F1" s="105" t="s">
        <v>5554</v>
      </c>
      <c r="G1" s="106" t="s">
        <v>3</v>
      </c>
      <c r="H1" s="107" t="s">
        <v>5555</v>
      </c>
      <c r="I1" s="107" t="s">
        <v>5556</v>
      </c>
      <c r="J1" s="108" t="s">
        <v>5557</v>
      </c>
      <c r="K1" s="109" t="str">
        <f>CONCATENATE("Pendiente de dibujar: ",COUNTIF(G:G,"=Pendiente de dibujar"))</f>
        <v>Pendiente de dibujar: 0</v>
      </c>
      <c r="L1" s="110" t="str">
        <f>CONCATENATE("Pendiente de revisar: ",COUNTIF(G:G,"=Pendiente de revisar"))</f>
        <v>Pendiente de revisar: 0</v>
      </c>
      <c r="M1" s="111" t="str">
        <f>CONCATENATE("Pendiente de corrección: ",COUNTIF(G:G,"=Pendiente de corrección"))</f>
        <v>Pendiente de corrección: 0</v>
      </c>
      <c r="N1" s="112" t="str">
        <f>CONCATENATE("OK: ",COUNTIF(G:G,"=OK"))</f>
        <v>OK: 349</v>
      </c>
      <c r="O1" s="5" t="s">
        <v>5558</v>
      </c>
      <c r="P1" s="14"/>
      <c r="Q1" s="14"/>
      <c r="R1" s="14"/>
      <c r="S1" s="14"/>
      <c r="T1" s="14"/>
      <c r="U1" s="14"/>
      <c r="V1" s="14"/>
      <c r="W1" s="14"/>
    </row>
    <row r="2">
      <c r="A2" s="8" t="s">
        <v>5559</v>
      </c>
      <c r="B2" s="8" t="s">
        <v>4596</v>
      </c>
      <c r="C2" s="11"/>
      <c r="D2" s="11"/>
      <c r="E2" s="12"/>
      <c r="F2" s="113" t="s">
        <v>5560</v>
      </c>
      <c r="G2" s="114" t="s">
        <v>5561</v>
      </c>
      <c r="H2" s="8" t="s">
        <v>5562</v>
      </c>
      <c r="I2" s="53"/>
      <c r="J2" s="115" t="s">
        <v>5563</v>
      </c>
      <c r="K2" s="14"/>
      <c r="L2" s="14"/>
      <c r="M2" s="14"/>
      <c r="N2" s="14"/>
      <c r="O2" s="116"/>
      <c r="P2" s="14"/>
      <c r="Q2" s="14"/>
      <c r="R2" s="14"/>
      <c r="S2" s="14"/>
      <c r="T2" s="14"/>
      <c r="U2" s="14"/>
      <c r="V2" s="14"/>
      <c r="W2" s="14"/>
    </row>
    <row r="3">
      <c r="C3" s="11"/>
      <c r="D3" s="11"/>
      <c r="E3" s="12"/>
      <c r="F3" s="113" t="s">
        <v>5564</v>
      </c>
      <c r="G3" s="114" t="s">
        <v>5561</v>
      </c>
      <c r="H3" s="8" t="s">
        <v>5565</v>
      </c>
      <c r="I3" s="53"/>
      <c r="J3" s="115" t="s">
        <v>5566</v>
      </c>
      <c r="K3" s="14"/>
      <c r="L3" s="14"/>
      <c r="M3" s="14"/>
      <c r="N3" s="14"/>
      <c r="O3" s="8"/>
      <c r="P3" s="14"/>
      <c r="Q3" s="14"/>
      <c r="R3" s="14"/>
      <c r="S3" s="14"/>
      <c r="T3" s="14"/>
      <c r="U3" s="14"/>
      <c r="V3" s="14"/>
      <c r="W3" s="14"/>
    </row>
    <row r="4">
      <c r="C4" s="11"/>
      <c r="D4" s="11"/>
      <c r="E4" s="12"/>
      <c r="F4" s="113" t="s">
        <v>5567</v>
      </c>
      <c r="G4" s="114" t="s">
        <v>5561</v>
      </c>
      <c r="H4" s="8" t="s">
        <v>5568</v>
      </c>
      <c r="I4" s="53"/>
      <c r="J4" s="115" t="s">
        <v>5569</v>
      </c>
      <c r="K4" s="14"/>
      <c r="L4" s="14"/>
      <c r="M4" s="14"/>
      <c r="N4" s="14"/>
      <c r="O4" s="8"/>
      <c r="P4" s="14"/>
      <c r="Q4" s="14"/>
      <c r="R4" s="14"/>
      <c r="S4" s="14"/>
      <c r="T4" s="14"/>
      <c r="U4" s="14"/>
      <c r="V4" s="14"/>
      <c r="W4" s="14"/>
    </row>
    <row r="5">
      <c r="C5" s="11"/>
      <c r="D5" s="11"/>
      <c r="E5" s="12"/>
      <c r="F5" s="113" t="s">
        <v>5570</v>
      </c>
      <c r="G5" s="114" t="s">
        <v>5561</v>
      </c>
      <c r="H5" s="8" t="s">
        <v>5571</v>
      </c>
      <c r="I5" s="53"/>
      <c r="J5" s="115" t="s">
        <v>5572</v>
      </c>
      <c r="K5" s="14"/>
      <c r="L5" s="14"/>
      <c r="M5" s="14"/>
      <c r="N5" s="14"/>
      <c r="O5" s="8"/>
      <c r="P5" s="14"/>
      <c r="Q5" s="14"/>
      <c r="R5" s="14"/>
      <c r="S5" s="14"/>
      <c r="T5" s="14"/>
      <c r="U5" s="14"/>
      <c r="V5" s="14"/>
      <c r="W5" s="14"/>
    </row>
    <row r="6">
      <c r="C6" s="11"/>
      <c r="D6" s="11"/>
      <c r="E6" s="12"/>
      <c r="F6" s="113" t="s">
        <v>5573</v>
      </c>
      <c r="G6" s="114" t="s">
        <v>5561</v>
      </c>
      <c r="H6" s="8" t="s">
        <v>5574</v>
      </c>
      <c r="I6" s="53"/>
      <c r="J6" s="115" t="s">
        <v>5575</v>
      </c>
      <c r="K6" s="14"/>
      <c r="L6" s="14"/>
      <c r="M6" s="14"/>
      <c r="N6" s="14"/>
      <c r="O6" s="8"/>
      <c r="P6" s="14"/>
      <c r="Q6" s="14"/>
      <c r="R6" s="14"/>
      <c r="S6" s="14"/>
      <c r="T6" s="14"/>
      <c r="U6" s="14"/>
      <c r="V6" s="14"/>
      <c r="W6" s="14"/>
    </row>
    <row r="7">
      <c r="C7" s="11"/>
      <c r="D7" s="11"/>
      <c r="E7" s="12"/>
      <c r="F7" s="113" t="s">
        <v>5576</v>
      </c>
      <c r="G7" s="114" t="s">
        <v>5561</v>
      </c>
      <c r="H7" s="8" t="s">
        <v>5577</v>
      </c>
      <c r="I7" s="53"/>
      <c r="J7" s="115" t="s">
        <v>5578</v>
      </c>
      <c r="K7" s="14"/>
      <c r="L7" s="14"/>
      <c r="M7" s="14"/>
      <c r="N7" s="14"/>
      <c r="O7" s="8"/>
      <c r="P7" s="14"/>
      <c r="Q7" s="14"/>
      <c r="R7" s="14"/>
      <c r="S7" s="14"/>
      <c r="T7" s="14"/>
      <c r="U7" s="14"/>
      <c r="V7" s="14"/>
      <c r="W7" s="14"/>
    </row>
    <row r="8">
      <c r="C8" s="11"/>
      <c r="D8" s="11"/>
      <c r="E8" s="12"/>
      <c r="F8" s="117" t="s">
        <v>5579</v>
      </c>
      <c r="G8" s="114" t="s">
        <v>5561</v>
      </c>
      <c r="H8" s="8" t="s">
        <v>5580</v>
      </c>
      <c r="I8" s="53"/>
      <c r="J8" s="115" t="s">
        <v>5581</v>
      </c>
      <c r="K8" s="14"/>
      <c r="L8" s="14"/>
      <c r="M8" s="14"/>
      <c r="N8" s="14"/>
      <c r="O8" s="8"/>
      <c r="P8" s="14"/>
      <c r="Q8" s="14"/>
      <c r="R8" s="14"/>
      <c r="S8" s="14"/>
      <c r="T8" s="14"/>
      <c r="U8" s="14"/>
      <c r="V8" s="14"/>
      <c r="W8" s="14"/>
    </row>
    <row r="9">
      <c r="C9" s="11"/>
      <c r="D9" s="11"/>
      <c r="E9" s="12"/>
      <c r="F9" s="117" t="s">
        <v>5582</v>
      </c>
      <c r="G9" s="114" t="s">
        <v>5561</v>
      </c>
      <c r="H9" s="8" t="s">
        <v>5583</v>
      </c>
      <c r="I9" s="53"/>
      <c r="J9" s="115" t="s">
        <v>5584</v>
      </c>
      <c r="K9" s="14"/>
      <c r="L9" s="14"/>
      <c r="M9" s="14"/>
      <c r="N9" s="14"/>
      <c r="O9" s="8"/>
      <c r="P9" s="14"/>
      <c r="Q9" s="14"/>
      <c r="R9" s="14"/>
      <c r="S9" s="14"/>
      <c r="T9" s="14"/>
      <c r="U9" s="14"/>
      <c r="V9" s="14"/>
      <c r="W9" s="14"/>
    </row>
    <row r="10">
      <c r="C10" s="11"/>
      <c r="D10" s="11"/>
      <c r="E10" s="12"/>
      <c r="F10" s="117" t="s">
        <v>5585</v>
      </c>
      <c r="G10" s="114" t="s">
        <v>5561</v>
      </c>
      <c r="H10" s="8" t="s">
        <v>5586</v>
      </c>
      <c r="I10" s="53"/>
      <c r="J10" s="115" t="s">
        <v>5587</v>
      </c>
      <c r="K10" s="14"/>
      <c r="L10" s="14"/>
      <c r="M10" s="14"/>
      <c r="N10" s="14"/>
      <c r="O10" s="8"/>
      <c r="P10" s="14"/>
      <c r="Q10" s="14"/>
      <c r="R10" s="14"/>
      <c r="S10" s="14"/>
      <c r="T10" s="14"/>
      <c r="U10" s="14"/>
      <c r="V10" s="14"/>
      <c r="W10" s="14"/>
    </row>
    <row r="11">
      <c r="A11" s="8" t="s">
        <v>5588</v>
      </c>
      <c r="B11" s="8" t="s">
        <v>4648</v>
      </c>
      <c r="C11" s="11"/>
      <c r="D11" s="11"/>
      <c r="E11" s="12"/>
      <c r="F11" s="118" t="s">
        <v>5589</v>
      </c>
      <c r="G11" s="114" t="s">
        <v>5561</v>
      </c>
      <c r="H11" s="8" t="s">
        <v>5590</v>
      </c>
      <c r="I11" s="14"/>
      <c r="J11" s="115" t="s">
        <v>5591</v>
      </c>
      <c r="K11" s="14"/>
      <c r="L11" s="14"/>
      <c r="M11" s="14"/>
      <c r="N11" s="14"/>
      <c r="O11" s="13"/>
      <c r="P11" s="14"/>
      <c r="Q11" s="14"/>
      <c r="R11" s="14"/>
      <c r="S11" s="14"/>
      <c r="T11" s="14"/>
      <c r="U11" s="14"/>
      <c r="V11" s="14"/>
      <c r="W11" s="14"/>
    </row>
    <row r="12">
      <c r="C12" s="11"/>
      <c r="D12" s="11"/>
      <c r="E12" s="12"/>
      <c r="F12" s="118" t="s">
        <v>5592</v>
      </c>
      <c r="G12" s="114" t="s">
        <v>5561</v>
      </c>
      <c r="H12" s="8" t="s">
        <v>5593</v>
      </c>
      <c r="I12" s="14"/>
      <c r="J12" s="115" t="s">
        <v>5594</v>
      </c>
      <c r="K12" s="14"/>
      <c r="L12" s="14"/>
      <c r="M12" s="14"/>
      <c r="N12" s="14"/>
      <c r="O12" s="13"/>
      <c r="P12" s="14"/>
      <c r="Q12" s="14"/>
      <c r="R12" s="14"/>
      <c r="S12" s="14"/>
      <c r="T12" s="14"/>
      <c r="U12" s="14"/>
      <c r="V12" s="14"/>
      <c r="W12" s="14"/>
    </row>
    <row r="13">
      <c r="C13" s="11"/>
      <c r="D13" s="11"/>
      <c r="E13" s="12"/>
      <c r="F13" s="118" t="s">
        <v>5595</v>
      </c>
      <c r="G13" s="114" t="s">
        <v>5561</v>
      </c>
      <c r="H13" s="8" t="s">
        <v>5596</v>
      </c>
      <c r="I13" s="14"/>
      <c r="J13" s="115" t="s">
        <v>5597</v>
      </c>
      <c r="K13" s="14"/>
      <c r="L13" s="14"/>
      <c r="M13" s="14"/>
      <c r="N13" s="14"/>
      <c r="O13" s="13"/>
      <c r="P13" s="14"/>
      <c r="Q13" s="14"/>
      <c r="R13" s="14"/>
      <c r="S13" s="14"/>
      <c r="T13" s="14"/>
      <c r="U13" s="14"/>
      <c r="V13" s="14"/>
      <c r="W13" s="14"/>
    </row>
    <row r="14" ht="47.25" customHeight="1">
      <c r="A14" s="8" t="s">
        <v>5598</v>
      </c>
      <c r="B14" s="8" t="s">
        <v>4660</v>
      </c>
      <c r="C14" s="11"/>
      <c r="D14" s="11"/>
      <c r="E14" s="9" t="s">
        <v>5599</v>
      </c>
      <c r="F14" s="118" t="s">
        <v>5600</v>
      </c>
      <c r="G14" s="114" t="s">
        <v>5561</v>
      </c>
      <c r="H14" s="8" t="s">
        <v>5601</v>
      </c>
      <c r="I14" s="11"/>
      <c r="J14" s="115" t="s">
        <v>5602</v>
      </c>
      <c r="K14" s="14"/>
      <c r="L14" s="14"/>
      <c r="M14" s="14"/>
      <c r="N14" s="14"/>
      <c r="O14" s="13"/>
      <c r="P14" s="14"/>
      <c r="Q14" s="14"/>
      <c r="R14" s="14"/>
      <c r="S14" s="14"/>
      <c r="T14" s="14"/>
      <c r="U14" s="14"/>
      <c r="V14" s="14"/>
      <c r="W14" s="14"/>
    </row>
    <row r="15" ht="54.0" customHeight="1">
      <c r="C15" s="11"/>
      <c r="D15" s="11"/>
      <c r="E15" s="9" t="s">
        <v>5599</v>
      </c>
      <c r="F15" s="118" t="s">
        <v>5603</v>
      </c>
      <c r="G15" s="114" t="s">
        <v>5561</v>
      </c>
      <c r="H15" s="8" t="s">
        <v>5604</v>
      </c>
      <c r="I15" s="11"/>
      <c r="J15" s="115" t="s">
        <v>5605</v>
      </c>
      <c r="K15" s="14"/>
      <c r="L15" s="14"/>
      <c r="M15" s="14"/>
      <c r="N15" s="14"/>
      <c r="O15" s="13"/>
      <c r="P15" s="14"/>
      <c r="Q15" s="14"/>
      <c r="R15" s="14"/>
      <c r="S15" s="14"/>
      <c r="T15" s="14"/>
      <c r="U15" s="14"/>
      <c r="V15" s="14"/>
      <c r="W15" s="14"/>
    </row>
    <row r="16" ht="50.25" customHeight="1">
      <c r="C16" s="11"/>
      <c r="D16" s="11"/>
      <c r="E16" s="9" t="s">
        <v>5599</v>
      </c>
      <c r="F16" s="118" t="s">
        <v>5606</v>
      </c>
      <c r="G16" s="114" t="s">
        <v>5561</v>
      </c>
      <c r="H16" s="8" t="s">
        <v>5607</v>
      </c>
      <c r="I16" s="11"/>
      <c r="J16" s="115" t="s">
        <v>5608</v>
      </c>
      <c r="K16" s="14"/>
      <c r="L16" s="14"/>
      <c r="M16" s="14"/>
      <c r="N16" s="14"/>
      <c r="O16" s="13"/>
      <c r="P16" s="14"/>
      <c r="Q16" s="14"/>
      <c r="R16" s="14"/>
      <c r="S16" s="14"/>
      <c r="T16" s="14"/>
      <c r="U16" s="14"/>
      <c r="V16" s="14"/>
      <c r="W16" s="14"/>
    </row>
    <row r="17" ht="55.5" customHeight="1">
      <c r="C17" s="11"/>
      <c r="D17" s="11"/>
      <c r="E17" s="9" t="s">
        <v>5599</v>
      </c>
      <c r="F17" s="118" t="s">
        <v>5609</v>
      </c>
      <c r="G17" s="114" t="s">
        <v>5561</v>
      </c>
      <c r="H17" s="8" t="s">
        <v>5610</v>
      </c>
      <c r="I17" s="11"/>
      <c r="J17" s="115" t="s">
        <v>5611</v>
      </c>
      <c r="K17" s="14"/>
      <c r="L17" s="14"/>
      <c r="M17" s="14"/>
      <c r="N17" s="14"/>
      <c r="O17" s="13"/>
      <c r="P17" s="14"/>
      <c r="Q17" s="14"/>
      <c r="R17" s="14"/>
      <c r="S17" s="14"/>
      <c r="T17" s="14"/>
      <c r="U17" s="14"/>
      <c r="V17" s="14"/>
      <c r="W17" s="14"/>
    </row>
    <row r="18" ht="58.5" customHeight="1">
      <c r="C18" s="11"/>
      <c r="D18" s="11"/>
      <c r="E18" s="9" t="s">
        <v>5599</v>
      </c>
      <c r="F18" s="118" t="s">
        <v>5612</v>
      </c>
      <c r="G18" s="114" t="s">
        <v>5561</v>
      </c>
      <c r="H18" s="8" t="s">
        <v>5613</v>
      </c>
      <c r="I18" s="11"/>
      <c r="J18" s="115" t="s">
        <v>5614</v>
      </c>
      <c r="K18" s="14"/>
      <c r="L18" s="14"/>
      <c r="M18" s="14"/>
      <c r="N18" s="14"/>
      <c r="O18" s="13"/>
      <c r="P18" s="14"/>
      <c r="Q18" s="14"/>
      <c r="R18" s="14"/>
      <c r="S18" s="14"/>
      <c r="T18" s="14"/>
      <c r="U18" s="14"/>
      <c r="V18" s="14"/>
      <c r="W18" s="14"/>
    </row>
    <row r="19" ht="56.25" customHeight="1">
      <c r="C19" s="11"/>
      <c r="D19" s="11"/>
      <c r="E19" s="9" t="s">
        <v>5599</v>
      </c>
      <c r="F19" s="118" t="s">
        <v>5615</v>
      </c>
      <c r="G19" s="114" t="s">
        <v>5561</v>
      </c>
      <c r="H19" s="8" t="s">
        <v>5616</v>
      </c>
      <c r="I19" s="11"/>
      <c r="J19" s="115" t="s">
        <v>5617</v>
      </c>
      <c r="K19" s="14"/>
      <c r="L19" s="14"/>
      <c r="M19" s="14"/>
      <c r="N19" s="14"/>
      <c r="O19" s="13"/>
      <c r="P19" s="14"/>
      <c r="Q19" s="14"/>
      <c r="R19" s="14"/>
      <c r="S19" s="14"/>
      <c r="T19" s="14"/>
      <c r="U19" s="14"/>
      <c r="V19" s="14"/>
      <c r="W19" s="14"/>
    </row>
    <row r="20">
      <c r="A20" s="8" t="s">
        <v>5618</v>
      </c>
      <c r="B20" s="8" t="s">
        <v>4671</v>
      </c>
      <c r="C20" s="11"/>
      <c r="D20" s="11"/>
      <c r="E20" s="12"/>
      <c r="F20" s="119" t="s">
        <v>5619</v>
      </c>
      <c r="G20" s="114" t="s">
        <v>5561</v>
      </c>
      <c r="H20" s="8" t="s">
        <v>5620</v>
      </c>
      <c r="I20" s="14"/>
      <c r="J20" s="120" t="s">
        <v>5621</v>
      </c>
      <c r="K20" s="14"/>
      <c r="L20" s="14"/>
      <c r="M20" s="14"/>
      <c r="N20" s="14"/>
      <c r="O20" s="13"/>
      <c r="P20" s="14"/>
      <c r="Q20" s="14"/>
      <c r="R20" s="14"/>
      <c r="S20" s="14"/>
      <c r="T20" s="14"/>
      <c r="U20" s="14"/>
      <c r="V20" s="14"/>
      <c r="W20" s="14"/>
    </row>
    <row r="21">
      <c r="C21" s="11"/>
      <c r="D21" s="11"/>
      <c r="E21" s="12"/>
      <c r="F21" s="118" t="s">
        <v>5622</v>
      </c>
      <c r="G21" s="114" t="s">
        <v>5561</v>
      </c>
      <c r="H21" s="8" t="s">
        <v>5623</v>
      </c>
      <c r="I21" s="14"/>
      <c r="J21" s="120" t="s">
        <v>5624</v>
      </c>
      <c r="K21" s="14"/>
      <c r="L21" s="14"/>
      <c r="M21" s="14"/>
      <c r="N21" s="14"/>
      <c r="O21" s="13"/>
      <c r="P21" s="14"/>
      <c r="Q21" s="14"/>
      <c r="R21" s="14"/>
      <c r="S21" s="14"/>
      <c r="T21" s="14"/>
      <c r="U21" s="14"/>
      <c r="V21" s="14"/>
      <c r="W21" s="14"/>
    </row>
    <row r="22">
      <c r="C22" s="11"/>
      <c r="D22" s="11"/>
      <c r="E22" s="12"/>
      <c r="F22" s="118" t="s">
        <v>5625</v>
      </c>
      <c r="G22" s="114" t="s">
        <v>5561</v>
      </c>
      <c r="H22" s="8" t="s">
        <v>5626</v>
      </c>
      <c r="I22" s="14"/>
      <c r="J22" s="120" t="s">
        <v>5627</v>
      </c>
      <c r="K22" s="14"/>
      <c r="L22" s="14"/>
      <c r="M22" s="14"/>
      <c r="N22" s="14"/>
      <c r="O22" s="13"/>
      <c r="P22" s="14"/>
      <c r="Q22" s="14"/>
      <c r="R22" s="14"/>
      <c r="S22" s="14"/>
      <c r="T22" s="14"/>
      <c r="U22" s="14"/>
      <c r="V22" s="14"/>
      <c r="W22" s="14"/>
    </row>
    <row r="23">
      <c r="A23" s="8" t="s">
        <v>5628</v>
      </c>
      <c r="B23" s="8" t="s">
        <v>4671</v>
      </c>
      <c r="C23" s="11"/>
      <c r="D23" s="11"/>
      <c r="E23" s="12"/>
      <c r="F23" s="118" t="s">
        <v>5629</v>
      </c>
      <c r="G23" s="114" t="s">
        <v>5561</v>
      </c>
      <c r="H23" s="8" t="s">
        <v>5630</v>
      </c>
      <c r="I23" s="14"/>
      <c r="J23" s="115" t="s">
        <v>5631</v>
      </c>
      <c r="K23" s="14"/>
      <c r="L23" s="14"/>
      <c r="M23" s="14"/>
      <c r="N23" s="14"/>
      <c r="O23" s="13"/>
      <c r="P23" s="14"/>
      <c r="Q23" s="14"/>
      <c r="R23" s="14"/>
      <c r="S23" s="14"/>
      <c r="T23" s="14"/>
      <c r="U23" s="14"/>
      <c r="V23" s="14"/>
      <c r="W23" s="14"/>
    </row>
    <row r="24">
      <c r="C24" s="11"/>
      <c r="D24" s="11"/>
      <c r="E24" s="12"/>
      <c r="F24" s="118" t="s">
        <v>5632</v>
      </c>
      <c r="G24" s="114" t="s">
        <v>5561</v>
      </c>
      <c r="H24" s="8" t="s">
        <v>5633</v>
      </c>
      <c r="I24" s="14"/>
      <c r="J24" s="115" t="s">
        <v>5634</v>
      </c>
      <c r="K24" s="14"/>
      <c r="L24" s="14"/>
      <c r="M24" s="14"/>
      <c r="N24" s="14"/>
      <c r="O24" s="13"/>
      <c r="P24" s="14"/>
      <c r="Q24" s="14"/>
      <c r="R24" s="14"/>
      <c r="S24" s="14"/>
      <c r="T24" s="14"/>
      <c r="U24" s="14"/>
      <c r="V24" s="14"/>
      <c r="W24" s="14"/>
    </row>
    <row r="25">
      <c r="C25" s="11"/>
      <c r="D25" s="11"/>
      <c r="E25" s="12"/>
      <c r="F25" s="118" t="s">
        <v>5635</v>
      </c>
      <c r="G25" s="114" t="s">
        <v>5561</v>
      </c>
      <c r="H25" s="8" t="s">
        <v>5636</v>
      </c>
      <c r="I25" s="14"/>
      <c r="J25" s="115" t="s">
        <v>5637</v>
      </c>
      <c r="K25" s="14"/>
      <c r="L25" s="14"/>
      <c r="M25" s="14"/>
      <c r="N25" s="14"/>
      <c r="O25" s="13"/>
      <c r="P25" s="14"/>
      <c r="Q25" s="14"/>
      <c r="R25" s="14"/>
      <c r="S25" s="14"/>
      <c r="T25" s="14"/>
      <c r="U25" s="14"/>
      <c r="V25" s="14"/>
      <c r="W25" s="14"/>
    </row>
    <row r="26">
      <c r="C26" s="11"/>
      <c r="D26" s="11"/>
      <c r="E26" s="12"/>
      <c r="F26" s="118" t="s">
        <v>5638</v>
      </c>
      <c r="G26" s="114" t="s">
        <v>5561</v>
      </c>
      <c r="H26" s="8" t="s">
        <v>5639</v>
      </c>
      <c r="I26" s="14"/>
      <c r="J26" s="115" t="s">
        <v>5640</v>
      </c>
      <c r="K26" s="14"/>
      <c r="L26" s="14"/>
      <c r="M26" s="14"/>
      <c r="N26" s="14"/>
      <c r="O26" s="13"/>
      <c r="P26" s="14"/>
      <c r="Q26" s="14"/>
      <c r="R26" s="14"/>
      <c r="S26" s="14"/>
      <c r="T26" s="14"/>
      <c r="U26" s="14"/>
      <c r="V26" s="14"/>
      <c r="W26" s="14"/>
    </row>
    <row r="27">
      <c r="C27" s="11"/>
      <c r="D27" s="11"/>
      <c r="E27" s="12"/>
      <c r="F27" s="118" t="s">
        <v>5641</v>
      </c>
      <c r="G27" s="114" t="s">
        <v>5561</v>
      </c>
      <c r="H27" s="8" t="s">
        <v>5642</v>
      </c>
      <c r="I27" s="14"/>
      <c r="J27" s="115" t="s">
        <v>5643</v>
      </c>
      <c r="K27" s="14"/>
      <c r="L27" s="14"/>
      <c r="M27" s="14"/>
      <c r="N27" s="14"/>
      <c r="O27" s="13"/>
      <c r="P27" s="14"/>
      <c r="Q27" s="14"/>
      <c r="R27" s="14"/>
      <c r="S27" s="14"/>
      <c r="T27" s="14"/>
      <c r="U27" s="14"/>
      <c r="V27" s="14"/>
      <c r="W27" s="14"/>
    </row>
    <row r="28">
      <c r="C28" s="11"/>
      <c r="D28" s="11"/>
      <c r="E28" s="12"/>
      <c r="F28" s="118" t="s">
        <v>5644</v>
      </c>
      <c r="G28" s="114" t="s">
        <v>5561</v>
      </c>
      <c r="H28" s="8" t="s">
        <v>5645</v>
      </c>
      <c r="I28" s="14"/>
      <c r="J28" s="115" t="s">
        <v>5646</v>
      </c>
      <c r="K28" s="14"/>
      <c r="L28" s="14"/>
      <c r="M28" s="14"/>
      <c r="N28" s="14"/>
      <c r="O28" s="13"/>
      <c r="P28" s="14"/>
      <c r="Q28" s="14"/>
      <c r="R28" s="14"/>
      <c r="S28" s="14"/>
      <c r="T28" s="14"/>
      <c r="U28" s="14"/>
      <c r="V28" s="14"/>
      <c r="W28" s="14"/>
    </row>
    <row r="29">
      <c r="A29" s="8" t="s">
        <v>5647</v>
      </c>
      <c r="B29" s="8" t="s">
        <v>4700</v>
      </c>
      <c r="C29" s="11"/>
      <c r="D29" s="11"/>
      <c r="E29" s="12"/>
      <c r="F29" s="118" t="s">
        <v>5648</v>
      </c>
      <c r="G29" s="114" t="s">
        <v>5561</v>
      </c>
      <c r="H29" s="8" t="s">
        <v>5649</v>
      </c>
      <c r="I29" s="14"/>
      <c r="J29" s="120" t="s">
        <v>5650</v>
      </c>
      <c r="K29" s="14"/>
      <c r="L29" s="14"/>
      <c r="M29" s="14"/>
      <c r="N29" s="14"/>
      <c r="O29" s="13"/>
      <c r="P29" s="14"/>
      <c r="Q29" s="14"/>
      <c r="R29" s="14"/>
      <c r="S29" s="14"/>
      <c r="T29" s="14"/>
      <c r="U29" s="14"/>
      <c r="V29" s="14"/>
      <c r="W29" s="14"/>
    </row>
    <row r="30">
      <c r="C30" s="11"/>
      <c r="D30" s="11"/>
      <c r="E30" s="12"/>
      <c r="F30" s="118" t="s">
        <v>5651</v>
      </c>
      <c r="G30" s="114" t="s">
        <v>5561</v>
      </c>
      <c r="H30" s="8" t="s">
        <v>5652</v>
      </c>
      <c r="I30" s="14"/>
      <c r="J30" s="120" t="s">
        <v>5653</v>
      </c>
      <c r="K30" s="14"/>
      <c r="L30" s="14"/>
      <c r="M30" s="14"/>
      <c r="N30" s="14"/>
      <c r="O30" s="13"/>
      <c r="P30" s="14"/>
      <c r="Q30" s="14"/>
      <c r="R30" s="14"/>
      <c r="S30" s="14"/>
      <c r="T30" s="14"/>
      <c r="U30" s="14"/>
      <c r="V30" s="14"/>
      <c r="W30" s="14"/>
    </row>
    <row r="31" ht="128.25" customHeight="1">
      <c r="A31" s="8" t="s">
        <v>5654</v>
      </c>
      <c r="B31" s="8" t="s">
        <v>4712</v>
      </c>
      <c r="C31" s="11"/>
      <c r="D31" s="11"/>
      <c r="E31" s="12"/>
      <c r="F31" s="119" t="s">
        <v>5655</v>
      </c>
      <c r="G31" s="114" t="s">
        <v>5561</v>
      </c>
      <c r="H31" s="8" t="s">
        <v>5656</v>
      </c>
      <c r="I31" s="11"/>
      <c r="J31" s="115" t="s">
        <v>5657</v>
      </c>
      <c r="K31" s="14"/>
      <c r="L31" s="14"/>
      <c r="M31" s="14"/>
      <c r="N31" s="14"/>
      <c r="O31" s="13"/>
      <c r="P31" s="14"/>
      <c r="Q31" s="14"/>
      <c r="R31" s="14"/>
      <c r="S31" s="14"/>
      <c r="T31" s="14"/>
      <c r="U31" s="14"/>
      <c r="V31" s="14"/>
      <c r="W31" s="14"/>
    </row>
    <row r="32" ht="97.5" customHeight="1">
      <c r="A32" s="8" t="s">
        <v>5658</v>
      </c>
      <c r="B32" s="8" t="s">
        <v>4712</v>
      </c>
      <c r="C32" s="11"/>
      <c r="D32" s="11"/>
      <c r="E32" s="12"/>
      <c r="F32" s="121" t="s">
        <v>5659</v>
      </c>
      <c r="G32" s="114" t="s">
        <v>5561</v>
      </c>
      <c r="H32" s="8" t="s">
        <v>5660</v>
      </c>
      <c r="I32" s="11" t="s">
        <v>5661</v>
      </c>
      <c r="J32" s="115" t="s">
        <v>5662</v>
      </c>
      <c r="K32" s="14"/>
      <c r="L32" s="14"/>
      <c r="M32" s="14"/>
      <c r="N32" s="14"/>
      <c r="O32" s="13"/>
      <c r="P32" s="14"/>
      <c r="Q32" s="14"/>
      <c r="R32" s="14"/>
      <c r="S32" s="14"/>
      <c r="T32" s="14"/>
      <c r="U32" s="14"/>
      <c r="V32" s="14"/>
      <c r="W32" s="14"/>
    </row>
    <row r="33" ht="97.5" customHeight="1">
      <c r="A33" s="8" t="s">
        <v>5663</v>
      </c>
      <c r="B33" s="8" t="s">
        <v>4712</v>
      </c>
      <c r="C33" s="11"/>
      <c r="D33" s="11"/>
      <c r="E33" s="9"/>
      <c r="F33" s="122" t="s">
        <v>5664</v>
      </c>
      <c r="G33" s="114" t="s">
        <v>5561</v>
      </c>
      <c r="H33" s="8" t="s">
        <v>5665</v>
      </c>
      <c r="I33" s="11" t="s">
        <v>5666</v>
      </c>
      <c r="J33" s="115" t="s">
        <v>5667</v>
      </c>
      <c r="K33" s="14"/>
      <c r="L33" s="14"/>
      <c r="M33" s="14"/>
      <c r="N33" s="14"/>
      <c r="O33" s="13"/>
      <c r="P33" s="14"/>
      <c r="Q33" s="14"/>
      <c r="R33" s="14"/>
      <c r="S33" s="14"/>
      <c r="T33" s="14"/>
      <c r="U33" s="14"/>
      <c r="V33" s="14"/>
      <c r="W33" s="14"/>
    </row>
    <row r="34">
      <c r="A34" s="8" t="s">
        <v>5668</v>
      </c>
      <c r="B34" s="8" t="s">
        <v>4775</v>
      </c>
      <c r="C34" s="11"/>
      <c r="D34" s="11"/>
      <c r="E34" s="12"/>
      <c r="F34" s="123" t="s">
        <v>5669</v>
      </c>
      <c r="G34" s="114" t="s">
        <v>5561</v>
      </c>
      <c r="H34" s="8" t="s">
        <v>5670</v>
      </c>
      <c r="I34" s="11" t="s">
        <v>5671</v>
      </c>
      <c r="J34" s="115" t="s">
        <v>5672</v>
      </c>
      <c r="K34" s="14"/>
      <c r="L34" s="14"/>
      <c r="M34" s="14"/>
      <c r="N34" s="14"/>
      <c r="O34" s="13"/>
      <c r="P34" s="14"/>
      <c r="Q34" s="14"/>
      <c r="R34" s="14"/>
      <c r="S34" s="14"/>
      <c r="T34" s="14"/>
      <c r="U34" s="14"/>
      <c r="V34" s="14"/>
      <c r="W34" s="14"/>
    </row>
    <row r="35">
      <c r="A35" s="8" t="s">
        <v>5673</v>
      </c>
      <c r="B35" s="8" t="s">
        <v>4775</v>
      </c>
      <c r="C35" s="11"/>
      <c r="D35" s="11"/>
      <c r="E35" s="12"/>
      <c r="F35" s="124" t="s">
        <v>5674</v>
      </c>
      <c r="G35" s="114" t="s">
        <v>5561</v>
      </c>
      <c r="H35" s="8" t="s">
        <v>5675</v>
      </c>
      <c r="I35" s="11" t="s">
        <v>5676</v>
      </c>
      <c r="J35" s="120" t="s">
        <v>5677</v>
      </c>
      <c r="K35" s="14"/>
      <c r="L35" s="14"/>
      <c r="M35" s="14"/>
      <c r="N35" s="14"/>
      <c r="O35" s="13"/>
      <c r="P35" s="14"/>
      <c r="Q35" s="14"/>
      <c r="R35" s="14"/>
      <c r="S35" s="14"/>
      <c r="T35" s="14"/>
      <c r="U35" s="14"/>
      <c r="V35" s="14"/>
      <c r="W35" s="14"/>
    </row>
    <row r="36">
      <c r="A36" s="8" t="s">
        <v>5678</v>
      </c>
      <c r="B36" s="8" t="s">
        <v>4832</v>
      </c>
      <c r="C36" s="11"/>
      <c r="D36" s="11"/>
      <c r="E36" s="12"/>
      <c r="F36" s="123" t="s">
        <v>5679</v>
      </c>
      <c r="G36" s="114" t="s">
        <v>5561</v>
      </c>
      <c r="H36" s="8" t="s">
        <v>5680</v>
      </c>
      <c r="I36" s="11" t="s">
        <v>5681</v>
      </c>
      <c r="J36" s="120" t="s">
        <v>5682</v>
      </c>
      <c r="K36" s="14"/>
      <c r="L36" s="14"/>
      <c r="M36" s="14"/>
      <c r="N36" s="14"/>
      <c r="O36" s="13"/>
      <c r="P36" s="14"/>
      <c r="Q36" s="14"/>
      <c r="R36" s="14"/>
      <c r="S36" s="14"/>
      <c r="T36" s="14"/>
      <c r="U36" s="14"/>
      <c r="V36" s="14"/>
      <c r="W36" s="14"/>
    </row>
    <row r="37">
      <c r="A37" s="8" t="s">
        <v>5678</v>
      </c>
      <c r="B37" s="8" t="s">
        <v>4832</v>
      </c>
      <c r="C37" s="11"/>
      <c r="D37" s="11"/>
      <c r="E37" s="12"/>
      <c r="F37" s="123" t="s">
        <v>5683</v>
      </c>
      <c r="G37" s="114" t="s">
        <v>5561</v>
      </c>
      <c r="H37" s="8" t="s">
        <v>5684</v>
      </c>
      <c r="I37" s="11"/>
      <c r="J37" s="120" t="s">
        <v>5685</v>
      </c>
      <c r="K37" s="14"/>
      <c r="L37" s="14"/>
      <c r="M37" s="14"/>
      <c r="N37" s="14"/>
      <c r="O37" s="13"/>
      <c r="P37" s="14"/>
      <c r="Q37" s="14"/>
      <c r="R37" s="14"/>
      <c r="S37" s="14"/>
      <c r="T37" s="14"/>
      <c r="U37" s="14"/>
      <c r="V37" s="14"/>
      <c r="W37" s="14"/>
    </row>
    <row r="38">
      <c r="A38" s="8" t="s">
        <v>5686</v>
      </c>
      <c r="B38" s="8" t="s">
        <v>5687</v>
      </c>
      <c r="C38" s="11"/>
      <c r="D38" s="11"/>
      <c r="E38" s="8" t="s">
        <v>5688</v>
      </c>
      <c r="F38" s="123" t="s">
        <v>5689</v>
      </c>
      <c r="G38" s="114" t="s">
        <v>5561</v>
      </c>
      <c r="H38" s="8" t="s">
        <v>5690</v>
      </c>
      <c r="I38" s="11"/>
      <c r="J38" s="120" t="s">
        <v>5691</v>
      </c>
      <c r="K38" s="14"/>
      <c r="L38" s="14"/>
      <c r="M38" s="14"/>
      <c r="N38" s="14"/>
      <c r="O38" s="13"/>
      <c r="P38" s="14"/>
      <c r="Q38" s="14"/>
      <c r="R38" s="14"/>
      <c r="S38" s="14"/>
      <c r="T38" s="14"/>
      <c r="U38" s="14"/>
      <c r="V38" s="14"/>
      <c r="W38" s="14"/>
    </row>
    <row r="39">
      <c r="A39" s="8" t="s">
        <v>5668</v>
      </c>
      <c r="B39" s="8" t="s">
        <v>5687</v>
      </c>
      <c r="C39" s="11"/>
      <c r="D39" s="11"/>
      <c r="E39" s="8"/>
      <c r="F39" s="123" t="s">
        <v>5692</v>
      </c>
      <c r="G39" s="114" t="s">
        <v>5561</v>
      </c>
      <c r="H39" s="8" t="s">
        <v>5693</v>
      </c>
      <c r="I39" s="11"/>
      <c r="J39" s="120" t="s">
        <v>5694</v>
      </c>
      <c r="K39" s="14"/>
      <c r="L39" s="14"/>
      <c r="M39" s="14"/>
      <c r="N39" s="14"/>
      <c r="O39" s="13"/>
      <c r="P39" s="14"/>
      <c r="Q39" s="14"/>
      <c r="R39" s="14"/>
      <c r="S39" s="14"/>
      <c r="T39" s="14"/>
      <c r="U39" s="14"/>
      <c r="V39" s="14"/>
      <c r="W39" s="14"/>
    </row>
    <row r="40">
      <c r="A40" s="8" t="s">
        <v>5668</v>
      </c>
      <c r="B40" s="8" t="s">
        <v>5687</v>
      </c>
      <c r="C40" s="11"/>
      <c r="D40" s="11"/>
      <c r="E40" s="8" t="s">
        <v>5695</v>
      </c>
      <c r="F40" s="123" t="s">
        <v>5696</v>
      </c>
      <c r="G40" s="114" t="s">
        <v>5561</v>
      </c>
      <c r="H40" s="8" t="s">
        <v>5697</v>
      </c>
      <c r="I40" s="11"/>
      <c r="J40" s="120" t="s">
        <v>5698</v>
      </c>
      <c r="K40" s="14"/>
      <c r="L40" s="14"/>
      <c r="M40" s="14"/>
      <c r="N40" s="14"/>
      <c r="O40" s="13"/>
      <c r="P40" s="14"/>
      <c r="Q40" s="14"/>
      <c r="R40" s="14"/>
      <c r="S40" s="14"/>
      <c r="T40" s="14"/>
      <c r="U40" s="14"/>
      <c r="V40" s="14"/>
      <c r="W40" s="14"/>
    </row>
    <row r="41">
      <c r="A41" s="8" t="s">
        <v>5673</v>
      </c>
      <c r="B41" s="8" t="s">
        <v>5687</v>
      </c>
      <c r="C41" s="11"/>
      <c r="D41" s="11"/>
      <c r="E41" s="8" t="s">
        <v>5699</v>
      </c>
      <c r="F41" s="123" t="s">
        <v>5700</v>
      </c>
      <c r="G41" s="114" t="s">
        <v>5561</v>
      </c>
      <c r="H41" s="8" t="s">
        <v>5701</v>
      </c>
      <c r="I41" s="11"/>
      <c r="J41" s="120" t="s">
        <v>5702</v>
      </c>
      <c r="K41" s="14"/>
      <c r="L41" s="14"/>
      <c r="M41" s="14"/>
      <c r="N41" s="14"/>
      <c r="O41" s="13"/>
      <c r="P41" s="14"/>
      <c r="Q41" s="14"/>
      <c r="R41" s="14"/>
      <c r="S41" s="14"/>
      <c r="T41" s="14"/>
      <c r="U41" s="14"/>
      <c r="V41" s="14"/>
      <c r="W41" s="14"/>
    </row>
    <row r="42">
      <c r="A42" s="8" t="s">
        <v>5654</v>
      </c>
      <c r="B42" s="8" t="s">
        <v>5703</v>
      </c>
      <c r="C42" s="11"/>
      <c r="D42" s="11"/>
      <c r="E42" s="12"/>
      <c r="F42" s="118" t="s">
        <v>5704</v>
      </c>
      <c r="G42" s="114" t="s">
        <v>5561</v>
      </c>
      <c r="H42" s="8" t="s">
        <v>5705</v>
      </c>
      <c r="I42" s="14"/>
      <c r="J42" s="115" t="s">
        <v>5706</v>
      </c>
      <c r="K42" s="14"/>
      <c r="L42" s="14"/>
      <c r="M42" s="14"/>
      <c r="N42" s="14"/>
      <c r="O42" s="13"/>
      <c r="P42" s="14"/>
      <c r="Q42" s="14"/>
      <c r="R42" s="14"/>
      <c r="S42" s="14"/>
      <c r="T42" s="14"/>
      <c r="U42" s="14"/>
      <c r="V42" s="14"/>
      <c r="W42" s="14"/>
    </row>
    <row r="43">
      <c r="A43" s="8" t="s">
        <v>5663</v>
      </c>
      <c r="B43" s="8" t="s">
        <v>5703</v>
      </c>
      <c r="C43" s="11"/>
      <c r="D43" s="11"/>
      <c r="E43" s="12"/>
      <c r="F43" s="118" t="s">
        <v>5707</v>
      </c>
      <c r="G43" s="114" t="s">
        <v>5561</v>
      </c>
      <c r="H43" s="8" t="s">
        <v>5708</v>
      </c>
      <c r="I43" s="14"/>
      <c r="J43" s="115" t="s">
        <v>5709</v>
      </c>
      <c r="K43" s="14"/>
      <c r="L43" s="14"/>
      <c r="M43" s="14"/>
      <c r="N43" s="14"/>
      <c r="O43" s="13"/>
      <c r="P43" s="14"/>
      <c r="Q43" s="14"/>
      <c r="R43" s="14"/>
      <c r="S43" s="14"/>
      <c r="T43" s="14"/>
      <c r="U43" s="14"/>
      <c r="V43" s="14"/>
      <c r="W43" s="14"/>
    </row>
    <row r="44">
      <c r="A44" s="8" t="s">
        <v>5654</v>
      </c>
      <c r="B44" s="8" t="s">
        <v>5703</v>
      </c>
      <c r="C44" s="11"/>
      <c r="D44" s="11"/>
      <c r="E44" s="12"/>
      <c r="F44" s="118" t="s">
        <v>5710</v>
      </c>
      <c r="G44" s="114" t="s">
        <v>5561</v>
      </c>
      <c r="H44" s="8" t="s">
        <v>5711</v>
      </c>
      <c r="I44" s="14"/>
      <c r="J44" s="115" t="s">
        <v>5712</v>
      </c>
      <c r="K44" s="14"/>
      <c r="L44" s="14"/>
      <c r="M44" s="14"/>
      <c r="N44" s="14"/>
      <c r="O44" s="13"/>
      <c r="P44" s="14"/>
      <c r="Q44" s="14"/>
      <c r="R44" s="14"/>
      <c r="S44" s="14"/>
      <c r="T44" s="14"/>
      <c r="U44" s="14"/>
      <c r="V44" s="14"/>
      <c r="W44" s="14"/>
    </row>
    <row r="45">
      <c r="A45" s="8" t="s">
        <v>5713</v>
      </c>
      <c r="B45" s="8" t="s">
        <v>5703</v>
      </c>
      <c r="C45" s="11"/>
      <c r="D45" s="11"/>
      <c r="E45" s="12"/>
      <c r="F45" s="118" t="s">
        <v>5714</v>
      </c>
      <c r="G45" s="114" t="s">
        <v>5561</v>
      </c>
      <c r="H45" s="8" t="s">
        <v>5715</v>
      </c>
      <c r="I45" s="14"/>
      <c r="J45" s="115" t="s">
        <v>5716</v>
      </c>
      <c r="K45" s="14"/>
      <c r="L45" s="14"/>
      <c r="M45" s="14"/>
      <c r="N45" s="14"/>
      <c r="O45" s="13"/>
      <c r="P45" s="14"/>
      <c r="Q45" s="14"/>
      <c r="R45" s="14"/>
      <c r="S45" s="14"/>
      <c r="T45" s="14"/>
      <c r="U45" s="14"/>
      <c r="V45" s="14"/>
      <c r="W45" s="14"/>
    </row>
    <row r="46">
      <c r="A46" s="8" t="s">
        <v>5717</v>
      </c>
      <c r="B46" s="8" t="s">
        <v>5703</v>
      </c>
      <c r="C46" s="11"/>
      <c r="D46" s="11"/>
      <c r="E46" s="12"/>
      <c r="F46" s="118" t="s">
        <v>5718</v>
      </c>
      <c r="G46" s="114" t="s">
        <v>5561</v>
      </c>
      <c r="H46" s="8" t="s">
        <v>5719</v>
      </c>
      <c r="I46" s="14"/>
      <c r="J46" s="115" t="s">
        <v>5720</v>
      </c>
      <c r="K46" s="14"/>
      <c r="L46" s="14"/>
      <c r="M46" s="14"/>
      <c r="N46" s="14"/>
      <c r="O46" s="13"/>
      <c r="P46" s="14"/>
      <c r="Q46" s="14"/>
      <c r="R46" s="14"/>
      <c r="S46" s="14"/>
      <c r="T46" s="14"/>
      <c r="U46" s="14"/>
      <c r="V46" s="14"/>
      <c r="W46" s="14"/>
    </row>
    <row r="47">
      <c r="A47" s="8" t="s">
        <v>5721</v>
      </c>
      <c r="B47" s="8" t="s">
        <v>5703</v>
      </c>
      <c r="C47" s="11"/>
      <c r="D47" s="11"/>
      <c r="E47" s="12"/>
      <c r="F47" s="118" t="s">
        <v>5722</v>
      </c>
      <c r="G47" s="114" t="s">
        <v>5561</v>
      </c>
      <c r="H47" s="8" t="s">
        <v>5723</v>
      </c>
      <c r="I47" s="14"/>
      <c r="J47" s="115" t="s">
        <v>5724</v>
      </c>
      <c r="K47" s="14"/>
      <c r="L47" s="14"/>
      <c r="M47" s="14"/>
      <c r="N47" s="14"/>
      <c r="O47" s="13"/>
      <c r="P47" s="14"/>
      <c r="Q47" s="14"/>
      <c r="R47" s="14"/>
      <c r="S47" s="14"/>
      <c r="T47" s="14"/>
      <c r="U47" s="14"/>
      <c r="V47" s="14"/>
      <c r="W47" s="14"/>
    </row>
    <row r="48">
      <c r="A48" s="8" t="s">
        <v>5725</v>
      </c>
      <c r="B48" s="8" t="s">
        <v>5703</v>
      </c>
      <c r="C48" s="11"/>
      <c r="D48" s="11"/>
      <c r="E48" s="12"/>
      <c r="F48" s="118" t="s">
        <v>5726</v>
      </c>
      <c r="G48" s="114" t="s">
        <v>5561</v>
      </c>
      <c r="H48" s="8" t="s">
        <v>5727</v>
      </c>
      <c r="I48" s="14"/>
      <c r="J48" s="115" t="s">
        <v>5728</v>
      </c>
      <c r="K48" s="14"/>
      <c r="L48" s="14"/>
      <c r="M48" s="14"/>
      <c r="N48" s="14"/>
      <c r="O48" s="13"/>
      <c r="P48" s="14"/>
      <c r="Q48" s="14"/>
      <c r="R48" s="14"/>
      <c r="S48" s="14"/>
      <c r="T48" s="14"/>
      <c r="U48" s="14"/>
      <c r="V48" s="14"/>
      <c r="W48" s="14"/>
    </row>
    <row r="49">
      <c r="A49" s="8" t="s">
        <v>5729</v>
      </c>
      <c r="B49" s="8" t="s">
        <v>2277</v>
      </c>
      <c r="C49" s="11"/>
      <c r="D49" s="11"/>
      <c r="E49" s="9" t="s">
        <v>5730</v>
      </c>
      <c r="F49" s="122" t="s">
        <v>5731</v>
      </c>
      <c r="G49" s="114" t="s">
        <v>5561</v>
      </c>
      <c r="H49" s="8" t="s">
        <v>5732</v>
      </c>
      <c r="I49" s="14"/>
      <c r="J49" s="120" t="s">
        <v>5733</v>
      </c>
      <c r="K49" s="14"/>
      <c r="L49" s="14"/>
      <c r="M49" s="14"/>
      <c r="N49" s="14"/>
      <c r="O49" s="13"/>
      <c r="P49" s="14"/>
      <c r="Q49" s="14"/>
      <c r="R49" s="14"/>
      <c r="S49" s="14"/>
      <c r="T49" s="14"/>
      <c r="U49" s="14"/>
      <c r="V49" s="14"/>
      <c r="W49" s="14"/>
    </row>
    <row r="50">
      <c r="A50" s="8" t="s">
        <v>5734</v>
      </c>
      <c r="B50" s="8" t="s">
        <v>2421</v>
      </c>
      <c r="C50" s="11"/>
      <c r="D50" s="11"/>
      <c r="E50" s="9" t="s">
        <v>5735</v>
      </c>
      <c r="F50" s="122" t="s">
        <v>5736</v>
      </c>
      <c r="G50" s="114" t="s">
        <v>5561</v>
      </c>
      <c r="H50" s="8" t="s">
        <v>5737</v>
      </c>
      <c r="I50" s="14"/>
      <c r="J50" s="120" t="s">
        <v>5738</v>
      </c>
      <c r="K50" s="14"/>
      <c r="L50" s="14"/>
      <c r="M50" s="14"/>
      <c r="N50" s="14"/>
      <c r="O50" s="13"/>
      <c r="P50" s="14"/>
      <c r="Q50" s="14"/>
      <c r="R50" s="14"/>
      <c r="S50" s="14"/>
      <c r="T50" s="14"/>
      <c r="U50" s="14"/>
      <c r="V50" s="14"/>
      <c r="W50" s="14"/>
    </row>
    <row r="51">
      <c r="A51" s="8" t="s">
        <v>5734</v>
      </c>
      <c r="B51" s="8" t="s">
        <v>2421</v>
      </c>
      <c r="C51" s="11"/>
      <c r="D51" s="11"/>
      <c r="E51" s="9" t="s">
        <v>5739</v>
      </c>
      <c r="F51" s="122" t="s">
        <v>5740</v>
      </c>
      <c r="G51" s="114" t="s">
        <v>5561</v>
      </c>
      <c r="H51" s="8" t="s">
        <v>5741</v>
      </c>
      <c r="I51" s="14"/>
      <c r="J51" s="115" t="s">
        <v>5742</v>
      </c>
      <c r="K51" s="14"/>
      <c r="L51" s="14"/>
      <c r="M51" s="14"/>
      <c r="N51" s="14"/>
      <c r="O51" s="13"/>
      <c r="P51" s="14"/>
      <c r="Q51" s="14"/>
      <c r="R51" s="14"/>
      <c r="S51" s="14"/>
      <c r="T51" s="14"/>
      <c r="U51" s="14"/>
      <c r="V51" s="14"/>
      <c r="W51" s="14"/>
    </row>
    <row r="52">
      <c r="C52" s="11"/>
      <c r="D52" s="11"/>
      <c r="E52" s="9" t="s">
        <v>5743</v>
      </c>
      <c r="F52" s="122" t="s">
        <v>5740</v>
      </c>
      <c r="G52" s="114" t="s">
        <v>5561</v>
      </c>
      <c r="H52" s="8" t="s">
        <v>5744</v>
      </c>
      <c r="I52" s="14"/>
      <c r="J52" s="115" t="s">
        <v>5745</v>
      </c>
      <c r="K52" s="14"/>
      <c r="L52" s="14"/>
      <c r="M52" s="14"/>
      <c r="N52" s="14"/>
      <c r="O52" s="13"/>
      <c r="P52" s="14"/>
      <c r="Q52" s="14"/>
      <c r="R52" s="14"/>
      <c r="S52" s="14"/>
      <c r="T52" s="14"/>
      <c r="U52" s="14"/>
      <c r="V52" s="14"/>
      <c r="W52" s="14"/>
    </row>
    <row r="53">
      <c r="A53" s="8" t="s">
        <v>5746</v>
      </c>
      <c r="B53" s="8" t="s">
        <v>3604</v>
      </c>
      <c r="C53" s="11"/>
      <c r="D53" s="11"/>
      <c r="E53" s="12"/>
      <c r="F53" s="122" t="s">
        <v>5747</v>
      </c>
      <c r="G53" s="114" t="s">
        <v>5561</v>
      </c>
      <c r="H53" s="8" t="s">
        <v>5748</v>
      </c>
      <c r="I53" s="53"/>
      <c r="J53" s="115" t="s">
        <v>5749</v>
      </c>
      <c r="K53" s="14"/>
      <c r="L53" s="14"/>
      <c r="M53" s="14"/>
      <c r="N53" s="14"/>
      <c r="O53" s="13"/>
      <c r="P53" s="14"/>
      <c r="Q53" s="14"/>
      <c r="R53" s="14"/>
      <c r="S53" s="14"/>
      <c r="T53" s="14"/>
      <c r="U53" s="14"/>
      <c r="V53" s="14"/>
      <c r="W53" s="14"/>
    </row>
    <row r="54">
      <c r="C54" s="11"/>
      <c r="D54" s="11"/>
      <c r="E54" s="12"/>
      <c r="F54" s="122" t="s">
        <v>5747</v>
      </c>
      <c r="G54" s="114" t="s">
        <v>5561</v>
      </c>
      <c r="H54" s="8" t="s">
        <v>5750</v>
      </c>
      <c r="I54" s="53"/>
      <c r="J54" s="115" t="s">
        <v>5751</v>
      </c>
      <c r="K54" s="14"/>
      <c r="L54" s="14"/>
      <c r="M54" s="14"/>
      <c r="N54" s="14"/>
      <c r="O54" s="13"/>
      <c r="P54" s="14"/>
      <c r="Q54" s="14"/>
      <c r="R54" s="14"/>
      <c r="S54" s="14"/>
      <c r="T54" s="14"/>
      <c r="U54" s="14"/>
      <c r="V54" s="14"/>
      <c r="W54" s="14"/>
    </row>
    <row r="55">
      <c r="C55" s="11"/>
      <c r="D55" s="11"/>
      <c r="E55" s="12"/>
      <c r="F55" s="122" t="s">
        <v>5747</v>
      </c>
      <c r="G55" s="114" t="s">
        <v>5561</v>
      </c>
      <c r="H55" s="8" t="s">
        <v>5752</v>
      </c>
      <c r="I55" s="53"/>
      <c r="J55" s="115" t="s">
        <v>5753</v>
      </c>
      <c r="K55" s="14"/>
      <c r="L55" s="14"/>
      <c r="M55" s="14"/>
      <c r="N55" s="14"/>
      <c r="O55" s="13"/>
      <c r="P55" s="14"/>
      <c r="Q55" s="14"/>
      <c r="R55" s="14"/>
      <c r="S55" s="14"/>
      <c r="T55" s="14"/>
      <c r="U55" s="14"/>
      <c r="V55" s="14"/>
      <c r="W55" s="14"/>
    </row>
    <row r="56">
      <c r="A56" s="8" t="s">
        <v>5754</v>
      </c>
      <c r="B56" s="8" t="s">
        <v>3604</v>
      </c>
      <c r="C56" s="11"/>
      <c r="D56" s="11"/>
      <c r="E56" s="12"/>
      <c r="F56" s="122" t="s">
        <v>5755</v>
      </c>
      <c r="G56" s="114" t="s">
        <v>5561</v>
      </c>
      <c r="H56" s="8" t="s">
        <v>5756</v>
      </c>
      <c r="I56" s="14"/>
      <c r="J56" s="115" t="s">
        <v>5757</v>
      </c>
      <c r="K56" s="14"/>
      <c r="L56" s="14"/>
      <c r="M56" s="14"/>
      <c r="N56" s="14"/>
      <c r="O56" s="13"/>
      <c r="P56" s="14"/>
      <c r="Q56" s="14"/>
      <c r="R56" s="14"/>
      <c r="S56" s="14"/>
      <c r="T56" s="14"/>
      <c r="U56" s="14"/>
      <c r="V56" s="14"/>
      <c r="W56" s="14"/>
    </row>
    <row r="57">
      <c r="C57" s="11"/>
      <c r="D57" s="11"/>
      <c r="E57" s="12"/>
      <c r="F57" s="122" t="s">
        <v>5755</v>
      </c>
      <c r="G57" s="114" t="s">
        <v>5561</v>
      </c>
      <c r="H57" s="8" t="s">
        <v>5758</v>
      </c>
      <c r="I57" s="14"/>
      <c r="J57" s="115" t="s">
        <v>5759</v>
      </c>
      <c r="K57" s="14"/>
      <c r="L57" s="14"/>
      <c r="M57" s="14"/>
      <c r="N57" s="14"/>
      <c r="O57" s="13"/>
      <c r="P57" s="14"/>
      <c r="Q57" s="14"/>
      <c r="R57" s="14"/>
      <c r="S57" s="14"/>
      <c r="T57" s="14"/>
      <c r="U57" s="14"/>
      <c r="V57" s="14"/>
      <c r="W57" s="14"/>
    </row>
    <row r="58">
      <c r="C58" s="11"/>
      <c r="D58" s="11"/>
      <c r="E58" s="12"/>
      <c r="F58" s="122" t="s">
        <v>5755</v>
      </c>
      <c r="G58" s="114" t="s">
        <v>5561</v>
      </c>
      <c r="H58" s="8" t="s">
        <v>5760</v>
      </c>
      <c r="I58" s="14"/>
      <c r="J58" s="115" t="s">
        <v>5761</v>
      </c>
      <c r="K58" s="14"/>
      <c r="L58" s="14"/>
      <c r="M58" s="14"/>
      <c r="N58" s="14"/>
      <c r="O58" s="13"/>
      <c r="P58" s="14"/>
      <c r="Q58" s="14"/>
      <c r="R58" s="14"/>
      <c r="S58" s="14"/>
      <c r="T58" s="14"/>
      <c r="U58" s="14"/>
      <c r="V58" s="14"/>
      <c r="W58" s="14"/>
    </row>
    <row r="59">
      <c r="A59" s="8" t="s">
        <v>5762</v>
      </c>
      <c r="B59" s="8" t="s">
        <v>3604</v>
      </c>
      <c r="C59" s="11"/>
      <c r="D59" s="11"/>
      <c r="E59" s="12"/>
      <c r="F59" s="122" t="s">
        <v>5763</v>
      </c>
      <c r="G59" s="114" t="s">
        <v>5561</v>
      </c>
      <c r="H59" s="8" t="s">
        <v>5764</v>
      </c>
      <c r="I59" s="14"/>
      <c r="J59" s="115" t="s">
        <v>5765</v>
      </c>
      <c r="K59" s="14"/>
      <c r="L59" s="14"/>
      <c r="M59" s="14"/>
      <c r="N59" s="14"/>
      <c r="O59" s="13"/>
      <c r="P59" s="14"/>
      <c r="Q59" s="14"/>
      <c r="R59" s="14"/>
      <c r="S59" s="14"/>
      <c r="T59" s="14"/>
      <c r="U59" s="14"/>
      <c r="V59" s="14"/>
      <c r="W59" s="14"/>
    </row>
    <row r="60">
      <c r="C60" s="11"/>
      <c r="D60" s="11"/>
      <c r="E60" s="12"/>
      <c r="F60" s="122" t="s">
        <v>5763</v>
      </c>
      <c r="G60" s="114" t="s">
        <v>5561</v>
      </c>
      <c r="H60" s="8" t="s">
        <v>5766</v>
      </c>
      <c r="I60" s="14"/>
      <c r="J60" s="115" t="s">
        <v>5767</v>
      </c>
      <c r="K60" s="14"/>
      <c r="L60" s="14"/>
      <c r="M60" s="14"/>
      <c r="N60" s="14"/>
      <c r="O60" s="13"/>
      <c r="P60" s="14"/>
      <c r="Q60" s="14"/>
      <c r="R60" s="14"/>
      <c r="S60" s="14"/>
      <c r="T60" s="14"/>
      <c r="U60" s="14"/>
      <c r="V60" s="14"/>
      <c r="W60" s="14"/>
    </row>
    <row r="61">
      <c r="C61" s="11"/>
      <c r="D61" s="11"/>
      <c r="E61" s="12"/>
      <c r="F61" s="122" t="s">
        <v>5763</v>
      </c>
      <c r="G61" s="114" t="s">
        <v>5561</v>
      </c>
      <c r="H61" s="8" t="s">
        <v>5768</v>
      </c>
      <c r="I61" s="14"/>
      <c r="J61" s="115" t="s">
        <v>5769</v>
      </c>
      <c r="K61" s="14"/>
      <c r="L61" s="14"/>
      <c r="M61" s="14"/>
      <c r="N61" s="14"/>
      <c r="O61" s="13"/>
      <c r="P61" s="14"/>
      <c r="Q61" s="14"/>
      <c r="R61" s="14"/>
      <c r="S61" s="14"/>
      <c r="T61" s="14"/>
      <c r="U61" s="14"/>
      <c r="V61" s="14"/>
      <c r="W61" s="14"/>
    </row>
    <row r="62">
      <c r="A62" s="8" t="s">
        <v>5770</v>
      </c>
      <c r="B62" s="8" t="s">
        <v>3634</v>
      </c>
      <c r="C62" s="11"/>
      <c r="D62" s="11"/>
      <c r="E62" s="12"/>
      <c r="F62" s="122" t="s">
        <v>5771</v>
      </c>
      <c r="G62" s="114" t="s">
        <v>5561</v>
      </c>
      <c r="H62" s="8" t="s">
        <v>5772</v>
      </c>
      <c r="I62" s="14"/>
      <c r="J62" s="115" t="s">
        <v>5773</v>
      </c>
      <c r="K62" s="14"/>
      <c r="L62" s="14"/>
      <c r="M62" s="14"/>
      <c r="N62" s="14"/>
      <c r="O62" s="13"/>
      <c r="P62" s="14"/>
      <c r="Q62" s="14"/>
      <c r="R62" s="14"/>
      <c r="S62" s="14"/>
      <c r="T62" s="14"/>
      <c r="U62" s="14"/>
      <c r="V62" s="14"/>
      <c r="W62" s="14"/>
    </row>
    <row r="63">
      <c r="C63" s="11"/>
      <c r="D63" s="11"/>
      <c r="E63" s="12"/>
      <c r="F63" s="122" t="s">
        <v>5771</v>
      </c>
      <c r="G63" s="114" t="s">
        <v>5561</v>
      </c>
      <c r="H63" s="8" t="s">
        <v>5774</v>
      </c>
      <c r="I63" s="14"/>
      <c r="J63" s="115" t="s">
        <v>5775</v>
      </c>
      <c r="K63" s="14"/>
      <c r="L63" s="14"/>
      <c r="M63" s="14"/>
      <c r="N63" s="14"/>
      <c r="O63" s="13"/>
      <c r="P63" s="14"/>
      <c r="Q63" s="14"/>
      <c r="R63" s="14"/>
      <c r="S63" s="14"/>
      <c r="T63" s="14"/>
      <c r="U63" s="14"/>
      <c r="V63" s="14"/>
      <c r="W63" s="14"/>
    </row>
    <row r="64">
      <c r="C64" s="11"/>
      <c r="D64" s="11"/>
      <c r="E64" s="12"/>
      <c r="F64" s="122" t="s">
        <v>5771</v>
      </c>
      <c r="G64" s="114" t="s">
        <v>5561</v>
      </c>
      <c r="H64" s="8" t="s">
        <v>5776</v>
      </c>
      <c r="I64" s="14"/>
      <c r="J64" s="115" t="s">
        <v>5777</v>
      </c>
      <c r="K64" s="14"/>
      <c r="L64" s="14"/>
      <c r="M64" s="14"/>
      <c r="N64" s="14"/>
      <c r="O64" s="13"/>
      <c r="P64" s="14"/>
      <c r="Q64" s="14"/>
      <c r="R64" s="14"/>
      <c r="S64" s="14"/>
      <c r="T64" s="14"/>
      <c r="U64" s="14"/>
      <c r="V64" s="14"/>
      <c r="W64" s="14"/>
    </row>
    <row r="65">
      <c r="A65" s="8" t="s">
        <v>5778</v>
      </c>
      <c r="B65" s="8" t="s">
        <v>3634</v>
      </c>
      <c r="C65" s="10"/>
      <c r="D65" s="10"/>
      <c r="E65" s="12"/>
      <c r="F65" s="40" t="s">
        <v>5779</v>
      </c>
      <c r="G65" s="114" t="s">
        <v>5561</v>
      </c>
      <c r="H65" s="8" t="s">
        <v>5780</v>
      </c>
      <c r="I65" s="14"/>
      <c r="J65" s="115" t="s">
        <v>5781</v>
      </c>
      <c r="K65" s="14"/>
      <c r="L65" s="14"/>
      <c r="M65" s="14"/>
      <c r="N65" s="14"/>
      <c r="O65" s="13"/>
      <c r="P65" s="14"/>
      <c r="Q65" s="14"/>
      <c r="R65" s="14"/>
      <c r="S65" s="14"/>
      <c r="T65" s="14"/>
      <c r="U65" s="14"/>
      <c r="V65" s="14"/>
      <c r="W65" s="14"/>
    </row>
    <row r="66">
      <c r="C66" s="10"/>
      <c r="D66" s="10"/>
      <c r="E66" s="12"/>
      <c r="F66" s="40" t="s">
        <v>5779</v>
      </c>
      <c r="G66" s="114" t="s">
        <v>5561</v>
      </c>
      <c r="H66" s="8" t="s">
        <v>5782</v>
      </c>
      <c r="I66" s="14"/>
      <c r="J66" s="115" t="s">
        <v>5783</v>
      </c>
      <c r="K66" s="14"/>
      <c r="L66" s="14"/>
      <c r="M66" s="14"/>
      <c r="N66" s="14"/>
      <c r="O66" s="13"/>
      <c r="P66" s="14"/>
      <c r="Q66" s="14"/>
      <c r="R66" s="14"/>
      <c r="S66" s="14"/>
      <c r="T66" s="14"/>
      <c r="U66" s="14"/>
      <c r="V66" s="14"/>
      <c r="W66" s="14"/>
    </row>
    <row r="67">
      <c r="C67" s="10"/>
      <c r="D67" s="10"/>
      <c r="E67" s="12"/>
      <c r="F67" s="40" t="s">
        <v>5779</v>
      </c>
      <c r="G67" s="114" t="s">
        <v>5561</v>
      </c>
      <c r="H67" s="8" t="s">
        <v>5784</v>
      </c>
      <c r="I67" s="14"/>
      <c r="J67" s="115" t="s">
        <v>5785</v>
      </c>
      <c r="K67" s="14"/>
      <c r="L67" s="14"/>
      <c r="M67" s="14"/>
      <c r="N67" s="14"/>
      <c r="O67" s="13"/>
      <c r="P67" s="14"/>
      <c r="Q67" s="14"/>
      <c r="R67" s="14"/>
      <c r="S67" s="14"/>
      <c r="T67" s="14"/>
      <c r="U67" s="14"/>
      <c r="V67" s="14"/>
      <c r="W67" s="14"/>
    </row>
    <row r="68">
      <c r="A68" s="8" t="s">
        <v>5786</v>
      </c>
      <c r="B68" s="8" t="s">
        <v>3634</v>
      </c>
      <c r="C68" s="14"/>
      <c r="D68" s="10"/>
      <c r="E68" s="12"/>
      <c r="F68" s="40" t="s">
        <v>5787</v>
      </c>
      <c r="G68" s="114" t="s">
        <v>5561</v>
      </c>
      <c r="H68" s="8" t="s">
        <v>5788</v>
      </c>
      <c r="I68" s="14"/>
      <c r="J68" s="115" t="s">
        <v>5789</v>
      </c>
      <c r="K68" s="14"/>
      <c r="L68" s="14"/>
      <c r="M68" s="14"/>
      <c r="N68" s="14"/>
      <c r="O68" s="13"/>
      <c r="P68" s="14"/>
      <c r="Q68" s="14"/>
      <c r="R68" s="14"/>
      <c r="S68" s="14"/>
      <c r="T68" s="14"/>
      <c r="U68" s="14"/>
      <c r="V68" s="14"/>
      <c r="W68" s="14"/>
    </row>
    <row r="69">
      <c r="C69" s="14"/>
      <c r="D69" s="10"/>
      <c r="E69" s="12"/>
      <c r="F69" s="40" t="s">
        <v>5787</v>
      </c>
      <c r="G69" s="114" t="s">
        <v>5561</v>
      </c>
      <c r="H69" s="8" t="s">
        <v>5790</v>
      </c>
      <c r="I69" s="14"/>
      <c r="J69" s="115" t="s">
        <v>5791</v>
      </c>
      <c r="K69" s="14"/>
      <c r="L69" s="14"/>
      <c r="M69" s="14"/>
      <c r="N69" s="14"/>
      <c r="O69" s="13"/>
      <c r="P69" s="14"/>
      <c r="Q69" s="14"/>
      <c r="R69" s="14"/>
      <c r="S69" s="14"/>
      <c r="T69" s="14"/>
      <c r="U69" s="14"/>
      <c r="V69" s="14"/>
      <c r="W69" s="14"/>
    </row>
    <row r="70">
      <c r="C70" s="14"/>
      <c r="D70" s="10"/>
      <c r="E70" s="12"/>
      <c r="F70" s="40" t="s">
        <v>5787</v>
      </c>
      <c r="G70" s="114" t="s">
        <v>5561</v>
      </c>
      <c r="H70" s="8" t="s">
        <v>5792</v>
      </c>
      <c r="I70" s="14"/>
      <c r="J70" s="115" t="s">
        <v>5793</v>
      </c>
      <c r="K70" s="14"/>
      <c r="L70" s="14"/>
      <c r="M70" s="14"/>
      <c r="N70" s="14"/>
      <c r="O70" s="13"/>
      <c r="P70" s="14"/>
      <c r="Q70" s="14"/>
      <c r="R70" s="14"/>
      <c r="S70" s="14"/>
      <c r="T70" s="14"/>
      <c r="U70" s="14"/>
      <c r="V70" s="14"/>
      <c r="W70" s="14"/>
    </row>
    <row r="71">
      <c r="A71" s="8" t="s">
        <v>5794</v>
      </c>
      <c r="B71" s="8" t="s">
        <v>3634</v>
      </c>
      <c r="C71" s="14"/>
      <c r="D71" s="14"/>
      <c r="E71" s="12"/>
      <c r="F71" s="40" t="s">
        <v>5779</v>
      </c>
      <c r="G71" s="114" t="s">
        <v>5561</v>
      </c>
      <c r="H71" s="8" t="s">
        <v>5795</v>
      </c>
      <c r="I71" s="14"/>
      <c r="J71" s="115" t="s">
        <v>5796</v>
      </c>
      <c r="K71" s="14"/>
      <c r="L71" s="14"/>
      <c r="M71" s="14"/>
      <c r="N71" s="14"/>
      <c r="O71" s="13"/>
      <c r="P71" s="14"/>
      <c r="Q71" s="14"/>
      <c r="R71" s="14"/>
      <c r="S71" s="14"/>
      <c r="T71" s="14"/>
      <c r="U71" s="14"/>
      <c r="V71" s="14"/>
      <c r="W71" s="14"/>
    </row>
    <row r="72">
      <c r="C72" s="14"/>
      <c r="D72" s="14"/>
      <c r="E72" s="12"/>
      <c r="F72" s="40" t="s">
        <v>5779</v>
      </c>
      <c r="G72" s="114" t="s">
        <v>5561</v>
      </c>
      <c r="H72" s="8" t="s">
        <v>5797</v>
      </c>
      <c r="I72" s="14"/>
      <c r="J72" s="115" t="s">
        <v>5798</v>
      </c>
      <c r="K72" s="14"/>
      <c r="L72" s="14"/>
      <c r="M72" s="14"/>
      <c r="N72" s="14"/>
      <c r="O72" s="13"/>
      <c r="P72" s="14"/>
      <c r="Q72" s="14"/>
      <c r="R72" s="14"/>
      <c r="S72" s="14"/>
      <c r="T72" s="14"/>
      <c r="U72" s="14"/>
      <c r="V72" s="14"/>
      <c r="W72" s="14"/>
    </row>
    <row r="73">
      <c r="C73" s="14"/>
      <c r="D73" s="14"/>
      <c r="E73" s="12"/>
      <c r="F73" s="40" t="s">
        <v>5779</v>
      </c>
      <c r="G73" s="114" t="s">
        <v>5561</v>
      </c>
      <c r="H73" s="8" t="s">
        <v>5799</v>
      </c>
      <c r="I73" s="14"/>
      <c r="J73" s="115" t="s">
        <v>5800</v>
      </c>
      <c r="K73" s="14"/>
      <c r="L73" s="14"/>
      <c r="M73" s="14"/>
      <c r="N73" s="14"/>
      <c r="O73" s="13"/>
      <c r="P73" s="14"/>
      <c r="Q73" s="14"/>
      <c r="R73" s="14"/>
      <c r="S73" s="14"/>
      <c r="T73" s="14"/>
      <c r="U73" s="14"/>
      <c r="V73" s="14"/>
      <c r="W73" s="14"/>
    </row>
    <row r="74">
      <c r="A74" s="8" t="s">
        <v>5801</v>
      </c>
      <c r="B74" s="8" t="s">
        <v>3666</v>
      </c>
      <c r="C74" s="14"/>
      <c r="D74" s="14"/>
      <c r="E74" s="12"/>
      <c r="F74" s="40" t="s">
        <v>5802</v>
      </c>
      <c r="G74" s="114" t="s">
        <v>5561</v>
      </c>
      <c r="H74" s="8" t="s">
        <v>5803</v>
      </c>
      <c r="I74" s="14"/>
      <c r="J74" s="115" t="s">
        <v>5804</v>
      </c>
      <c r="K74" s="14"/>
      <c r="L74" s="14"/>
      <c r="M74" s="14"/>
      <c r="N74" s="14"/>
      <c r="O74" s="13"/>
      <c r="P74" s="14"/>
      <c r="Q74" s="14"/>
      <c r="R74" s="14"/>
      <c r="S74" s="14"/>
      <c r="T74" s="14"/>
      <c r="U74" s="14"/>
      <c r="V74" s="14"/>
      <c r="W74" s="14"/>
    </row>
    <row r="75">
      <c r="A75" s="8" t="s">
        <v>5805</v>
      </c>
      <c r="B75" s="8" t="s">
        <v>3666</v>
      </c>
      <c r="C75" s="14"/>
      <c r="D75" s="14"/>
      <c r="E75" s="12"/>
      <c r="F75" s="40" t="s">
        <v>5806</v>
      </c>
      <c r="G75" s="114" t="s">
        <v>5561</v>
      </c>
      <c r="H75" s="8" t="s">
        <v>5807</v>
      </c>
      <c r="I75" s="14"/>
      <c r="J75" s="115" t="s">
        <v>5808</v>
      </c>
      <c r="K75" s="14"/>
      <c r="L75" s="14"/>
      <c r="M75" s="14"/>
      <c r="N75" s="14"/>
      <c r="O75" s="13"/>
      <c r="P75" s="14"/>
      <c r="Q75" s="14"/>
      <c r="R75" s="14"/>
      <c r="S75" s="14"/>
      <c r="T75" s="14"/>
      <c r="U75" s="14"/>
      <c r="V75" s="14"/>
      <c r="W75" s="14"/>
    </row>
    <row r="76">
      <c r="A76" s="8" t="s">
        <v>5809</v>
      </c>
      <c r="B76" s="8" t="s">
        <v>3666</v>
      </c>
      <c r="C76" s="14"/>
      <c r="D76" s="14"/>
      <c r="E76" s="9"/>
      <c r="F76" s="40" t="s">
        <v>5810</v>
      </c>
      <c r="G76" s="114" t="s">
        <v>5561</v>
      </c>
      <c r="H76" s="8" t="s">
        <v>5811</v>
      </c>
      <c r="I76" s="14"/>
      <c r="J76" s="115" t="s">
        <v>5812</v>
      </c>
      <c r="K76" s="14"/>
      <c r="L76" s="14"/>
      <c r="M76" s="14"/>
      <c r="N76" s="14"/>
      <c r="O76" s="13"/>
      <c r="P76" s="14"/>
      <c r="Q76" s="14"/>
      <c r="R76" s="14"/>
      <c r="S76" s="14"/>
      <c r="T76" s="14"/>
      <c r="U76" s="14"/>
      <c r="V76" s="14"/>
      <c r="W76" s="14"/>
    </row>
    <row r="77">
      <c r="A77" s="8" t="s">
        <v>5813</v>
      </c>
      <c r="B77" s="8" t="s">
        <v>3666</v>
      </c>
      <c r="C77" s="14"/>
      <c r="D77" s="14"/>
      <c r="E77" s="9"/>
      <c r="F77" s="40" t="s">
        <v>5814</v>
      </c>
      <c r="G77" s="114" t="s">
        <v>5561</v>
      </c>
      <c r="H77" s="8" t="s">
        <v>5815</v>
      </c>
      <c r="I77" s="14"/>
      <c r="J77" s="115" t="s">
        <v>5816</v>
      </c>
      <c r="K77" s="14"/>
      <c r="L77" s="14"/>
      <c r="M77" s="14"/>
      <c r="N77" s="14"/>
      <c r="O77" s="13"/>
      <c r="P77" s="14"/>
      <c r="Q77" s="14"/>
      <c r="R77" s="14"/>
      <c r="S77" s="14"/>
      <c r="T77" s="14"/>
      <c r="U77" s="14"/>
      <c r="V77" s="14"/>
      <c r="W77" s="14"/>
    </row>
    <row r="78">
      <c r="A78" s="125" t="s">
        <v>5817</v>
      </c>
      <c r="B78" s="8" t="s">
        <v>3849</v>
      </c>
      <c r="C78" s="14"/>
      <c r="D78" s="14"/>
      <c r="E78" s="9"/>
      <c r="F78" s="126" t="s">
        <v>5817</v>
      </c>
      <c r="G78" s="114" t="s">
        <v>5561</v>
      </c>
      <c r="H78" s="65" t="s">
        <v>5818</v>
      </c>
      <c r="I78" s="14"/>
      <c r="J78" s="115" t="s">
        <v>5819</v>
      </c>
      <c r="K78" s="14"/>
      <c r="L78" s="14"/>
      <c r="M78" s="14"/>
      <c r="N78" s="14"/>
      <c r="O78" s="13"/>
      <c r="P78" s="14"/>
      <c r="Q78" s="14"/>
      <c r="R78" s="14"/>
      <c r="S78" s="14"/>
      <c r="T78" s="14"/>
      <c r="U78" s="14"/>
      <c r="V78" s="14"/>
      <c r="W78" s="14"/>
    </row>
    <row r="79">
      <c r="A79" s="8" t="s">
        <v>5820</v>
      </c>
      <c r="B79" s="8" t="s">
        <v>3849</v>
      </c>
      <c r="C79" s="14"/>
      <c r="D79" s="14"/>
      <c r="E79" s="12"/>
      <c r="F79" s="9" t="s">
        <v>5820</v>
      </c>
      <c r="G79" s="114" t="s">
        <v>5561</v>
      </c>
      <c r="H79" s="65" t="s">
        <v>5821</v>
      </c>
      <c r="I79" s="14"/>
      <c r="J79" s="115" t="s">
        <v>5822</v>
      </c>
      <c r="K79" s="14"/>
      <c r="L79" s="14"/>
      <c r="M79" s="14"/>
      <c r="N79" s="14"/>
      <c r="O79" s="116"/>
      <c r="P79" s="14"/>
      <c r="Q79" s="14"/>
      <c r="R79" s="14"/>
      <c r="S79" s="14"/>
      <c r="T79" s="14"/>
      <c r="U79" s="14"/>
      <c r="V79" s="14"/>
      <c r="W79" s="14"/>
    </row>
    <row r="80">
      <c r="A80" s="8" t="s">
        <v>5823</v>
      </c>
      <c r="B80" s="8" t="s">
        <v>3849</v>
      </c>
      <c r="C80" s="14"/>
      <c r="D80" s="14"/>
      <c r="E80" s="12"/>
      <c r="F80" s="9" t="s">
        <v>5823</v>
      </c>
      <c r="G80" s="114" t="s">
        <v>5561</v>
      </c>
      <c r="H80" s="65" t="s">
        <v>5824</v>
      </c>
      <c r="I80" s="14"/>
      <c r="J80" s="115" t="s">
        <v>5825</v>
      </c>
      <c r="K80" s="14"/>
      <c r="L80" s="14"/>
      <c r="M80" s="14"/>
      <c r="N80" s="14"/>
      <c r="O80" s="13"/>
      <c r="P80" s="14"/>
      <c r="Q80" s="14"/>
      <c r="R80" s="14"/>
      <c r="S80" s="14"/>
      <c r="T80" s="14"/>
      <c r="U80" s="14"/>
      <c r="V80" s="14"/>
      <c r="W80" s="14"/>
    </row>
    <row r="81">
      <c r="A81" s="8" t="s">
        <v>5826</v>
      </c>
      <c r="B81" s="8" t="s">
        <v>3849</v>
      </c>
      <c r="C81" s="14"/>
      <c r="D81" s="10"/>
      <c r="E81" s="9"/>
      <c r="F81" s="9" t="s">
        <v>5826</v>
      </c>
      <c r="G81" s="114" t="s">
        <v>5561</v>
      </c>
      <c r="H81" s="65" t="s">
        <v>5827</v>
      </c>
      <c r="I81" s="14"/>
      <c r="J81" s="115" t="s">
        <v>5828</v>
      </c>
      <c r="K81" s="14"/>
      <c r="L81" s="14"/>
      <c r="M81" s="14"/>
      <c r="N81" s="14"/>
      <c r="O81" s="13"/>
      <c r="P81" s="14"/>
      <c r="Q81" s="14"/>
      <c r="R81" s="14"/>
      <c r="S81" s="14"/>
      <c r="T81" s="14"/>
      <c r="U81" s="14"/>
      <c r="V81" s="14"/>
      <c r="W81" s="14"/>
    </row>
    <row r="82">
      <c r="A82" s="8" t="s">
        <v>5829</v>
      </c>
      <c r="B82" s="8" t="s">
        <v>3849</v>
      </c>
      <c r="C82" s="13"/>
      <c r="D82" s="6"/>
      <c r="E82" s="12"/>
      <c r="F82" s="9" t="s">
        <v>5829</v>
      </c>
      <c r="G82" s="114" t="s">
        <v>5561</v>
      </c>
      <c r="H82" s="65" t="s">
        <v>5830</v>
      </c>
      <c r="I82" s="14"/>
      <c r="J82" s="115" t="s">
        <v>5831</v>
      </c>
      <c r="K82" s="14"/>
      <c r="L82" s="14"/>
      <c r="M82" s="14"/>
      <c r="N82" s="14"/>
      <c r="O82" s="13"/>
      <c r="P82" s="14"/>
      <c r="Q82" s="14"/>
      <c r="R82" s="14"/>
      <c r="S82" s="14"/>
      <c r="T82" s="14"/>
      <c r="U82" s="14"/>
      <c r="V82" s="14"/>
      <c r="W82" s="14"/>
    </row>
    <row r="83">
      <c r="A83" s="8" t="s">
        <v>5832</v>
      </c>
      <c r="B83" s="8" t="s">
        <v>3849</v>
      </c>
      <c r="C83" s="13"/>
      <c r="D83" s="6"/>
      <c r="E83" s="12"/>
      <c r="F83" s="9" t="s">
        <v>5832</v>
      </c>
      <c r="G83" s="114" t="s">
        <v>5561</v>
      </c>
      <c r="H83" s="65" t="s">
        <v>5833</v>
      </c>
      <c r="I83" s="14"/>
      <c r="J83" s="115" t="s">
        <v>5834</v>
      </c>
      <c r="K83" s="14"/>
      <c r="L83" s="14"/>
      <c r="M83" s="14"/>
      <c r="N83" s="14"/>
      <c r="O83" s="13"/>
      <c r="P83" s="14"/>
      <c r="Q83" s="14"/>
      <c r="R83" s="14"/>
      <c r="S83" s="14"/>
      <c r="T83" s="14"/>
      <c r="U83" s="14"/>
      <c r="V83" s="14"/>
      <c r="W83" s="14"/>
    </row>
    <row r="84">
      <c r="A84" s="8" t="s">
        <v>5835</v>
      </c>
      <c r="B84" s="8" t="s">
        <v>3849</v>
      </c>
      <c r="C84" s="14"/>
      <c r="D84" s="10"/>
      <c r="E84" s="12"/>
      <c r="F84" s="9" t="s">
        <v>5835</v>
      </c>
      <c r="G84" s="114" t="s">
        <v>5561</v>
      </c>
      <c r="H84" s="65" t="s">
        <v>5836</v>
      </c>
      <c r="I84" s="14"/>
      <c r="J84" s="115" t="s">
        <v>5837</v>
      </c>
      <c r="K84" s="14"/>
      <c r="L84" s="14"/>
      <c r="M84" s="14"/>
      <c r="N84" s="14"/>
      <c r="O84" s="13"/>
      <c r="P84" s="14"/>
      <c r="Q84" s="14"/>
      <c r="R84" s="14"/>
      <c r="S84" s="14"/>
      <c r="T84" s="14"/>
      <c r="U84" s="14"/>
      <c r="V84" s="14"/>
      <c r="W84" s="14"/>
    </row>
    <row r="85" ht="32.25" customHeight="1">
      <c r="A85" s="8" t="s">
        <v>5838</v>
      </c>
      <c r="B85" s="8" t="s">
        <v>3874</v>
      </c>
      <c r="C85" s="14"/>
      <c r="D85" s="10"/>
      <c r="E85" s="9" t="s">
        <v>5839</v>
      </c>
      <c r="F85" s="9" t="s">
        <v>5840</v>
      </c>
      <c r="G85" s="114" t="s">
        <v>5561</v>
      </c>
      <c r="H85" s="8" t="s">
        <v>5841</v>
      </c>
      <c r="I85" s="11" t="s">
        <v>5842</v>
      </c>
      <c r="J85" s="115" t="s">
        <v>5843</v>
      </c>
      <c r="K85" s="14"/>
      <c r="L85" s="14"/>
      <c r="M85" s="14"/>
      <c r="N85" s="14"/>
      <c r="O85" s="13"/>
      <c r="P85" s="14"/>
      <c r="Q85" s="14"/>
      <c r="R85" s="14"/>
      <c r="S85" s="14"/>
      <c r="T85" s="14"/>
      <c r="U85" s="14"/>
      <c r="V85" s="14"/>
      <c r="W85" s="14"/>
    </row>
    <row r="86" ht="32.25" customHeight="1">
      <c r="C86" s="14"/>
      <c r="D86" s="10"/>
      <c r="E86" s="9" t="s">
        <v>5839</v>
      </c>
      <c r="F86" s="9" t="s">
        <v>5840</v>
      </c>
      <c r="G86" s="114" t="s">
        <v>5561</v>
      </c>
      <c r="H86" s="8" t="s">
        <v>5844</v>
      </c>
      <c r="I86" s="11" t="s">
        <v>5842</v>
      </c>
      <c r="J86" s="115" t="s">
        <v>5845</v>
      </c>
      <c r="K86" s="14"/>
      <c r="L86" s="14"/>
      <c r="M86" s="14"/>
      <c r="N86" s="14"/>
      <c r="O86" s="13"/>
      <c r="P86" s="14"/>
      <c r="Q86" s="14"/>
      <c r="R86" s="14"/>
      <c r="S86" s="14"/>
      <c r="T86" s="14"/>
      <c r="U86" s="14"/>
      <c r="V86" s="14"/>
      <c r="W86" s="14"/>
    </row>
    <row r="87" ht="32.25" customHeight="1">
      <c r="C87" s="14"/>
      <c r="D87" s="10"/>
      <c r="E87" s="9" t="s">
        <v>5839</v>
      </c>
      <c r="F87" s="9" t="s">
        <v>5840</v>
      </c>
      <c r="G87" s="114" t="s">
        <v>5561</v>
      </c>
      <c r="H87" s="8" t="s">
        <v>5846</v>
      </c>
      <c r="I87" s="11" t="s">
        <v>5842</v>
      </c>
      <c r="J87" s="115" t="s">
        <v>5847</v>
      </c>
      <c r="K87" s="14"/>
      <c r="L87" s="14"/>
      <c r="M87" s="14"/>
      <c r="N87" s="14"/>
      <c r="O87" s="13"/>
      <c r="P87" s="14"/>
      <c r="Q87" s="14"/>
      <c r="R87" s="14"/>
      <c r="S87" s="14"/>
      <c r="T87" s="14"/>
      <c r="U87" s="14"/>
      <c r="V87" s="14"/>
      <c r="W87" s="14"/>
    </row>
    <row r="88" ht="33.75" customHeight="1">
      <c r="C88" s="14"/>
      <c r="D88" s="10"/>
      <c r="E88" s="9" t="s">
        <v>5839</v>
      </c>
      <c r="F88" s="9" t="s">
        <v>5840</v>
      </c>
      <c r="G88" s="114" t="s">
        <v>5561</v>
      </c>
      <c r="H88" s="8" t="s">
        <v>5848</v>
      </c>
      <c r="I88" s="11" t="s">
        <v>5842</v>
      </c>
      <c r="J88" s="115" t="s">
        <v>5849</v>
      </c>
      <c r="K88" s="14"/>
      <c r="L88" s="14"/>
      <c r="M88" s="14"/>
      <c r="N88" s="14"/>
      <c r="O88" s="13"/>
      <c r="P88" s="14"/>
      <c r="Q88" s="14"/>
      <c r="R88" s="14"/>
      <c r="S88" s="14"/>
      <c r="T88" s="14"/>
      <c r="U88" s="14"/>
      <c r="V88" s="14"/>
      <c r="W88" s="14"/>
    </row>
    <row r="89" ht="47.25" customHeight="1">
      <c r="A89" s="8" t="s">
        <v>5850</v>
      </c>
      <c r="B89" s="8" t="s">
        <v>3874</v>
      </c>
      <c r="C89" s="14"/>
      <c r="D89" s="10"/>
      <c r="E89" s="9" t="s">
        <v>5851</v>
      </c>
      <c r="F89" s="40" t="s">
        <v>5852</v>
      </c>
      <c r="G89" s="114" t="s">
        <v>5561</v>
      </c>
      <c r="H89" s="8" t="s">
        <v>5853</v>
      </c>
      <c r="I89" s="11" t="s">
        <v>5842</v>
      </c>
      <c r="J89" s="115" t="s">
        <v>5854</v>
      </c>
      <c r="K89" s="14"/>
      <c r="L89" s="14"/>
      <c r="M89" s="14"/>
      <c r="N89" s="14"/>
      <c r="O89" s="13"/>
      <c r="P89" s="14"/>
      <c r="Q89" s="14"/>
      <c r="R89" s="14"/>
      <c r="S89" s="14"/>
      <c r="T89" s="14"/>
      <c r="U89" s="14"/>
      <c r="V89" s="14"/>
      <c r="W89" s="14"/>
    </row>
    <row r="90">
      <c r="C90" s="14"/>
      <c r="D90" s="10"/>
      <c r="E90" s="9" t="s">
        <v>5851</v>
      </c>
      <c r="F90" s="40" t="s">
        <v>5855</v>
      </c>
      <c r="G90" s="114" t="s">
        <v>5561</v>
      </c>
      <c r="H90" s="8" t="s">
        <v>5856</v>
      </c>
      <c r="I90" s="11" t="s">
        <v>5842</v>
      </c>
      <c r="J90" s="127" t="s">
        <v>5857</v>
      </c>
      <c r="K90" s="14"/>
      <c r="L90" s="14"/>
      <c r="M90" s="14"/>
      <c r="N90" s="14"/>
      <c r="O90" s="13"/>
      <c r="P90" s="14"/>
      <c r="Q90" s="14"/>
      <c r="R90" s="14"/>
      <c r="S90" s="14"/>
      <c r="T90" s="14"/>
      <c r="U90" s="14"/>
      <c r="V90" s="14"/>
      <c r="W90" s="14"/>
    </row>
    <row r="91">
      <c r="C91" s="14"/>
      <c r="D91" s="10"/>
      <c r="E91" s="9" t="s">
        <v>5851</v>
      </c>
      <c r="F91" s="51" t="s">
        <v>5858</v>
      </c>
      <c r="G91" s="114" t="s">
        <v>5561</v>
      </c>
      <c r="H91" s="8" t="s">
        <v>5859</v>
      </c>
      <c r="I91" s="11" t="s">
        <v>5842</v>
      </c>
      <c r="J91" s="127" t="s">
        <v>5860</v>
      </c>
      <c r="K91" s="14"/>
      <c r="L91" s="14"/>
      <c r="M91" s="14"/>
      <c r="N91" s="14"/>
      <c r="O91" s="13"/>
      <c r="P91" s="14"/>
      <c r="Q91" s="14"/>
      <c r="R91" s="14"/>
      <c r="S91" s="14"/>
      <c r="T91" s="14"/>
      <c r="U91" s="14"/>
      <c r="V91" s="14"/>
      <c r="W91" s="14"/>
    </row>
    <row r="92">
      <c r="C92" s="14"/>
      <c r="D92" s="10"/>
      <c r="E92" s="9" t="s">
        <v>5851</v>
      </c>
      <c r="F92" s="51" t="s">
        <v>5861</v>
      </c>
      <c r="G92" s="114" t="s">
        <v>5561</v>
      </c>
      <c r="H92" s="8" t="s">
        <v>5862</v>
      </c>
      <c r="I92" s="11" t="s">
        <v>5842</v>
      </c>
      <c r="J92" s="127" t="s">
        <v>5863</v>
      </c>
      <c r="K92" s="14"/>
      <c r="L92" s="14"/>
      <c r="M92" s="14"/>
      <c r="N92" s="14"/>
      <c r="O92" s="13"/>
      <c r="P92" s="14"/>
      <c r="Q92" s="14"/>
      <c r="R92" s="14"/>
      <c r="S92" s="14"/>
      <c r="T92" s="14"/>
      <c r="U92" s="14"/>
      <c r="V92" s="14"/>
      <c r="W92" s="14"/>
    </row>
    <row r="93">
      <c r="A93" s="8" t="s">
        <v>5864</v>
      </c>
      <c r="B93" s="8" t="s">
        <v>3895</v>
      </c>
      <c r="C93" s="14"/>
      <c r="D93" s="10"/>
      <c r="E93" s="12"/>
      <c r="F93" s="9" t="s">
        <v>5864</v>
      </c>
      <c r="G93" s="114" t="s">
        <v>5561</v>
      </c>
      <c r="H93" s="8" t="s">
        <v>5865</v>
      </c>
      <c r="I93" s="128"/>
      <c r="J93" s="127" t="s">
        <v>5866</v>
      </c>
      <c r="K93" s="14"/>
      <c r="L93" s="14"/>
      <c r="M93" s="14"/>
      <c r="N93" s="14"/>
      <c r="O93" s="13"/>
      <c r="P93" s="14"/>
      <c r="Q93" s="14"/>
      <c r="R93" s="14"/>
      <c r="S93" s="14"/>
      <c r="T93" s="14"/>
      <c r="U93" s="14"/>
      <c r="V93" s="14"/>
      <c r="W93" s="14"/>
    </row>
    <row r="94">
      <c r="A94" s="8" t="s">
        <v>5817</v>
      </c>
      <c r="B94" s="8" t="s">
        <v>3895</v>
      </c>
      <c r="C94" s="10"/>
      <c r="D94" s="14"/>
      <c r="E94" s="12"/>
      <c r="F94" s="9" t="s">
        <v>5817</v>
      </c>
      <c r="G94" s="114" t="s">
        <v>5561</v>
      </c>
      <c r="H94" s="8" t="s">
        <v>5867</v>
      </c>
      <c r="I94" s="128"/>
      <c r="J94" s="127" t="s">
        <v>5868</v>
      </c>
      <c r="K94" s="14"/>
      <c r="L94" s="14"/>
      <c r="M94" s="14"/>
      <c r="N94" s="14"/>
      <c r="O94" s="13"/>
      <c r="P94" s="14"/>
      <c r="Q94" s="14"/>
      <c r="R94" s="14"/>
      <c r="S94" s="14"/>
      <c r="T94" s="14"/>
      <c r="U94" s="14"/>
      <c r="V94" s="14"/>
      <c r="W94" s="14"/>
    </row>
    <row r="95">
      <c r="A95" s="8" t="s">
        <v>5869</v>
      </c>
      <c r="B95" s="8" t="s">
        <v>3895</v>
      </c>
      <c r="C95" s="14"/>
      <c r="D95" s="14"/>
      <c r="E95" s="12"/>
      <c r="F95" s="9" t="s">
        <v>5869</v>
      </c>
      <c r="G95" s="114" t="s">
        <v>5561</v>
      </c>
      <c r="H95" s="8" t="s">
        <v>5870</v>
      </c>
      <c r="I95" s="128"/>
      <c r="J95" s="127" t="s">
        <v>5871</v>
      </c>
      <c r="K95" s="14"/>
      <c r="L95" s="14"/>
      <c r="M95" s="14"/>
      <c r="N95" s="14"/>
      <c r="O95" s="13"/>
      <c r="P95" s="14"/>
      <c r="Q95" s="14"/>
      <c r="R95" s="14"/>
      <c r="S95" s="14"/>
      <c r="T95" s="14"/>
      <c r="U95" s="14"/>
      <c r="V95" s="14"/>
      <c r="W95" s="14"/>
    </row>
    <row r="96">
      <c r="A96" s="8" t="s">
        <v>5872</v>
      </c>
      <c r="B96" s="8" t="s">
        <v>3917</v>
      </c>
      <c r="C96" s="14"/>
      <c r="D96" s="14"/>
      <c r="E96" s="12"/>
      <c r="F96" s="9" t="s">
        <v>5872</v>
      </c>
      <c r="G96" s="114" t="s">
        <v>5561</v>
      </c>
      <c r="H96" s="8" t="s">
        <v>5873</v>
      </c>
      <c r="I96" s="128"/>
      <c r="J96" s="127" t="s">
        <v>5874</v>
      </c>
      <c r="K96" s="14"/>
      <c r="L96" s="14"/>
      <c r="M96" s="14"/>
      <c r="N96" s="14"/>
      <c r="O96" s="13"/>
      <c r="P96" s="14"/>
      <c r="Q96" s="14"/>
      <c r="R96" s="14"/>
      <c r="S96" s="14"/>
      <c r="T96" s="14"/>
      <c r="U96" s="14"/>
      <c r="V96" s="14"/>
      <c r="W96" s="14"/>
    </row>
    <row r="97">
      <c r="A97" s="8" t="s">
        <v>5875</v>
      </c>
      <c r="B97" s="8" t="s">
        <v>3917</v>
      </c>
      <c r="C97" s="14"/>
      <c r="D97" s="14"/>
      <c r="E97" s="12"/>
      <c r="F97" s="9" t="s">
        <v>5875</v>
      </c>
      <c r="G97" s="114" t="s">
        <v>5561</v>
      </c>
      <c r="H97" s="8" t="s">
        <v>5876</v>
      </c>
      <c r="I97" s="128"/>
      <c r="J97" s="127" t="s">
        <v>5877</v>
      </c>
      <c r="K97" s="14"/>
      <c r="L97" s="14"/>
      <c r="M97" s="14"/>
      <c r="N97" s="14"/>
      <c r="O97" s="13"/>
      <c r="P97" s="14"/>
      <c r="Q97" s="14"/>
      <c r="R97" s="14"/>
      <c r="S97" s="14"/>
      <c r="T97" s="14"/>
      <c r="U97" s="14"/>
      <c r="V97" s="14"/>
      <c r="W97" s="14"/>
    </row>
    <row r="98">
      <c r="A98" s="8" t="s">
        <v>5878</v>
      </c>
      <c r="B98" s="8" t="s">
        <v>3917</v>
      </c>
      <c r="C98" s="14"/>
      <c r="D98" s="14"/>
      <c r="E98" s="12"/>
      <c r="F98" s="9" t="s">
        <v>5878</v>
      </c>
      <c r="G98" s="114" t="s">
        <v>5561</v>
      </c>
      <c r="H98" s="8" t="s">
        <v>5879</v>
      </c>
      <c r="I98" s="128"/>
      <c r="J98" s="127" t="s">
        <v>5880</v>
      </c>
      <c r="K98" s="14"/>
      <c r="L98" s="14"/>
      <c r="M98" s="14"/>
      <c r="N98" s="14"/>
      <c r="O98" s="13"/>
      <c r="P98" s="14"/>
      <c r="Q98" s="14"/>
      <c r="R98" s="14"/>
      <c r="S98" s="14"/>
      <c r="T98" s="14"/>
      <c r="U98" s="14"/>
      <c r="V98" s="14"/>
      <c r="W98" s="14"/>
    </row>
    <row r="99" ht="82.5" customHeight="1">
      <c r="A99" s="8" t="s">
        <v>5881</v>
      </c>
      <c r="B99" s="8" t="s">
        <v>4004</v>
      </c>
      <c r="C99" s="8"/>
      <c r="D99" s="8"/>
      <c r="E99" s="9"/>
      <c r="F99" s="51" t="s">
        <v>5882</v>
      </c>
      <c r="G99" s="114" t="s">
        <v>5561</v>
      </c>
      <c r="H99" s="8" t="s">
        <v>5883</v>
      </c>
      <c r="I99" s="14"/>
      <c r="J99" s="115" t="s">
        <v>5884</v>
      </c>
      <c r="K99" s="14"/>
      <c r="L99" s="14"/>
      <c r="M99" s="14"/>
      <c r="N99" s="14"/>
      <c r="O99" s="13"/>
      <c r="P99" s="14"/>
      <c r="Q99" s="14"/>
      <c r="R99" s="14"/>
      <c r="S99" s="14"/>
      <c r="T99" s="14"/>
      <c r="U99" s="14"/>
      <c r="V99" s="14"/>
      <c r="W99" s="14"/>
    </row>
    <row r="100" ht="82.5" customHeight="1">
      <c r="A100" s="8" t="s">
        <v>5881</v>
      </c>
      <c r="B100" s="8" t="s">
        <v>4004</v>
      </c>
      <c r="C100" s="14"/>
      <c r="D100" s="14"/>
      <c r="E100" s="12"/>
      <c r="F100" s="51" t="s">
        <v>5885</v>
      </c>
      <c r="G100" s="114" t="s">
        <v>5561</v>
      </c>
      <c r="H100" s="8" t="s">
        <v>5886</v>
      </c>
      <c r="I100" s="14"/>
      <c r="J100" s="115" t="s">
        <v>5887</v>
      </c>
      <c r="K100" s="14"/>
      <c r="L100" s="14"/>
      <c r="M100" s="14"/>
      <c r="N100" s="14"/>
      <c r="O100" s="13"/>
      <c r="P100" s="14"/>
      <c r="Q100" s="14"/>
      <c r="R100" s="14"/>
      <c r="S100" s="14"/>
      <c r="T100" s="14"/>
      <c r="U100" s="14"/>
      <c r="V100" s="14"/>
      <c r="W100" s="14"/>
    </row>
    <row r="101">
      <c r="A101" s="8" t="s">
        <v>5888</v>
      </c>
      <c r="B101" s="8" t="s">
        <v>4499</v>
      </c>
      <c r="C101" s="14"/>
      <c r="D101" s="14"/>
      <c r="E101" s="9" t="s">
        <v>5889</v>
      </c>
      <c r="F101" s="9" t="s">
        <v>5890</v>
      </c>
      <c r="G101" s="114" t="s">
        <v>5561</v>
      </c>
      <c r="H101" s="8" t="s">
        <v>5891</v>
      </c>
      <c r="I101" s="14"/>
      <c r="J101" s="120" t="s">
        <v>5892</v>
      </c>
      <c r="K101" s="14"/>
      <c r="L101" s="14"/>
      <c r="M101" s="14"/>
      <c r="N101" s="14"/>
      <c r="O101" s="13"/>
      <c r="P101" s="14"/>
      <c r="Q101" s="14"/>
      <c r="R101" s="14"/>
      <c r="S101" s="14"/>
      <c r="T101" s="14"/>
      <c r="U101" s="14"/>
      <c r="V101" s="14"/>
      <c r="W101" s="14"/>
    </row>
    <row r="102">
      <c r="C102" s="14"/>
      <c r="D102" s="14"/>
      <c r="E102" s="9" t="s">
        <v>5893</v>
      </c>
      <c r="F102" s="9" t="s">
        <v>5894</v>
      </c>
      <c r="G102" s="114" t="s">
        <v>5561</v>
      </c>
      <c r="H102" s="8" t="s">
        <v>5895</v>
      </c>
      <c r="I102" s="14"/>
      <c r="J102" s="120" t="s">
        <v>5896</v>
      </c>
      <c r="K102" s="14"/>
      <c r="L102" s="14"/>
      <c r="M102" s="14"/>
      <c r="N102" s="14"/>
      <c r="O102" s="13"/>
      <c r="P102" s="14"/>
      <c r="Q102" s="14"/>
      <c r="R102" s="14"/>
      <c r="S102" s="14"/>
      <c r="T102" s="14"/>
      <c r="U102" s="14"/>
      <c r="V102" s="14"/>
      <c r="W102" s="14"/>
    </row>
    <row r="103">
      <c r="C103" s="14"/>
      <c r="D103" s="14"/>
      <c r="E103" s="9" t="s">
        <v>5897</v>
      </c>
      <c r="F103" s="9" t="s">
        <v>5898</v>
      </c>
      <c r="G103" s="114" t="s">
        <v>5561</v>
      </c>
      <c r="H103" s="8" t="s">
        <v>5899</v>
      </c>
      <c r="I103" s="14"/>
      <c r="J103" s="120" t="s">
        <v>5900</v>
      </c>
      <c r="K103" s="14"/>
      <c r="L103" s="14"/>
      <c r="M103" s="14"/>
      <c r="N103" s="14"/>
      <c r="O103" s="13"/>
      <c r="P103" s="14"/>
      <c r="Q103" s="14"/>
      <c r="R103" s="14"/>
      <c r="S103" s="14"/>
      <c r="T103" s="14"/>
      <c r="U103" s="14"/>
      <c r="V103" s="14"/>
      <c r="W103" s="14"/>
    </row>
    <row r="104">
      <c r="C104" s="14"/>
      <c r="D104" s="14"/>
      <c r="E104" s="9" t="s">
        <v>5901</v>
      </c>
      <c r="F104" s="9" t="s">
        <v>5902</v>
      </c>
      <c r="G104" s="114" t="s">
        <v>5561</v>
      </c>
      <c r="H104" s="8" t="s">
        <v>5903</v>
      </c>
      <c r="I104" s="14"/>
      <c r="J104" s="120" t="s">
        <v>5904</v>
      </c>
      <c r="K104" s="14"/>
      <c r="L104" s="14"/>
      <c r="M104" s="14"/>
      <c r="N104" s="14"/>
      <c r="O104" s="13"/>
      <c r="P104" s="14"/>
      <c r="Q104" s="14"/>
      <c r="R104" s="14"/>
      <c r="S104" s="14"/>
      <c r="T104" s="14"/>
      <c r="U104" s="14"/>
      <c r="V104" s="14"/>
      <c r="W104" s="14"/>
    </row>
    <row r="105">
      <c r="C105" s="14"/>
      <c r="D105" s="14"/>
      <c r="E105" s="9" t="s">
        <v>5905</v>
      </c>
      <c r="F105" s="9" t="s">
        <v>5906</v>
      </c>
      <c r="G105" s="114" t="s">
        <v>5561</v>
      </c>
      <c r="H105" s="8" t="s">
        <v>5907</v>
      </c>
      <c r="I105" s="14"/>
      <c r="J105" s="120" t="s">
        <v>5908</v>
      </c>
      <c r="K105" s="14"/>
      <c r="L105" s="14"/>
      <c r="M105" s="14"/>
      <c r="N105" s="14"/>
      <c r="O105" s="13"/>
      <c r="P105" s="14"/>
      <c r="Q105" s="14"/>
      <c r="R105" s="14"/>
      <c r="S105" s="14"/>
      <c r="T105" s="14"/>
      <c r="U105" s="14"/>
      <c r="V105" s="14"/>
      <c r="W105" s="14"/>
    </row>
    <row r="106" ht="103.5" customHeight="1">
      <c r="A106" s="8" t="s">
        <v>5909</v>
      </c>
      <c r="B106" s="8" t="s">
        <v>4536</v>
      </c>
      <c r="C106" s="14"/>
      <c r="D106" s="14"/>
      <c r="E106" s="12"/>
      <c r="F106" s="9" t="s">
        <v>5890</v>
      </c>
      <c r="G106" s="114" t="s">
        <v>5561</v>
      </c>
      <c r="H106" s="8" t="s">
        <v>5910</v>
      </c>
      <c r="I106" s="11" t="s">
        <v>5911</v>
      </c>
      <c r="J106" s="115" t="s">
        <v>5912</v>
      </c>
      <c r="K106" s="14"/>
      <c r="L106" s="14"/>
      <c r="M106" s="14"/>
      <c r="N106" s="14"/>
      <c r="O106" s="13"/>
      <c r="P106" s="14"/>
      <c r="Q106" s="14"/>
      <c r="R106" s="14"/>
      <c r="S106" s="14"/>
      <c r="T106" s="14"/>
      <c r="U106" s="14"/>
      <c r="V106" s="14"/>
      <c r="W106" s="14"/>
    </row>
    <row r="107">
      <c r="C107" s="14"/>
      <c r="D107" s="14"/>
      <c r="E107" s="12"/>
      <c r="F107" s="9" t="s">
        <v>5894</v>
      </c>
      <c r="G107" s="114" t="s">
        <v>5561</v>
      </c>
      <c r="H107" s="8" t="s">
        <v>5913</v>
      </c>
      <c r="I107" s="11" t="s">
        <v>5911</v>
      </c>
      <c r="J107" s="115" t="s">
        <v>5914</v>
      </c>
      <c r="K107" s="14"/>
      <c r="L107" s="14"/>
      <c r="M107" s="14"/>
      <c r="N107" s="14"/>
      <c r="O107" s="13"/>
      <c r="P107" s="14"/>
      <c r="Q107" s="14"/>
      <c r="R107" s="14"/>
      <c r="S107" s="14"/>
      <c r="T107" s="14"/>
      <c r="U107" s="14"/>
      <c r="V107" s="14"/>
      <c r="W107" s="14"/>
    </row>
    <row r="108">
      <c r="C108" s="14"/>
      <c r="D108" s="14"/>
      <c r="E108" s="12"/>
      <c r="F108" s="9" t="s">
        <v>5898</v>
      </c>
      <c r="G108" s="114" t="s">
        <v>5561</v>
      </c>
      <c r="H108" s="8" t="s">
        <v>5915</v>
      </c>
      <c r="I108" s="11" t="s">
        <v>5911</v>
      </c>
      <c r="J108" s="115" t="s">
        <v>5916</v>
      </c>
      <c r="K108" s="14"/>
      <c r="L108" s="14"/>
      <c r="M108" s="14"/>
      <c r="N108" s="14"/>
      <c r="O108" s="13"/>
      <c r="P108" s="14"/>
      <c r="Q108" s="14"/>
      <c r="R108" s="14"/>
      <c r="S108" s="14"/>
      <c r="T108" s="14"/>
      <c r="U108" s="14"/>
      <c r="V108" s="14"/>
      <c r="W108" s="14"/>
    </row>
    <row r="109">
      <c r="C109" s="14"/>
      <c r="D109" s="14"/>
      <c r="E109" s="12"/>
      <c r="F109" s="9" t="s">
        <v>5902</v>
      </c>
      <c r="G109" s="114" t="s">
        <v>5561</v>
      </c>
      <c r="H109" s="8" t="s">
        <v>5917</v>
      </c>
      <c r="I109" s="11" t="s">
        <v>5911</v>
      </c>
      <c r="J109" s="115" t="s">
        <v>5918</v>
      </c>
      <c r="K109" s="14"/>
      <c r="L109" s="14"/>
      <c r="M109" s="14"/>
      <c r="N109" s="14"/>
      <c r="O109" s="13"/>
      <c r="P109" s="14"/>
      <c r="Q109" s="14"/>
      <c r="R109" s="14"/>
      <c r="S109" s="14"/>
      <c r="T109" s="14"/>
      <c r="U109" s="14"/>
      <c r="V109" s="14"/>
      <c r="W109" s="14"/>
    </row>
    <row r="110">
      <c r="C110" s="14"/>
      <c r="D110" s="14"/>
      <c r="E110" s="12"/>
      <c r="F110" s="9" t="s">
        <v>5906</v>
      </c>
      <c r="G110" s="114" t="s">
        <v>5561</v>
      </c>
      <c r="H110" s="8" t="s">
        <v>5919</v>
      </c>
      <c r="I110" s="11" t="s">
        <v>5911</v>
      </c>
      <c r="J110" s="115" t="s">
        <v>5920</v>
      </c>
      <c r="K110" s="14"/>
      <c r="L110" s="14"/>
      <c r="M110" s="14"/>
      <c r="N110" s="14"/>
      <c r="O110" s="13"/>
      <c r="P110" s="14"/>
      <c r="Q110" s="14"/>
      <c r="R110" s="14"/>
      <c r="S110" s="14"/>
      <c r="T110" s="14"/>
      <c r="U110" s="14"/>
      <c r="V110" s="14"/>
      <c r="W110" s="14"/>
    </row>
    <row r="111">
      <c r="A111" s="8" t="s">
        <v>5921</v>
      </c>
      <c r="B111" s="8" t="s">
        <v>3581</v>
      </c>
      <c r="C111" s="14"/>
      <c r="D111" s="14"/>
      <c r="E111" s="12"/>
      <c r="F111" s="9" t="s">
        <v>5921</v>
      </c>
      <c r="G111" s="114" t="s">
        <v>5561</v>
      </c>
      <c r="H111" s="8" t="s">
        <v>5922</v>
      </c>
      <c r="I111" s="14"/>
      <c r="J111" s="115" t="s">
        <v>5923</v>
      </c>
      <c r="K111" s="14"/>
      <c r="L111" s="14"/>
      <c r="M111" s="14"/>
      <c r="N111" s="14"/>
      <c r="O111" s="13"/>
      <c r="P111" s="14"/>
      <c r="Q111" s="14"/>
      <c r="R111" s="14"/>
      <c r="S111" s="14"/>
      <c r="T111" s="14"/>
      <c r="U111" s="14"/>
      <c r="V111" s="14"/>
      <c r="W111" s="14"/>
    </row>
    <row r="112">
      <c r="A112" s="8" t="s">
        <v>5924</v>
      </c>
      <c r="B112" s="65" t="s">
        <v>3581</v>
      </c>
      <c r="C112" s="14"/>
      <c r="D112" s="14"/>
      <c r="E112" s="56"/>
      <c r="F112" s="9" t="s">
        <v>5924</v>
      </c>
      <c r="G112" s="114" t="s">
        <v>5561</v>
      </c>
      <c r="H112" s="8" t="s">
        <v>5925</v>
      </c>
      <c r="I112" s="14"/>
      <c r="J112" s="115" t="s">
        <v>5926</v>
      </c>
      <c r="K112" s="14"/>
      <c r="L112" s="14"/>
      <c r="M112" s="14"/>
      <c r="N112" s="14"/>
      <c r="O112" s="13"/>
      <c r="P112" s="14"/>
      <c r="Q112" s="14"/>
      <c r="R112" s="14"/>
      <c r="S112" s="14"/>
      <c r="T112" s="14"/>
      <c r="U112" s="14"/>
      <c r="V112" s="14"/>
      <c r="W112" s="14"/>
    </row>
    <row r="113">
      <c r="A113" s="8" t="s">
        <v>5927</v>
      </c>
      <c r="B113" s="65" t="s">
        <v>3581</v>
      </c>
      <c r="C113" s="14"/>
      <c r="D113" s="11"/>
      <c r="E113" s="56"/>
      <c r="F113" s="9" t="s">
        <v>5927</v>
      </c>
      <c r="G113" s="114" t="s">
        <v>5561</v>
      </c>
      <c r="H113" s="8" t="s">
        <v>5928</v>
      </c>
      <c r="I113" s="14"/>
      <c r="J113" s="115" t="s">
        <v>5929</v>
      </c>
      <c r="K113" s="14"/>
      <c r="L113" s="14"/>
      <c r="M113" s="14"/>
      <c r="N113" s="14"/>
      <c r="O113" s="13"/>
      <c r="P113" s="14"/>
      <c r="Q113" s="14"/>
      <c r="R113" s="14"/>
      <c r="S113" s="14"/>
      <c r="T113" s="14"/>
      <c r="U113" s="14"/>
      <c r="V113" s="14"/>
      <c r="W113" s="14"/>
    </row>
    <row r="114">
      <c r="A114" s="8" t="s">
        <v>5930</v>
      </c>
      <c r="B114" s="65" t="s">
        <v>3581</v>
      </c>
      <c r="C114" s="14"/>
      <c r="D114" s="14"/>
      <c r="E114" s="12"/>
      <c r="F114" s="51" t="s">
        <v>5931</v>
      </c>
      <c r="G114" s="114" t="s">
        <v>5561</v>
      </c>
      <c r="H114" s="8" t="s">
        <v>5932</v>
      </c>
      <c r="I114" s="14"/>
      <c r="J114" s="115" t="s">
        <v>5933</v>
      </c>
      <c r="K114" s="14"/>
      <c r="L114" s="14"/>
      <c r="M114" s="14"/>
      <c r="N114" s="14"/>
      <c r="O114" s="13"/>
      <c r="P114" s="14"/>
      <c r="Q114" s="14"/>
      <c r="R114" s="14"/>
      <c r="S114" s="14"/>
      <c r="T114" s="14"/>
      <c r="U114" s="14"/>
      <c r="V114" s="14"/>
      <c r="W114" s="14"/>
    </row>
    <row r="115">
      <c r="A115" s="8" t="s">
        <v>5930</v>
      </c>
      <c r="B115" s="65" t="s">
        <v>3581</v>
      </c>
      <c r="C115" s="14"/>
      <c r="D115" s="14"/>
      <c r="E115" s="12"/>
      <c r="F115" s="51" t="s">
        <v>5934</v>
      </c>
      <c r="G115" s="114" t="s">
        <v>5561</v>
      </c>
      <c r="H115" s="8" t="s">
        <v>5935</v>
      </c>
      <c r="I115" s="14"/>
      <c r="J115" s="115" t="s">
        <v>5936</v>
      </c>
      <c r="K115" s="14"/>
      <c r="L115" s="14"/>
      <c r="M115" s="14"/>
      <c r="N115" s="14"/>
      <c r="O115" s="13"/>
      <c r="P115" s="14"/>
      <c r="Q115" s="14"/>
      <c r="R115" s="14"/>
      <c r="S115" s="14"/>
      <c r="T115" s="14"/>
      <c r="U115" s="14"/>
      <c r="V115" s="14"/>
      <c r="W115" s="14"/>
    </row>
    <row r="116">
      <c r="A116" s="8" t="s">
        <v>5937</v>
      </c>
      <c r="B116" s="65" t="s">
        <v>3562</v>
      </c>
      <c r="C116" s="14"/>
      <c r="D116" s="11"/>
      <c r="E116" s="12"/>
      <c r="F116" s="122" t="s">
        <v>5938</v>
      </c>
      <c r="G116" s="114" t="s">
        <v>5561</v>
      </c>
      <c r="H116" s="8" t="s">
        <v>5939</v>
      </c>
      <c r="I116" s="14"/>
      <c r="J116" s="115" t="s">
        <v>5940</v>
      </c>
      <c r="K116" s="14"/>
      <c r="L116" s="14"/>
      <c r="M116" s="14"/>
      <c r="N116" s="14"/>
      <c r="O116" s="13"/>
      <c r="P116" s="14"/>
      <c r="Q116" s="14"/>
      <c r="R116" s="14"/>
      <c r="S116" s="14"/>
      <c r="T116" s="14"/>
      <c r="U116" s="14"/>
      <c r="V116" s="14"/>
      <c r="W116" s="14"/>
    </row>
    <row r="117">
      <c r="C117" s="14"/>
      <c r="D117" s="11"/>
      <c r="E117" s="12"/>
      <c r="F117" s="122" t="s">
        <v>5941</v>
      </c>
      <c r="G117" s="114" t="s">
        <v>5561</v>
      </c>
      <c r="H117" s="8" t="s">
        <v>5942</v>
      </c>
      <c r="I117" s="14"/>
      <c r="J117" s="115" t="s">
        <v>5943</v>
      </c>
      <c r="K117" s="14"/>
      <c r="L117" s="14"/>
      <c r="M117" s="14"/>
      <c r="N117" s="14"/>
      <c r="O117" s="13"/>
      <c r="P117" s="14"/>
      <c r="Q117" s="14"/>
      <c r="R117" s="14"/>
      <c r="S117" s="14"/>
      <c r="T117" s="14"/>
      <c r="U117" s="14"/>
      <c r="V117" s="14"/>
      <c r="W117" s="14"/>
    </row>
    <row r="118">
      <c r="C118" s="14"/>
      <c r="D118" s="11"/>
      <c r="E118" s="12"/>
      <c r="F118" s="122" t="s">
        <v>5944</v>
      </c>
      <c r="G118" s="114" t="s">
        <v>5561</v>
      </c>
      <c r="H118" s="8" t="s">
        <v>5945</v>
      </c>
      <c r="I118" s="14"/>
      <c r="J118" s="115" t="s">
        <v>5946</v>
      </c>
      <c r="K118" s="14"/>
      <c r="L118" s="14"/>
      <c r="M118" s="14"/>
      <c r="N118" s="14"/>
      <c r="O118" s="13"/>
      <c r="P118" s="14"/>
      <c r="Q118" s="14"/>
      <c r="R118" s="14"/>
      <c r="S118" s="14"/>
      <c r="T118" s="14"/>
      <c r="U118" s="14"/>
      <c r="V118" s="14"/>
      <c r="W118" s="14"/>
    </row>
    <row r="119">
      <c r="A119" s="8" t="s">
        <v>5947</v>
      </c>
      <c r="B119" s="65" t="s">
        <v>2757</v>
      </c>
      <c r="C119" s="14"/>
      <c r="D119" s="14"/>
      <c r="E119" s="12"/>
      <c r="F119" s="122" t="s">
        <v>5948</v>
      </c>
      <c r="G119" s="114" t="s">
        <v>5561</v>
      </c>
      <c r="H119" s="8" t="s">
        <v>5949</v>
      </c>
      <c r="I119" s="11"/>
      <c r="J119" s="115" t="s">
        <v>5950</v>
      </c>
      <c r="K119" s="14"/>
      <c r="L119" s="14"/>
      <c r="M119" s="14"/>
      <c r="N119" s="14"/>
      <c r="O119" s="13"/>
      <c r="P119" s="14"/>
      <c r="Q119" s="14"/>
      <c r="R119" s="14"/>
      <c r="S119" s="14"/>
      <c r="T119" s="14"/>
      <c r="U119" s="14"/>
      <c r="V119" s="14"/>
      <c r="W119" s="14"/>
    </row>
    <row r="120">
      <c r="C120" s="14"/>
      <c r="D120" s="14"/>
      <c r="E120" s="12"/>
      <c r="F120" s="122" t="s">
        <v>5951</v>
      </c>
      <c r="G120" s="114" t="s">
        <v>5561</v>
      </c>
      <c r="H120" s="129" t="s">
        <v>5952</v>
      </c>
      <c r="I120" s="11"/>
      <c r="J120" s="115" t="s">
        <v>5953</v>
      </c>
      <c r="K120" s="14"/>
      <c r="L120" s="14"/>
      <c r="M120" s="14"/>
      <c r="N120" s="14"/>
      <c r="O120" s="13"/>
      <c r="P120" s="14"/>
      <c r="Q120" s="14"/>
      <c r="R120" s="14"/>
      <c r="S120" s="14"/>
      <c r="T120" s="14"/>
      <c r="U120" s="14"/>
      <c r="V120" s="14"/>
      <c r="W120" s="14"/>
    </row>
    <row r="121">
      <c r="C121" s="14"/>
      <c r="D121" s="14"/>
      <c r="E121" s="12"/>
      <c r="F121" s="122" t="s">
        <v>5954</v>
      </c>
      <c r="G121" s="114" t="s">
        <v>5561</v>
      </c>
      <c r="H121" s="129" t="s">
        <v>5955</v>
      </c>
      <c r="I121" s="11"/>
      <c r="J121" s="115" t="s">
        <v>5956</v>
      </c>
      <c r="K121" s="14"/>
      <c r="L121" s="14"/>
      <c r="M121" s="14"/>
      <c r="N121" s="14"/>
      <c r="O121" s="13"/>
      <c r="P121" s="14"/>
      <c r="Q121" s="14"/>
      <c r="R121" s="14"/>
      <c r="S121" s="14"/>
      <c r="T121" s="14"/>
      <c r="U121" s="14"/>
      <c r="V121" s="14"/>
      <c r="W121" s="14"/>
    </row>
    <row r="122">
      <c r="C122" s="14"/>
      <c r="D122" s="14"/>
      <c r="E122" s="12"/>
      <c r="F122" s="122" t="s">
        <v>5957</v>
      </c>
      <c r="G122" s="114" t="s">
        <v>5561</v>
      </c>
      <c r="H122" s="8" t="s">
        <v>5958</v>
      </c>
      <c r="I122" s="11"/>
      <c r="J122" s="115" t="s">
        <v>5959</v>
      </c>
      <c r="K122" s="14"/>
      <c r="L122" s="14"/>
      <c r="M122" s="14"/>
      <c r="N122" s="14"/>
      <c r="O122" s="13"/>
      <c r="P122" s="14"/>
      <c r="Q122" s="14"/>
      <c r="R122" s="14"/>
      <c r="S122" s="14"/>
      <c r="T122" s="14"/>
      <c r="U122" s="14"/>
      <c r="V122" s="14"/>
      <c r="W122" s="14"/>
    </row>
    <row r="123">
      <c r="C123" s="14"/>
      <c r="D123" s="14"/>
      <c r="E123" s="12"/>
      <c r="F123" s="122" t="s">
        <v>5960</v>
      </c>
      <c r="G123" s="114" t="s">
        <v>5561</v>
      </c>
      <c r="H123" s="129" t="s">
        <v>5961</v>
      </c>
      <c r="I123" s="11"/>
      <c r="J123" s="115" t="s">
        <v>5962</v>
      </c>
      <c r="K123" s="14"/>
      <c r="L123" s="14"/>
      <c r="M123" s="14"/>
      <c r="N123" s="14"/>
      <c r="O123" s="13"/>
      <c r="P123" s="14"/>
      <c r="Q123" s="14"/>
      <c r="R123" s="14"/>
      <c r="S123" s="14"/>
      <c r="T123" s="14"/>
      <c r="U123" s="14"/>
      <c r="V123" s="14"/>
      <c r="W123" s="14"/>
    </row>
    <row r="124">
      <c r="C124" s="14"/>
      <c r="D124" s="14"/>
      <c r="E124" s="12"/>
      <c r="F124" s="122" t="s">
        <v>5963</v>
      </c>
      <c r="G124" s="114" t="s">
        <v>5561</v>
      </c>
      <c r="H124" s="129" t="s">
        <v>5964</v>
      </c>
      <c r="I124" s="11"/>
      <c r="J124" s="115" t="s">
        <v>5965</v>
      </c>
      <c r="K124" s="14"/>
      <c r="L124" s="14"/>
      <c r="M124" s="14"/>
      <c r="N124" s="14"/>
      <c r="O124" s="13"/>
      <c r="P124" s="14"/>
      <c r="Q124" s="14"/>
      <c r="R124" s="14"/>
      <c r="S124" s="14"/>
      <c r="T124" s="14"/>
      <c r="U124" s="14"/>
      <c r="V124" s="14"/>
      <c r="W124" s="14"/>
    </row>
    <row r="125">
      <c r="C125" s="14"/>
      <c r="D125" s="14"/>
      <c r="E125" s="12"/>
      <c r="F125" s="122" t="s">
        <v>5966</v>
      </c>
      <c r="G125" s="114" t="s">
        <v>5561</v>
      </c>
      <c r="H125" s="129" t="s">
        <v>5967</v>
      </c>
      <c r="I125" s="11"/>
      <c r="J125" s="115" t="s">
        <v>5968</v>
      </c>
      <c r="K125" s="14"/>
      <c r="L125" s="14"/>
      <c r="M125" s="14"/>
      <c r="N125" s="14"/>
      <c r="O125" s="13"/>
      <c r="P125" s="14"/>
      <c r="Q125" s="14"/>
      <c r="R125" s="14"/>
      <c r="S125" s="14"/>
      <c r="T125" s="14"/>
      <c r="U125" s="14"/>
      <c r="V125" s="14"/>
      <c r="W125" s="14"/>
    </row>
    <row r="126">
      <c r="C126" s="14"/>
      <c r="D126" s="14"/>
      <c r="E126" s="12"/>
      <c r="F126" s="122" t="s">
        <v>5969</v>
      </c>
      <c r="G126" s="114" t="s">
        <v>5561</v>
      </c>
      <c r="H126" s="129" t="s">
        <v>5970</v>
      </c>
      <c r="I126" s="11"/>
      <c r="J126" s="115" t="s">
        <v>5971</v>
      </c>
      <c r="K126" s="14"/>
      <c r="L126" s="14"/>
      <c r="M126" s="14"/>
      <c r="N126" s="14"/>
      <c r="O126" s="13"/>
      <c r="P126" s="14"/>
      <c r="Q126" s="14"/>
      <c r="R126" s="14"/>
      <c r="S126" s="14"/>
      <c r="T126" s="14"/>
      <c r="U126" s="14"/>
      <c r="V126" s="14"/>
      <c r="W126" s="14"/>
    </row>
    <row r="127">
      <c r="A127" s="8" t="s">
        <v>5947</v>
      </c>
      <c r="B127" s="65" t="s">
        <v>2757</v>
      </c>
      <c r="C127" s="14"/>
      <c r="D127" s="14"/>
      <c r="E127" s="12"/>
      <c r="F127" s="122" t="s">
        <v>5972</v>
      </c>
      <c r="G127" s="114" t="s">
        <v>5561</v>
      </c>
      <c r="H127" s="8" t="s">
        <v>5973</v>
      </c>
      <c r="I127" s="11"/>
      <c r="J127" s="115" t="s">
        <v>5974</v>
      </c>
      <c r="K127" s="14"/>
      <c r="L127" s="14"/>
      <c r="M127" s="14"/>
      <c r="N127" s="14"/>
      <c r="O127" s="13"/>
      <c r="P127" s="14"/>
      <c r="Q127" s="14"/>
      <c r="R127" s="14"/>
      <c r="S127" s="14"/>
      <c r="T127" s="14"/>
      <c r="U127" s="14"/>
      <c r="V127" s="14"/>
      <c r="W127" s="14"/>
    </row>
    <row r="128">
      <c r="C128" s="14"/>
      <c r="D128" s="14"/>
      <c r="E128" s="12"/>
      <c r="F128" s="122" t="s">
        <v>5975</v>
      </c>
      <c r="G128" s="114" t="s">
        <v>5561</v>
      </c>
      <c r="H128" s="129" t="s">
        <v>5976</v>
      </c>
      <c r="I128" s="11"/>
      <c r="J128" s="115" t="s">
        <v>5977</v>
      </c>
      <c r="K128" s="14"/>
      <c r="L128" s="14"/>
      <c r="M128" s="14"/>
      <c r="N128" s="14"/>
      <c r="O128" s="13"/>
      <c r="P128" s="14"/>
      <c r="Q128" s="14"/>
      <c r="R128" s="14"/>
      <c r="S128" s="14"/>
      <c r="T128" s="14"/>
      <c r="U128" s="14"/>
      <c r="V128" s="14"/>
      <c r="W128" s="14"/>
    </row>
    <row r="129">
      <c r="C129" s="14"/>
      <c r="D129" s="14"/>
      <c r="E129" s="12"/>
      <c r="F129" s="122" t="s">
        <v>5978</v>
      </c>
      <c r="G129" s="114" t="s">
        <v>5561</v>
      </c>
      <c r="H129" s="129" t="s">
        <v>5979</v>
      </c>
      <c r="I129" s="11"/>
      <c r="J129" s="115" t="s">
        <v>5980</v>
      </c>
      <c r="K129" s="14"/>
      <c r="L129" s="14"/>
      <c r="M129" s="14"/>
      <c r="N129" s="14"/>
      <c r="O129" s="13"/>
      <c r="P129" s="14"/>
      <c r="Q129" s="14"/>
      <c r="R129" s="14"/>
      <c r="S129" s="14"/>
      <c r="T129" s="14"/>
      <c r="U129" s="14"/>
      <c r="V129" s="14"/>
      <c r="W129" s="14"/>
    </row>
    <row r="130">
      <c r="C130" s="14"/>
      <c r="D130" s="14"/>
      <c r="E130" s="12"/>
      <c r="F130" s="122" t="s">
        <v>5981</v>
      </c>
      <c r="G130" s="114" t="s">
        <v>5561</v>
      </c>
      <c r="H130" s="129" t="s">
        <v>5982</v>
      </c>
      <c r="I130" s="11"/>
      <c r="J130" s="115" t="s">
        <v>5983</v>
      </c>
      <c r="K130" s="14"/>
      <c r="L130" s="14"/>
      <c r="M130" s="14"/>
      <c r="N130" s="14"/>
      <c r="O130" s="13"/>
      <c r="P130" s="14"/>
      <c r="Q130" s="14"/>
      <c r="R130" s="14"/>
      <c r="S130" s="14"/>
      <c r="T130" s="14"/>
      <c r="U130" s="14"/>
      <c r="V130" s="14"/>
      <c r="W130" s="14"/>
    </row>
    <row r="131">
      <c r="C131" s="14"/>
      <c r="D131" s="14"/>
      <c r="E131" s="12"/>
      <c r="F131" s="122" t="s">
        <v>5984</v>
      </c>
      <c r="G131" s="114" t="s">
        <v>5561</v>
      </c>
      <c r="H131" s="129" t="s">
        <v>5985</v>
      </c>
      <c r="I131" s="11"/>
      <c r="J131" s="115" t="s">
        <v>5986</v>
      </c>
      <c r="K131" s="14"/>
      <c r="L131" s="14"/>
      <c r="M131" s="14"/>
      <c r="N131" s="14"/>
      <c r="O131" s="13"/>
      <c r="P131" s="14"/>
      <c r="Q131" s="14"/>
      <c r="R131" s="14"/>
      <c r="S131" s="14"/>
      <c r="T131" s="14"/>
      <c r="U131" s="14"/>
      <c r="V131" s="14"/>
      <c r="W131" s="14"/>
    </row>
    <row r="132">
      <c r="C132" s="14"/>
      <c r="D132" s="14"/>
      <c r="E132" s="12"/>
      <c r="F132" s="122" t="s">
        <v>5987</v>
      </c>
      <c r="G132" s="114" t="s">
        <v>5561</v>
      </c>
      <c r="H132" s="129" t="s">
        <v>5988</v>
      </c>
      <c r="I132" s="11"/>
      <c r="J132" s="115" t="s">
        <v>5989</v>
      </c>
      <c r="K132" s="14"/>
      <c r="L132" s="14"/>
      <c r="M132" s="14"/>
      <c r="N132" s="14"/>
      <c r="O132" s="13"/>
      <c r="P132" s="14"/>
      <c r="Q132" s="14"/>
      <c r="R132" s="14"/>
      <c r="S132" s="14"/>
      <c r="T132" s="14"/>
      <c r="U132" s="14"/>
      <c r="V132" s="14"/>
      <c r="W132" s="14"/>
    </row>
    <row r="133">
      <c r="C133" s="14"/>
      <c r="D133" s="14"/>
      <c r="E133" s="12"/>
      <c r="F133" s="122" t="s">
        <v>5990</v>
      </c>
      <c r="G133" s="114" t="s">
        <v>5561</v>
      </c>
      <c r="H133" s="129" t="s">
        <v>5991</v>
      </c>
      <c r="I133" s="11"/>
      <c r="J133" s="115" t="s">
        <v>5992</v>
      </c>
      <c r="K133" s="14"/>
      <c r="L133" s="14"/>
      <c r="M133" s="14"/>
      <c r="N133" s="14"/>
      <c r="O133" s="13"/>
      <c r="P133" s="14"/>
      <c r="Q133" s="14"/>
      <c r="R133" s="14"/>
      <c r="S133" s="14"/>
      <c r="T133" s="14"/>
      <c r="U133" s="14"/>
      <c r="V133" s="14"/>
      <c r="W133" s="14"/>
    </row>
    <row r="134">
      <c r="C134" s="14"/>
      <c r="D134" s="14"/>
      <c r="E134" s="12"/>
      <c r="F134" s="122" t="s">
        <v>5993</v>
      </c>
      <c r="G134" s="114" t="s">
        <v>5561</v>
      </c>
      <c r="H134" s="129" t="s">
        <v>5994</v>
      </c>
      <c r="I134" s="11"/>
      <c r="J134" s="115" t="s">
        <v>5995</v>
      </c>
      <c r="K134" s="14"/>
      <c r="L134" s="14"/>
      <c r="M134" s="14"/>
      <c r="N134" s="14"/>
      <c r="O134" s="13"/>
      <c r="P134" s="14"/>
      <c r="Q134" s="14"/>
      <c r="R134" s="14"/>
      <c r="S134" s="14"/>
      <c r="T134" s="14"/>
      <c r="U134" s="14"/>
      <c r="V134" s="14"/>
      <c r="W134" s="14"/>
    </row>
    <row r="135">
      <c r="A135" s="8" t="s">
        <v>5996</v>
      </c>
      <c r="B135" s="8" t="s">
        <v>3987</v>
      </c>
      <c r="C135" s="14"/>
      <c r="D135" s="14"/>
      <c r="E135" s="12"/>
      <c r="F135" s="122" t="s">
        <v>5997</v>
      </c>
      <c r="G135" s="114" t="s">
        <v>5561</v>
      </c>
      <c r="H135" s="8" t="s">
        <v>5998</v>
      </c>
      <c r="I135" s="14"/>
      <c r="J135" s="115" t="s">
        <v>5999</v>
      </c>
      <c r="K135" s="14"/>
      <c r="L135" s="14"/>
      <c r="M135" s="14"/>
      <c r="N135" s="14"/>
      <c r="O135" s="13"/>
      <c r="P135" s="14"/>
      <c r="Q135" s="14"/>
      <c r="R135" s="14"/>
      <c r="S135" s="14"/>
      <c r="T135" s="14"/>
      <c r="U135" s="14"/>
      <c r="V135" s="14"/>
      <c r="W135" s="14"/>
    </row>
    <row r="136">
      <c r="C136" s="14"/>
      <c r="D136" s="14"/>
      <c r="E136" s="12"/>
      <c r="F136" s="122" t="s">
        <v>6000</v>
      </c>
      <c r="G136" s="114" t="s">
        <v>5561</v>
      </c>
      <c r="H136" s="8" t="s">
        <v>6001</v>
      </c>
      <c r="I136" s="14"/>
      <c r="J136" s="115" t="s">
        <v>6002</v>
      </c>
      <c r="K136" s="14"/>
      <c r="L136" s="14"/>
      <c r="M136" s="14"/>
      <c r="N136" s="14"/>
      <c r="O136" s="13"/>
      <c r="P136" s="14"/>
      <c r="Q136" s="14"/>
      <c r="R136" s="14"/>
      <c r="S136" s="14"/>
      <c r="T136" s="14"/>
      <c r="U136" s="14"/>
      <c r="V136" s="14"/>
      <c r="W136" s="14"/>
    </row>
    <row r="137">
      <c r="C137" s="14"/>
      <c r="D137" s="14"/>
      <c r="E137" s="12"/>
      <c r="F137" s="122" t="s">
        <v>6003</v>
      </c>
      <c r="G137" s="114" t="s">
        <v>5561</v>
      </c>
      <c r="H137" s="8" t="s">
        <v>6004</v>
      </c>
      <c r="I137" s="14"/>
      <c r="J137" s="115" t="s">
        <v>6005</v>
      </c>
      <c r="K137" s="14"/>
      <c r="L137" s="14"/>
      <c r="M137" s="14"/>
      <c r="N137" s="14"/>
      <c r="O137" s="13"/>
      <c r="P137" s="14"/>
      <c r="Q137" s="14"/>
      <c r="R137" s="14"/>
      <c r="S137" s="14"/>
      <c r="T137" s="14"/>
      <c r="U137" s="14"/>
      <c r="V137" s="14"/>
      <c r="W137" s="14"/>
    </row>
    <row r="138">
      <c r="C138" s="14"/>
      <c r="D138" s="14"/>
      <c r="E138" s="12"/>
      <c r="F138" s="122" t="s">
        <v>6006</v>
      </c>
      <c r="G138" s="114" t="s">
        <v>5561</v>
      </c>
      <c r="H138" s="8" t="s">
        <v>6007</v>
      </c>
      <c r="I138" s="14"/>
      <c r="J138" s="115" t="s">
        <v>6008</v>
      </c>
      <c r="K138" s="14"/>
      <c r="L138" s="14"/>
      <c r="M138" s="14"/>
      <c r="N138" s="14"/>
      <c r="O138" s="13"/>
      <c r="P138" s="14"/>
      <c r="Q138" s="14"/>
      <c r="R138" s="14"/>
      <c r="S138" s="14"/>
      <c r="T138" s="14"/>
      <c r="U138" s="14"/>
      <c r="V138" s="14"/>
      <c r="W138" s="14"/>
    </row>
    <row r="139">
      <c r="C139" s="14"/>
      <c r="D139" s="14"/>
      <c r="E139" s="12"/>
      <c r="F139" s="122" t="s">
        <v>6009</v>
      </c>
      <c r="G139" s="114" t="s">
        <v>5561</v>
      </c>
      <c r="H139" s="8" t="s">
        <v>6010</v>
      </c>
      <c r="I139" s="14"/>
      <c r="J139" s="115" t="s">
        <v>6011</v>
      </c>
      <c r="K139" s="14"/>
      <c r="L139" s="14"/>
      <c r="M139" s="14"/>
      <c r="N139" s="14"/>
      <c r="O139" s="13"/>
      <c r="P139" s="14"/>
      <c r="Q139" s="14"/>
      <c r="R139" s="14"/>
      <c r="S139" s="14"/>
      <c r="T139" s="14"/>
      <c r="U139" s="14"/>
      <c r="V139" s="14"/>
      <c r="W139" s="14"/>
    </row>
    <row r="140">
      <c r="C140" s="14"/>
      <c r="D140" s="14"/>
      <c r="E140" s="12"/>
      <c r="F140" s="122" t="s">
        <v>6012</v>
      </c>
      <c r="G140" s="114" t="s">
        <v>5561</v>
      </c>
      <c r="H140" s="8" t="s">
        <v>6013</v>
      </c>
      <c r="I140" s="14"/>
      <c r="J140" s="115" t="s">
        <v>6014</v>
      </c>
      <c r="K140" s="14"/>
      <c r="L140" s="14"/>
      <c r="M140" s="14"/>
      <c r="N140" s="14"/>
      <c r="O140" s="13"/>
      <c r="P140" s="14"/>
      <c r="Q140" s="14"/>
      <c r="R140" s="14"/>
      <c r="S140" s="14"/>
      <c r="T140" s="14"/>
      <c r="U140" s="14"/>
      <c r="V140" s="14"/>
      <c r="W140" s="14"/>
    </row>
    <row r="141">
      <c r="A141" s="8" t="s">
        <v>6015</v>
      </c>
      <c r="B141" s="8" t="s">
        <v>3987</v>
      </c>
      <c r="C141" s="14"/>
      <c r="D141" s="9"/>
      <c r="E141" s="12"/>
      <c r="F141" s="122" t="s">
        <v>6016</v>
      </c>
      <c r="G141" s="114" t="s">
        <v>5561</v>
      </c>
      <c r="H141" s="8" t="s">
        <v>6017</v>
      </c>
      <c r="I141" s="11" t="s">
        <v>6018</v>
      </c>
      <c r="J141" s="115" t="s">
        <v>6019</v>
      </c>
      <c r="K141" s="14"/>
      <c r="L141" s="14"/>
      <c r="M141" s="14"/>
      <c r="N141" s="14"/>
      <c r="O141" s="13"/>
      <c r="P141" s="14"/>
      <c r="Q141" s="14"/>
      <c r="R141" s="14"/>
      <c r="S141" s="14"/>
      <c r="T141" s="14"/>
      <c r="U141" s="14"/>
      <c r="V141" s="14"/>
      <c r="W141" s="14"/>
    </row>
    <row r="142">
      <c r="C142" s="14"/>
      <c r="D142" s="9"/>
      <c r="E142" s="12"/>
      <c r="F142" s="122" t="s">
        <v>6020</v>
      </c>
      <c r="G142" s="114" t="s">
        <v>5561</v>
      </c>
      <c r="H142" s="8" t="s">
        <v>6021</v>
      </c>
      <c r="I142" s="11" t="s">
        <v>6018</v>
      </c>
      <c r="J142" s="115" t="s">
        <v>6022</v>
      </c>
      <c r="K142" s="14"/>
      <c r="L142" s="14"/>
      <c r="M142" s="14"/>
      <c r="N142" s="14"/>
      <c r="O142" s="13"/>
      <c r="P142" s="14"/>
      <c r="Q142" s="14"/>
      <c r="R142" s="14"/>
      <c r="S142" s="14"/>
      <c r="T142" s="14"/>
      <c r="U142" s="14"/>
      <c r="V142" s="14"/>
      <c r="W142" s="14"/>
    </row>
    <row r="143" ht="40.5" customHeight="1">
      <c r="A143" s="8" t="s">
        <v>6023</v>
      </c>
      <c r="B143" s="8" t="s">
        <v>4617</v>
      </c>
      <c r="C143" s="14"/>
      <c r="D143" s="14"/>
      <c r="E143" s="12"/>
      <c r="F143" s="122" t="s">
        <v>6024</v>
      </c>
      <c r="G143" s="114" t="s">
        <v>5561</v>
      </c>
      <c r="H143" s="8" t="s">
        <v>6025</v>
      </c>
      <c r="I143" s="50" t="s">
        <v>6026</v>
      </c>
      <c r="J143" s="120" t="s">
        <v>6027</v>
      </c>
      <c r="K143" s="14"/>
      <c r="L143" s="14"/>
      <c r="M143" s="14"/>
      <c r="N143" s="14"/>
      <c r="O143" s="13"/>
      <c r="P143" s="14"/>
      <c r="Q143" s="14"/>
      <c r="R143" s="14"/>
      <c r="S143" s="14"/>
      <c r="T143" s="14"/>
      <c r="U143" s="14"/>
      <c r="V143" s="14"/>
      <c r="W143" s="14"/>
    </row>
    <row r="144" ht="40.5" customHeight="1">
      <c r="C144" s="14"/>
      <c r="D144" s="14"/>
      <c r="E144" s="12"/>
      <c r="F144" s="122" t="s">
        <v>6028</v>
      </c>
      <c r="G144" s="114" t="s">
        <v>5561</v>
      </c>
      <c r="H144" s="130" t="s">
        <v>6029</v>
      </c>
      <c r="I144" s="50" t="s">
        <v>6030</v>
      </c>
      <c r="J144" s="120" t="s">
        <v>6031</v>
      </c>
      <c r="K144" s="14"/>
      <c r="L144" s="14"/>
      <c r="M144" s="14"/>
      <c r="N144" s="14"/>
      <c r="O144" s="13"/>
      <c r="P144" s="14"/>
      <c r="Q144" s="14"/>
      <c r="R144" s="14"/>
      <c r="S144" s="14"/>
      <c r="T144" s="14"/>
      <c r="U144" s="14"/>
      <c r="V144" s="14"/>
      <c r="W144" s="14"/>
    </row>
    <row r="145" ht="40.5" customHeight="1">
      <c r="C145" s="14"/>
      <c r="D145" s="14"/>
      <c r="E145" s="12"/>
      <c r="F145" s="122" t="s">
        <v>6032</v>
      </c>
      <c r="G145" s="114" t="s">
        <v>5561</v>
      </c>
      <c r="H145" s="130" t="s">
        <v>6029</v>
      </c>
      <c r="I145" s="50" t="s">
        <v>6033</v>
      </c>
      <c r="J145" s="120" t="s">
        <v>6034</v>
      </c>
      <c r="K145" s="14"/>
      <c r="L145" s="14"/>
      <c r="M145" s="14"/>
      <c r="N145" s="14"/>
      <c r="O145" s="13"/>
      <c r="P145" s="14"/>
      <c r="Q145" s="14"/>
      <c r="R145" s="14"/>
      <c r="S145" s="14"/>
      <c r="T145" s="14"/>
      <c r="U145" s="14"/>
      <c r="V145" s="14"/>
      <c r="W145" s="14"/>
    </row>
    <row r="146" ht="40.5" customHeight="1">
      <c r="C146" s="14"/>
      <c r="D146" s="14"/>
      <c r="E146" s="12"/>
      <c r="F146" s="122" t="s">
        <v>6035</v>
      </c>
      <c r="G146" s="114" t="s">
        <v>5561</v>
      </c>
      <c r="H146" s="130" t="s">
        <v>6029</v>
      </c>
      <c r="I146" s="50" t="s">
        <v>6036</v>
      </c>
      <c r="J146" s="120" t="s">
        <v>6037</v>
      </c>
      <c r="K146" s="14"/>
      <c r="L146" s="14"/>
      <c r="M146" s="14"/>
      <c r="N146" s="14"/>
      <c r="O146" s="13"/>
      <c r="P146" s="14"/>
      <c r="Q146" s="14"/>
      <c r="R146" s="14"/>
      <c r="S146" s="14"/>
      <c r="T146" s="14"/>
      <c r="U146" s="14"/>
      <c r="V146" s="14"/>
      <c r="W146" s="14"/>
    </row>
    <row r="147" ht="40.5" customHeight="1">
      <c r="C147" s="14"/>
      <c r="D147" s="14"/>
      <c r="E147" s="12"/>
      <c r="F147" s="122" t="s">
        <v>6038</v>
      </c>
      <c r="G147" s="114" t="s">
        <v>5561</v>
      </c>
      <c r="H147" s="130" t="s">
        <v>6029</v>
      </c>
      <c r="I147" s="50" t="s">
        <v>6039</v>
      </c>
      <c r="J147" s="120" t="s">
        <v>6040</v>
      </c>
      <c r="K147" s="14"/>
      <c r="L147" s="14"/>
      <c r="M147" s="14"/>
      <c r="N147" s="14"/>
      <c r="O147" s="13"/>
      <c r="P147" s="14"/>
      <c r="Q147" s="14"/>
      <c r="R147" s="14"/>
      <c r="S147" s="14"/>
      <c r="T147" s="14"/>
      <c r="U147" s="14"/>
      <c r="V147" s="14"/>
      <c r="W147" s="14"/>
    </row>
    <row r="148">
      <c r="A148" s="8" t="s">
        <v>6041</v>
      </c>
      <c r="B148" s="8" t="s">
        <v>3507</v>
      </c>
      <c r="C148" s="14"/>
      <c r="D148" s="11"/>
      <c r="E148" s="9" t="s">
        <v>6042</v>
      </c>
      <c r="F148" s="122" t="s">
        <v>6043</v>
      </c>
      <c r="G148" s="114" t="s">
        <v>5561</v>
      </c>
      <c r="H148" s="8" t="s">
        <v>6044</v>
      </c>
      <c r="I148" s="14"/>
      <c r="J148" s="120" t="s">
        <v>6045</v>
      </c>
      <c r="K148" s="14"/>
      <c r="L148" s="14"/>
      <c r="M148" s="14"/>
      <c r="N148" s="14"/>
      <c r="O148" s="13"/>
      <c r="P148" s="14"/>
      <c r="Q148" s="14"/>
      <c r="R148" s="14"/>
      <c r="S148" s="14"/>
      <c r="T148" s="14"/>
      <c r="U148" s="14"/>
      <c r="V148" s="14"/>
      <c r="W148" s="14"/>
    </row>
    <row r="149">
      <c r="C149" s="14"/>
      <c r="D149" s="11"/>
      <c r="E149" s="9" t="s">
        <v>6046</v>
      </c>
      <c r="F149" s="122" t="s">
        <v>6043</v>
      </c>
      <c r="G149" s="114" t="s">
        <v>5561</v>
      </c>
      <c r="H149" s="8" t="s">
        <v>6047</v>
      </c>
      <c r="I149" s="14"/>
      <c r="J149" s="120" t="s">
        <v>6048</v>
      </c>
      <c r="K149" s="14"/>
      <c r="L149" s="14"/>
      <c r="M149" s="14"/>
      <c r="N149" s="14"/>
      <c r="O149" s="13"/>
      <c r="P149" s="14"/>
      <c r="Q149" s="14"/>
      <c r="R149" s="14"/>
      <c r="S149" s="14"/>
      <c r="T149" s="14"/>
      <c r="U149" s="14"/>
      <c r="V149" s="14"/>
      <c r="W149" s="14"/>
    </row>
    <row r="150">
      <c r="C150" s="14"/>
      <c r="D150" s="11"/>
      <c r="E150" s="9" t="s">
        <v>6049</v>
      </c>
      <c r="F150" s="122" t="s">
        <v>6043</v>
      </c>
      <c r="G150" s="114" t="s">
        <v>5561</v>
      </c>
      <c r="H150" s="8" t="s">
        <v>6050</v>
      </c>
      <c r="I150" s="14"/>
      <c r="J150" s="120" t="s">
        <v>6051</v>
      </c>
      <c r="K150" s="14"/>
      <c r="L150" s="14"/>
      <c r="M150" s="14"/>
      <c r="N150" s="14"/>
      <c r="O150" s="13"/>
      <c r="P150" s="14"/>
      <c r="Q150" s="14"/>
      <c r="R150" s="14"/>
      <c r="S150" s="14"/>
      <c r="T150" s="14"/>
      <c r="U150" s="14"/>
      <c r="V150" s="14"/>
      <c r="W150" s="14"/>
    </row>
    <row r="151">
      <c r="A151" s="8" t="s">
        <v>6041</v>
      </c>
      <c r="B151" s="8" t="s">
        <v>3507</v>
      </c>
      <c r="C151" s="14"/>
      <c r="D151" s="11"/>
      <c r="E151" s="8" t="s">
        <v>6052</v>
      </c>
      <c r="F151" s="122" t="s">
        <v>6053</v>
      </c>
      <c r="G151" s="114" t="s">
        <v>5561</v>
      </c>
      <c r="H151" s="8" t="s">
        <v>6054</v>
      </c>
      <c r="I151" s="14"/>
      <c r="J151" s="120" t="s">
        <v>6055</v>
      </c>
      <c r="K151" s="14"/>
      <c r="L151" s="14"/>
      <c r="M151" s="14"/>
      <c r="N151" s="14"/>
      <c r="O151" s="13"/>
      <c r="P151" s="14"/>
      <c r="Q151" s="14"/>
      <c r="R151" s="14"/>
      <c r="S151" s="14"/>
      <c r="T151" s="14"/>
      <c r="U151" s="14"/>
      <c r="V151" s="14"/>
      <c r="W151" s="14"/>
    </row>
    <row r="152">
      <c r="C152" s="14"/>
      <c r="D152" s="11"/>
      <c r="E152" s="8" t="s">
        <v>6056</v>
      </c>
      <c r="F152" s="122" t="s">
        <v>6053</v>
      </c>
      <c r="G152" s="114" t="s">
        <v>5561</v>
      </c>
      <c r="H152" s="8" t="s">
        <v>6057</v>
      </c>
      <c r="I152" s="131"/>
      <c r="J152" s="50" t="s">
        <v>6058</v>
      </c>
      <c r="K152" s="14"/>
      <c r="L152" s="14"/>
      <c r="M152" s="14"/>
      <c r="N152" s="14"/>
      <c r="O152" s="13"/>
      <c r="P152" s="14"/>
      <c r="Q152" s="14"/>
      <c r="R152" s="14"/>
      <c r="S152" s="14"/>
      <c r="T152" s="14"/>
      <c r="U152" s="14"/>
      <c r="V152" s="14"/>
      <c r="W152" s="14"/>
    </row>
    <row r="153">
      <c r="C153" s="14"/>
      <c r="D153" s="11"/>
      <c r="E153" s="8" t="s">
        <v>6059</v>
      </c>
      <c r="F153" s="122" t="s">
        <v>6053</v>
      </c>
      <c r="G153" s="114" t="s">
        <v>5561</v>
      </c>
      <c r="H153" s="8" t="s">
        <v>6060</v>
      </c>
      <c r="I153" s="131"/>
      <c r="J153" s="50" t="s">
        <v>6061</v>
      </c>
      <c r="K153" s="14"/>
      <c r="L153" s="14"/>
      <c r="M153" s="14"/>
      <c r="N153" s="14"/>
      <c r="O153" s="13"/>
      <c r="P153" s="14"/>
      <c r="Q153" s="14"/>
      <c r="R153" s="14"/>
      <c r="S153" s="14"/>
      <c r="T153" s="14"/>
      <c r="U153" s="14"/>
      <c r="V153" s="14"/>
      <c r="W153" s="14"/>
    </row>
    <row r="154">
      <c r="A154" s="132">
        <v>44683.0</v>
      </c>
      <c r="B154" s="8" t="s">
        <v>1100</v>
      </c>
      <c r="C154" s="14"/>
      <c r="D154" s="14"/>
      <c r="E154" s="8" t="s">
        <v>6062</v>
      </c>
      <c r="F154" s="122" t="s">
        <v>6063</v>
      </c>
      <c r="G154" s="114" t="s">
        <v>5561</v>
      </c>
      <c r="H154" s="8" t="s">
        <v>6064</v>
      </c>
      <c r="I154" s="133" t="s">
        <v>6065</v>
      </c>
      <c r="J154" s="134" t="s">
        <v>6066</v>
      </c>
      <c r="K154" s="14"/>
      <c r="L154" s="14"/>
      <c r="M154" s="14"/>
      <c r="N154" s="14"/>
      <c r="O154" s="116"/>
      <c r="P154" s="14"/>
      <c r="Q154" s="14"/>
      <c r="R154" s="14"/>
      <c r="S154" s="14"/>
      <c r="T154" s="14"/>
      <c r="U154" s="14"/>
      <c r="V154" s="14"/>
      <c r="W154" s="14"/>
    </row>
    <row r="155">
      <c r="C155" s="14"/>
      <c r="D155" s="14"/>
      <c r="E155" s="8" t="s">
        <v>6067</v>
      </c>
      <c r="F155" s="122" t="s">
        <v>6063</v>
      </c>
      <c r="G155" s="114" t="s">
        <v>5561</v>
      </c>
      <c r="H155" s="8" t="s">
        <v>6068</v>
      </c>
      <c r="I155" s="133" t="s">
        <v>6065</v>
      </c>
      <c r="J155" s="134" t="s">
        <v>6069</v>
      </c>
      <c r="K155" s="14"/>
      <c r="L155" s="14"/>
      <c r="M155" s="14"/>
      <c r="N155" s="14"/>
      <c r="O155" s="116"/>
      <c r="P155" s="14"/>
      <c r="Q155" s="14"/>
      <c r="R155" s="14"/>
      <c r="S155" s="14"/>
      <c r="T155" s="14"/>
      <c r="U155" s="14"/>
      <c r="V155" s="14"/>
      <c r="W155" s="14"/>
    </row>
    <row r="156">
      <c r="A156" s="132">
        <v>44714.0</v>
      </c>
      <c r="B156" s="8" t="s">
        <v>1100</v>
      </c>
      <c r="C156" s="14"/>
      <c r="D156" s="14"/>
      <c r="E156" s="8" t="s">
        <v>6070</v>
      </c>
      <c r="F156" s="122" t="s">
        <v>6063</v>
      </c>
      <c r="G156" s="114" t="s">
        <v>5561</v>
      </c>
      <c r="H156" s="8" t="s">
        <v>6071</v>
      </c>
      <c r="I156" s="135"/>
      <c r="J156" s="134" t="s">
        <v>6072</v>
      </c>
      <c r="K156" s="14"/>
      <c r="L156" s="14"/>
      <c r="M156" s="14"/>
      <c r="N156" s="14"/>
      <c r="O156" s="116"/>
      <c r="P156" s="14"/>
      <c r="Q156" s="14"/>
      <c r="R156" s="14"/>
      <c r="S156" s="14"/>
      <c r="T156" s="14"/>
      <c r="U156" s="14"/>
      <c r="V156" s="14"/>
      <c r="W156" s="14"/>
    </row>
    <row r="157">
      <c r="C157" s="14"/>
      <c r="D157" s="14"/>
      <c r="E157" s="8" t="s">
        <v>6073</v>
      </c>
      <c r="F157" s="122" t="s">
        <v>6063</v>
      </c>
      <c r="G157" s="114" t="s">
        <v>5561</v>
      </c>
      <c r="H157" s="8" t="s">
        <v>6074</v>
      </c>
      <c r="I157" s="135"/>
      <c r="J157" s="134" t="s">
        <v>6075</v>
      </c>
      <c r="K157" s="14"/>
      <c r="L157" s="14"/>
      <c r="M157" s="14"/>
      <c r="N157" s="14"/>
      <c r="O157" s="116"/>
      <c r="P157" s="14"/>
      <c r="Q157" s="14"/>
      <c r="R157" s="14"/>
      <c r="S157" s="14"/>
      <c r="T157" s="14"/>
      <c r="U157" s="14"/>
      <c r="V157" s="14"/>
      <c r="W157" s="14"/>
    </row>
    <row r="158">
      <c r="A158" s="132">
        <v>44715.0</v>
      </c>
      <c r="B158" s="8" t="s">
        <v>1100</v>
      </c>
      <c r="C158" s="14"/>
      <c r="D158" s="14"/>
      <c r="E158" s="8" t="s">
        <v>6076</v>
      </c>
      <c r="F158" s="122" t="s">
        <v>6063</v>
      </c>
      <c r="G158" s="114" t="s">
        <v>5561</v>
      </c>
      <c r="H158" s="8" t="s">
        <v>6077</v>
      </c>
      <c r="I158" s="135"/>
      <c r="J158" s="134" t="s">
        <v>6078</v>
      </c>
      <c r="K158" s="14"/>
      <c r="L158" s="14"/>
      <c r="M158" s="14"/>
      <c r="N158" s="14"/>
      <c r="O158" s="116"/>
      <c r="P158" s="14"/>
      <c r="Q158" s="14"/>
      <c r="R158" s="14"/>
      <c r="S158" s="14"/>
      <c r="T158" s="14"/>
      <c r="U158" s="14"/>
      <c r="V158" s="14"/>
      <c r="W158" s="14"/>
    </row>
    <row r="159">
      <c r="C159" s="14"/>
      <c r="D159" s="14"/>
      <c r="E159" s="8" t="s">
        <v>6079</v>
      </c>
      <c r="F159" s="122" t="s">
        <v>6063</v>
      </c>
      <c r="G159" s="114" t="s">
        <v>5561</v>
      </c>
      <c r="H159" s="8" t="s">
        <v>6080</v>
      </c>
      <c r="I159" s="135"/>
      <c r="J159" s="134" t="s">
        <v>6081</v>
      </c>
      <c r="K159" s="14"/>
      <c r="L159" s="14"/>
      <c r="M159" s="14"/>
      <c r="N159" s="14"/>
      <c r="O159" s="116"/>
      <c r="P159" s="14"/>
      <c r="Q159" s="14"/>
      <c r="R159" s="14"/>
      <c r="S159" s="14"/>
      <c r="T159" s="14"/>
      <c r="U159" s="14"/>
      <c r="V159" s="14"/>
      <c r="W159" s="14"/>
    </row>
    <row r="160">
      <c r="A160" s="132">
        <v>44684.0</v>
      </c>
      <c r="B160" s="8" t="s">
        <v>1100</v>
      </c>
      <c r="C160" s="14"/>
      <c r="D160" s="14"/>
      <c r="E160" s="8" t="s">
        <v>6082</v>
      </c>
      <c r="F160" s="122" t="s">
        <v>6063</v>
      </c>
      <c r="G160" s="114" t="s">
        <v>5561</v>
      </c>
      <c r="H160" s="8" t="s">
        <v>6083</v>
      </c>
      <c r="I160" s="135"/>
      <c r="J160" s="134" t="s">
        <v>6084</v>
      </c>
      <c r="K160" s="14"/>
      <c r="L160" s="14"/>
      <c r="M160" s="14"/>
      <c r="N160" s="14"/>
      <c r="O160" s="116"/>
      <c r="P160" s="14"/>
      <c r="Q160" s="14"/>
      <c r="R160" s="14"/>
      <c r="S160" s="14"/>
      <c r="T160" s="14"/>
      <c r="U160" s="14"/>
      <c r="V160" s="14"/>
      <c r="W160" s="14"/>
    </row>
    <row r="161">
      <c r="C161" s="14"/>
      <c r="D161" s="14"/>
      <c r="E161" s="8" t="s">
        <v>6085</v>
      </c>
      <c r="F161" s="122" t="s">
        <v>6063</v>
      </c>
      <c r="G161" s="114" t="s">
        <v>5561</v>
      </c>
      <c r="H161" s="8" t="s">
        <v>6086</v>
      </c>
      <c r="I161" s="135"/>
      <c r="J161" s="134" t="s">
        <v>6087</v>
      </c>
      <c r="K161" s="14"/>
      <c r="L161" s="14"/>
      <c r="M161" s="14"/>
      <c r="N161" s="14"/>
      <c r="O161" s="116"/>
      <c r="P161" s="14"/>
      <c r="Q161" s="14"/>
      <c r="R161" s="14"/>
      <c r="S161" s="14"/>
      <c r="T161" s="14"/>
      <c r="U161" s="14"/>
      <c r="V161" s="14"/>
      <c r="W161" s="14"/>
    </row>
    <row r="162">
      <c r="A162" s="132">
        <v>44622.0</v>
      </c>
      <c r="B162" s="8" t="s">
        <v>1100</v>
      </c>
      <c r="C162" s="14"/>
      <c r="D162" s="14"/>
      <c r="E162" s="8" t="s">
        <v>6088</v>
      </c>
      <c r="F162" s="122" t="s">
        <v>6063</v>
      </c>
      <c r="G162" s="114" t="s">
        <v>5561</v>
      </c>
      <c r="H162" s="8" t="s">
        <v>6089</v>
      </c>
      <c r="I162" s="135"/>
      <c r="J162" s="134" t="s">
        <v>6090</v>
      </c>
      <c r="K162" s="14"/>
      <c r="L162" s="14"/>
      <c r="M162" s="14"/>
      <c r="N162" s="14"/>
      <c r="O162" s="116"/>
      <c r="P162" s="14"/>
      <c r="Q162" s="14"/>
      <c r="R162" s="14"/>
      <c r="S162" s="14"/>
      <c r="T162" s="14"/>
      <c r="U162" s="14"/>
      <c r="V162" s="14"/>
      <c r="W162" s="14"/>
    </row>
    <row r="163">
      <c r="C163" s="14"/>
      <c r="D163" s="14"/>
      <c r="E163" s="8" t="s">
        <v>6091</v>
      </c>
      <c r="F163" s="122" t="s">
        <v>6063</v>
      </c>
      <c r="G163" s="114" t="s">
        <v>5561</v>
      </c>
      <c r="H163" s="8" t="s">
        <v>6092</v>
      </c>
      <c r="I163" s="135"/>
      <c r="J163" s="134" t="s">
        <v>6093</v>
      </c>
      <c r="K163" s="14"/>
      <c r="L163" s="14"/>
      <c r="M163" s="14"/>
      <c r="N163" s="14"/>
      <c r="O163" s="116"/>
      <c r="P163" s="14"/>
      <c r="Q163" s="14"/>
      <c r="R163" s="14"/>
      <c r="S163" s="14"/>
      <c r="T163" s="14"/>
      <c r="U163" s="14"/>
      <c r="V163" s="14"/>
      <c r="W163" s="14"/>
    </row>
    <row r="164">
      <c r="A164" s="8" t="s">
        <v>5668</v>
      </c>
      <c r="B164" s="8" t="s">
        <v>4596</v>
      </c>
      <c r="C164" s="14"/>
      <c r="D164" s="14"/>
      <c r="E164" s="12"/>
      <c r="F164" s="9" t="s">
        <v>5668</v>
      </c>
      <c r="G164" s="114" t="s">
        <v>5561</v>
      </c>
      <c r="H164" s="8" t="s">
        <v>5580</v>
      </c>
      <c r="I164" s="14"/>
      <c r="J164" s="115" t="s">
        <v>6094</v>
      </c>
      <c r="K164" s="14"/>
      <c r="L164" s="14"/>
      <c r="M164" s="14"/>
      <c r="N164" s="14"/>
      <c r="O164" s="13"/>
      <c r="P164" s="14"/>
      <c r="Q164" s="14"/>
      <c r="R164" s="14"/>
      <c r="S164" s="14"/>
      <c r="T164" s="14"/>
      <c r="U164" s="14"/>
      <c r="V164" s="14"/>
      <c r="W164" s="14"/>
    </row>
    <row r="165">
      <c r="A165" s="8" t="s">
        <v>6095</v>
      </c>
      <c r="B165" s="8" t="s">
        <v>4596</v>
      </c>
      <c r="C165" s="14"/>
      <c r="D165" s="14"/>
      <c r="E165" s="9"/>
      <c r="F165" s="9" t="s">
        <v>6095</v>
      </c>
      <c r="G165" s="114" t="s">
        <v>5561</v>
      </c>
      <c r="H165" s="8" t="s">
        <v>5583</v>
      </c>
      <c r="I165" s="14"/>
      <c r="J165" s="120" t="s">
        <v>6096</v>
      </c>
      <c r="K165" s="14"/>
      <c r="L165" s="14"/>
      <c r="M165" s="14"/>
      <c r="N165" s="14"/>
      <c r="O165" s="13"/>
      <c r="P165" s="14"/>
      <c r="Q165" s="14"/>
      <c r="R165" s="14"/>
      <c r="S165" s="14"/>
      <c r="T165" s="14"/>
      <c r="U165" s="14"/>
      <c r="V165" s="14"/>
      <c r="W165" s="14"/>
    </row>
    <row r="166">
      <c r="A166" s="8" t="s">
        <v>5713</v>
      </c>
      <c r="B166" s="8" t="s">
        <v>4596</v>
      </c>
      <c r="C166" s="14"/>
      <c r="D166" s="14"/>
      <c r="E166" s="12"/>
      <c r="F166" s="9" t="s">
        <v>5713</v>
      </c>
      <c r="G166" s="114" t="s">
        <v>5561</v>
      </c>
      <c r="H166" s="8" t="s">
        <v>5586</v>
      </c>
      <c r="I166" s="14"/>
      <c r="J166" s="115" t="s">
        <v>6097</v>
      </c>
      <c r="K166" s="14"/>
      <c r="L166" s="14"/>
      <c r="M166" s="14"/>
      <c r="N166" s="14"/>
      <c r="O166" s="13"/>
      <c r="P166" s="14"/>
      <c r="Q166" s="14"/>
      <c r="R166" s="14"/>
      <c r="S166" s="14"/>
      <c r="T166" s="14"/>
      <c r="U166" s="14"/>
      <c r="V166" s="14"/>
      <c r="W166" s="14"/>
    </row>
    <row r="167" ht="84.0" customHeight="1">
      <c r="A167" s="8" t="s">
        <v>6098</v>
      </c>
      <c r="B167" s="8" t="s">
        <v>3934</v>
      </c>
      <c r="C167" s="14"/>
      <c r="D167" s="14"/>
      <c r="E167" s="9" t="s">
        <v>6099</v>
      </c>
      <c r="F167" s="122" t="s">
        <v>6100</v>
      </c>
      <c r="G167" s="114" t="s">
        <v>5561</v>
      </c>
      <c r="H167" s="8" t="s">
        <v>6101</v>
      </c>
      <c r="I167" s="14"/>
      <c r="J167" s="115" t="s">
        <v>6102</v>
      </c>
      <c r="K167" s="14"/>
      <c r="L167" s="14"/>
      <c r="M167" s="14"/>
      <c r="N167" s="14"/>
      <c r="O167" s="13"/>
      <c r="P167" s="14"/>
      <c r="Q167" s="14"/>
      <c r="R167" s="14"/>
      <c r="S167" s="14"/>
      <c r="T167" s="14"/>
      <c r="U167" s="14"/>
      <c r="V167" s="14"/>
      <c r="W167" s="14"/>
    </row>
    <row r="168">
      <c r="C168" s="14"/>
      <c r="D168" s="14"/>
      <c r="F168" s="122" t="s">
        <v>6103</v>
      </c>
      <c r="G168" s="114" t="s">
        <v>5561</v>
      </c>
      <c r="H168" s="8" t="s">
        <v>6104</v>
      </c>
      <c r="I168" s="14"/>
      <c r="J168" s="115" t="s">
        <v>6105</v>
      </c>
      <c r="K168" s="14"/>
      <c r="L168" s="14"/>
      <c r="M168" s="14"/>
      <c r="N168" s="14"/>
      <c r="O168" s="13"/>
      <c r="P168" s="14"/>
      <c r="Q168" s="14"/>
      <c r="R168" s="14"/>
      <c r="S168" s="14"/>
      <c r="T168" s="14"/>
      <c r="U168" s="14"/>
      <c r="V168" s="14"/>
      <c r="W168" s="14"/>
    </row>
    <row r="169">
      <c r="C169" s="14"/>
      <c r="D169" s="14"/>
      <c r="F169" s="122" t="s">
        <v>6106</v>
      </c>
      <c r="G169" s="114" t="s">
        <v>5561</v>
      </c>
      <c r="H169" s="129" t="s">
        <v>6107</v>
      </c>
      <c r="I169" s="14"/>
      <c r="J169" s="115" t="s">
        <v>6108</v>
      </c>
      <c r="K169" s="14"/>
      <c r="L169" s="14"/>
      <c r="M169" s="14"/>
      <c r="N169" s="14"/>
      <c r="O169" s="13"/>
      <c r="P169" s="14"/>
      <c r="Q169" s="14"/>
      <c r="R169" s="14"/>
      <c r="S169" s="14"/>
      <c r="T169" s="14"/>
      <c r="U169" s="14"/>
      <c r="V169" s="14"/>
      <c r="W169" s="14"/>
    </row>
    <row r="170">
      <c r="C170" s="14"/>
      <c r="D170" s="14"/>
      <c r="F170" s="122" t="s">
        <v>6109</v>
      </c>
      <c r="G170" s="114" t="s">
        <v>5561</v>
      </c>
      <c r="H170" s="129" t="s">
        <v>6110</v>
      </c>
      <c r="I170" s="14"/>
      <c r="J170" s="115" t="s">
        <v>6111</v>
      </c>
      <c r="K170" s="14"/>
      <c r="L170" s="14"/>
      <c r="M170" s="14"/>
      <c r="N170" s="14"/>
      <c r="O170" s="13"/>
      <c r="P170" s="14"/>
      <c r="Q170" s="14"/>
      <c r="R170" s="14"/>
      <c r="S170" s="14"/>
      <c r="T170" s="14"/>
      <c r="U170" s="14"/>
      <c r="V170" s="14"/>
      <c r="W170" s="14"/>
    </row>
    <row r="171">
      <c r="C171" s="14"/>
      <c r="D171" s="14"/>
      <c r="F171" s="122" t="s">
        <v>6112</v>
      </c>
      <c r="G171" s="114" t="s">
        <v>5561</v>
      </c>
      <c r="H171" s="129" t="s">
        <v>6113</v>
      </c>
      <c r="I171" s="14"/>
      <c r="J171" s="115" t="s">
        <v>6114</v>
      </c>
      <c r="K171" s="14"/>
      <c r="L171" s="14"/>
      <c r="M171" s="14"/>
      <c r="N171" s="14"/>
      <c r="O171" s="13"/>
      <c r="P171" s="14"/>
      <c r="Q171" s="14"/>
      <c r="R171" s="14"/>
      <c r="S171" s="14"/>
      <c r="T171" s="14"/>
      <c r="U171" s="14"/>
      <c r="V171" s="14"/>
      <c r="W171" s="14"/>
    </row>
    <row r="172">
      <c r="A172" s="8" t="s">
        <v>6115</v>
      </c>
      <c r="B172" s="8" t="s">
        <v>4300</v>
      </c>
      <c r="C172" s="14"/>
      <c r="D172" s="14"/>
      <c r="E172" s="12"/>
      <c r="F172" s="113" t="s">
        <v>6116</v>
      </c>
      <c r="G172" s="114" t="s">
        <v>5561</v>
      </c>
      <c r="H172" s="8" t="s">
        <v>6117</v>
      </c>
      <c r="I172" s="14"/>
      <c r="J172" s="120" t="s">
        <v>6118</v>
      </c>
      <c r="K172" s="14"/>
      <c r="L172" s="14"/>
      <c r="M172" s="14"/>
      <c r="N172" s="14"/>
      <c r="O172" s="13"/>
      <c r="P172" s="14"/>
      <c r="Q172" s="14"/>
      <c r="R172" s="14"/>
      <c r="S172" s="14"/>
      <c r="T172" s="14"/>
      <c r="U172" s="14"/>
      <c r="V172" s="14"/>
      <c r="W172" s="14"/>
    </row>
    <row r="173">
      <c r="A173" s="8" t="s">
        <v>6119</v>
      </c>
      <c r="B173" s="8" t="s">
        <v>4300</v>
      </c>
      <c r="C173" s="14"/>
      <c r="D173" s="14"/>
      <c r="E173" s="9" t="s">
        <v>6120</v>
      </c>
      <c r="F173" s="113" t="s">
        <v>6121</v>
      </c>
      <c r="G173" s="114" t="s">
        <v>5561</v>
      </c>
      <c r="H173" s="8" t="s">
        <v>6122</v>
      </c>
      <c r="I173" s="11" t="s">
        <v>6123</v>
      </c>
      <c r="J173" s="120" t="s">
        <v>6124</v>
      </c>
      <c r="K173" s="14"/>
      <c r="L173" s="14"/>
      <c r="M173" s="14"/>
      <c r="N173" s="14"/>
      <c r="O173" s="13"/>
      <c r="P173" s="14"/>
      <c r="Q173" s="14"/>
      <c r="R173" s="14"/>
      <c r="S173" s="14"/>
      <c r="T173" s="14"/>
      <c r="U173" s="14"/>
      <c r="V173" s="14"/>
      <c r="W173" s="14"/>
    </row>
    <row r="174" ht="80.25" customHeight="1">
      <c r="A174" s="8" t="s">
        <v>5817</v>
      </c>
      <c r="B174" s="8" t="s">
        <v>4300</v>
      </c>
      <c r="C174" s="14"/>
      <c r="D174" s="14"/>
      <c r="E174" s="9"/>
      <c r="F174" s="113" t="s">
        <v>6125</v>
      </c>
      <c r="G174" s="114" t="s">
        <v>5561</v>
      </c>
      <c r="H174" s="8" t="s">
        <v>6126</v>
      </c>
      <c r="I174" s="14"/>
      <c r="J174" s="115" t="s">
        <v>6127</v>
      </c>
      <c r="K174" s="14"/>
      <c r="L174" s="14"/>
      <c r="M174" s="14"/>
      <c r="N174" s="14"/>
      <c r="O174" s="13"/>
      <c r="P174" s="14"/>
      <c r="Q174" s="14"/>
      <c r="R174" s="14"/>
      <c r="S174" s="14"/>
      <c r="T174" s="14"/>
      <c r="U174" s="14"/>
      <c r="V174" s="14"/>
      <c r="W174" s="14"/>
    </row>
    <row r="175" ht="151.5" customHeight="1">
      <c r="A175" s="8" t="s">
        <v>6128</v>
      </c>
      <c r="B175" s="8" t="s">
        <v>4300</v>
      </c>
      <c r="C175" s="14"/>
      <c r="D175" s="14"/>
      <c r="E175" s="9"/>
      <c r="F175" s="117" t="s">
        <v>6129</v>
      </c>
      <c r="G175" s="114" t="s">
        <v>5561</v>
      </c>
      <c r="H175" s="8" t="s">
        <v>6130</v>
      </c>
      <c r="I175" s="14"/>
      <c r="J175" s="115" t="s">
        <v>6131</v>
      </c>
      <c r="K175" s="14"/>
      <c r="L175" s="14"/>
      <c r="M175" s="14"/>
      <c r="N175" s="14"/>
      <c r="O175" s="13"/>
      <c r="P175" s="14"/>
      <c r="Q175" s="14"/>
      <c r="R175" s="14"/>
      <c r="S175" s="14"/>
      <c r="T175" s="14"/>
      <c r="U175" s="14"/>
      <c r="V175" s="14"/>
      <c r="W175" s="14"/>
    </row>
    <row r="176">
      <c r="A176" s="8" t="s">
        <v>6119</v>
      </c>
      <c r="B176" s="8" t="s">
        <v>4300</v>
      </c>
      <c r="C176" s="14"/>
      <c r="D176" s="14"/>
      <c r="E176" s="9" t="s">
        <v>6132</v>
      </c>
      <c r="F176" s="113" t="s">
        <v>6133</v>
      </c>
      <c r="G176" s="114" t="s">
        <v>5561</v>
      </c>
      <c r="H176" s="8" t="s">
        <v>6134</v>
      </c>
      <c r="I176" s="11" t="s">
        <v>6135</v>
      </c>
      <c r="J176" s="115" t="s">
        <v>6136</v>
      </c>
      <c r="K176" s="14"/>
      <c r="L176" s="14"/>
      <c r="M176" s="14"/>
      <c r="N176" s="14"/>
      <c r="O176" s="13"/>
      <c r="P176" s="14"/>
      <c r="Q176" s="14"/>
      <c r="R176" s="14"/>
      <c r="S176" s="14"/>
      <c r="T176" s="14"/>
      <c r="U176" s="14"/>
      <c r="V176" s="14"/>
      <c r="W176" s="14"/>
    </row>
    <row r="177">
      <c r="A177" s="8" t="s">
        <v>6137</v>
      </c>
      <c r="B177" s="8" t="s">
        <v>4300</v>
      </c>
      <c r="C177" s="14"/>
      <c r="D177" s="14"/>
      <c r="E177" s="9" t="s">
        <v>6138</v>
      </c>
      <c r="F177" s="122" t="s">
        <v>5826</v>
      </c>
      <c r="G177" s="114" t="s">
        <v>5561</v>
      </c>
      <c r="H177" s="8" t="s">
        <v>6139</v>
      </c>
      <c r="I177" s="14"/>
      <c r="J177" s="115" t="s">
        <v>6140</v>
      </c>
      <c r="K177" s="14"/>
      <c r="L177" s="14"/>
      <c r="M177" s="14"/>
      <c r="N177" s="14"/>
      <c r="O177" s="13"/>
      <c r="P177" s="14"/>
      <c r="Q177" s="14"/>
      <c r="R177" s="14"/>
      <c r="S177" s="14"/>
      <c r="T177" s="14"/>
      <c r="U177" s="14"/>
      <c r="V177" s="14"/>
      <c r="W177" s="14"/>
    </row>
    <row r="178">
      <c r="A178" s="8" t="s">
        <v>6141</v>
      </c>
      <c r="B178" s="8" t="s">
        <v>4053</v>
      </c>
      <c r="C178" s="14"/>
      <c r="D178" s="14"/>
      <c r="E178" s="12"/>
      <c r="F178" s="122" t="s">
        <v>6142</v>
      </c>
      <c r="G178" s="114" t="s">
        <v>5561</v>
      </c>
      <c r="H178" s="136" t="s">
        <v>6143</v>
      </c>
      <c r="I178" s="14"/>
      <c r="J178" s="115" t="s">
        <v>6144</v>
      </c>
      <c r="K178" s="14"/>
      <c r="L178" s="14"/>
      <c r="M178" s="14"/>
      <c r="N178" s="14"/>
      <c r="O178" s="13"/>
      <c r="P178" s="14"/>
      <c r="Q178" s="14"/>
      <c r="R178" s="14"/>
      <c r="S178" s="14"/>
      <c r="T178" s="14"/>
      <c r="U178" s="14"/>
      <c r="V178" s="14"/>
      <c r="W178" s="14"/>
    </row>
    <row r="179">
      <c r="C179" s="14"/>
      <c r="D179" s="14"/>
      <c r="E179" s="12"/>
      <c r="F179" s="122" t="s">
        <v>6142</v>
      </c>
      <c r="G179" s="114" t="s">
        <v>5561</v>
      </c>
      <c r="H179" s="136" t="s">
        <v>6145</v>
      </c>
      <c r="I179" s="14"/>
      <c r="J179" s="115" t="s">
        <v>6146</v>
      </c>
      <c r="K179" s="14"/>
      <c r="L179" s="14"/>
      <c r="M179" s="14"/>
      <c r="N179" s="14"/>
      <c r="O179" s="13"/>
      <c r="P179" s="14"/>
      <c r="Q179" s="14"/>
      <c r="R179" s="14"/>
      <c r="S179" s="14"/>
      <c r="T179" s="14"/>
      <c r="U179" s="14"/>
      <c r="V179" s="14"/>
      <c r="W179" s="14"/>
    </row>
    <row r="180">
      <c r="A180" s="8" t="s">
        <v>6147</v>
      </c>
      <c r="B180" s="8" t="s">
        <v>4085</v>
      </c>
      <c r="C180" s="14"/>
      <c r="D180" s="14"/>
      <c r="E180" s="9" t="s">
        <v>6148</v>
      </c>
      <c r="F180" s="122" t="s">
        <v>6149</v>
      </c>
      <c r="G180" s="114" t="s">
        <v>5561</v>
      </c>
      <c r="H180" s="8" t="s">
        <v>6150</v>
      </c>
      <c r="I180" s="14"/>
      <c r="J180" s="115" t="s">
        <v>6151</v>
      </c>
      <c r="K180" s="14"/>
      <c r="L180" s="14"/>
      <c r="M180" s="14"/>
      <c r="N180" s="14"/>
      <c r="O180" s="13"/>
      <c r="P180" s="14"/>
      <c r="Q180" s="14"/>
      <c r="R180" s="14"/>
      <c r="S180" s="14"/>
      <c r="T180" s="14"/>
      <c r="U180" s="14"/>
      <c r="V180" s="14"/>
      <c r="W180" s="14"/>
    </row>
    <row r="181">
      <c r="A181" s="8" t="s">
        <v>6147</v>
      </c>
      <c r="B181" s="8" t="s">
        <v>4085</v>
      </c>
      <c r="C181" s="14"/>
      <c r="D181" s="14"/>
      <c r="E181" s="9" t="s">
        <v>6148</v>
      </c>
      <c r="F181" s="122" t="s">
        <v>6152</v>
      </c>
      <c r="G181" s="114" t="s">
        <v>5561</v>
      </c>
      <c r="H181" s="8" t="s">
        <v>6153</v>
      </c>
      <c r="I181" s="14"/>
      <c r="J181" s="115" t="s">
        <v>6154</v>
      </c>
      <c r="K181" s="14"/>
      <c r="L181" s="14"/>
      <c r="M181" s="14"/>
      <c r="N181" s="14"/>
      <c r="O181" s="13"/>
      <c r="P181" s="14"/>
      <c r="Q181" s="14"/>
      <c r="R181" s="14"/>
      <c r="S181" s="14"/>
      <c r="T181" s="14"/>
      <c r="U181" s="14"/>
      <c r="V181" s="14"/>
      <c r="W181" s="14"/>
    </row>
    <row r="182">
      <c r="A182" s="8" t="s">
        <v>6147</v>
      </c>
      <c r="B182" s="8" t="s">
        <v>4085</v>
      </c>
      <c r="C182" s="14"/>
      <c r="D182" s="14"/>
      <c r="E182" s="9" t="s">
        <v>6148</v>
      </c>
      <c r="F182" s="122" t="s">
        <v>6155</v>
      </c>
      <c r="G182" s="114" t="s">
        <v>5561</v>
      </c>
      <c r="H182" s="8" t="s">
        <v>6156</v>
      </c>
      <c r="I182" s="14"/>
      <c r="J182" s="115" t="s">
        <v>6157</v>
      </c>
      <c r="K182" s="14"/>
      <c r="L182" s="14"/>
      <c r="M182" s="14"/>
      <c r="N182" s="14"/>
      <c r="O182" s="13"/>
      <c r="P182" s="14"/>
      <c r="Q182" s="14"/>
      <c r="R182" s="14"/>
      <c r="S182" s="14"/>
      <c r="T182" s="14"/>
      <c r="U182" s="14"/>
      <c r="V182" s="14"/>
      <c r="W182" s="14"/>
    </row>
    <row r="183">
      <c r="A183" s="8" t="s">
        <v>6158</v>
      </c>
      <c r="B183" s="8" t="s">
        <v>4348</v>
      </c>
      <c r="C183" s="14"/>
      <c r="D183" s="14"/>
      <c r="E183" s="9"/>
      <c r="F183" s="9" t="s">
        <v>6158</v>
      </c>
      <c r="G183" s="114" t="s">
        <v>5561</v>
      </c>
      <c r="H183" s="8" t="s">
        <v>6159</v>
      </c>
      <c r="I183" s="50" t="s">
        <v>6160</v>
      </c>
      <c r="J183" s="115" t="s">
        <v>6161</v>
      </c>
      <c r="K183" s="14"/>
      <c r="L183" s="14"/>
      <c r="M183" s="14"/>
      <c r="N183" s="14"/>
      <c r="O183" s="13"/>
      <c r="P183" s="14"/>
      <c r="Q183" s="14"/>
      <c r="R183" s="14"/>
      <c r="S183" s="14"/>
      <c r="T183" s="14"/>
      <c r="U183" s="14"/>
      <c r="V183" s="14"/>
      <c r="W183" s="14"/>
    </row>
    <row r="184">
      <c r="A184" s="8" t="s">
        <v>6162</v>
      </c>
      <c r="B184" s="8" t="s">
        <v>4348</v>
      </c>
      <c r="C184" s="14"/>
      <c r="D184" s="14"/>
      <c r="E184" s="12"/>
      <c r="F184" s="9" t="s">
        <v>6162</v>
      </c>
      <c r="G184" s="114" t="s">
        <v>5561</v>
      </c>
      <c r="H184" s="8" t="s">
        <v>6163</v>
      </c>
      <c r="I184" s="50" t="s">
        <v>6164</v>
      </c>
      <c r="J184" s="115" t="s">
        <v>6165</v>
      </c>
      <c r="K184" s="14"/>
      <c r="L184" s="14"/>
      <c r="M184" s="14"/>
      <c r="N184" s="14"/>
      <c r="O184" s="13"/>
      <c r="P184" s="14"/>
      <c r="Q184" s="14"/>
      <c r="R184" s="14"/>
      <c r="S184" s="14"/>
      <c r="T184" s="14"/>
      <c r="U184" s="14"/>
      <c r="V184" s="14"/>
      <c r="W184" s="14"/>
    </row>
    <row r="185">
      <c r="A185" s="8" t="s">
        <v>6166</v>
      </c>
      <c r="B185" s="8" t="s">
        <v>4348</v>
      </c>
      <c r="C185" s="14"/>
      <c r="D185" s="14"/>
      <c r="E185" s="12"/>
      <c r="F185" s="9" t="s">
        <v>6166</v>
      </c>
      <c r="G185" s="114" t="s">
        <v>5561</v>
      </c>
      <c r="H185" s="8" t="s">
        <v>6167</v>
      </c>
      <c r="I185" s="50" t="s">
        <v>6168</v>
      </c>
      <c r="J185" s="115" t="s">
        <v>6169</v>
      </c>
      <c r="K185" s="14"/>
      <c r="L185" s="14"/>
      <c r="M185" s="14"/>
      <c r="N185" s="14"/>
      <c r="O185" s="13"/>
      <c r="P185" s="14"/>
      <c r="Q185" s="14"/>
      <c r="R185" s="14"/>
      <c r="S185" s="14"/>
      <c r="T185" s="14"/>
      <c r="U185" s="14"/>
      <c r="V185" s="14"/>
      <c r="W185" s="14"/>
    </row>
    <row r="186">
      <c r="A186" s="8" t="s">
        <v>6170</v>
      </c>
      <c r="B186" s="8" t="s">
        <v>4128</v>
      </c>
      <c r="C186" s="14"/>
      <c r="D186" s="14"/>
      <c r="E186" s="12"/>
      <c r="F186" s="122" t="s">
        <v>6171</v>
      </c>
      <c r="G186" s="114" t="s">
        <v>5561</v>
      </c>
      <c r="H186" s="8" t="s">
        <v>6172</v>
      </c>
      <c r="I186" s="11" t="s">
        <v>6173</v>
      </c>
      <c r="J186" s="120" t="s">
        <v>6174</v>
      </c>
      <c r="K186" s="14"/>
      <c r="L186" s="14"/>
      <c r="M186" s="14"/>
      <c r="N186" s="14"/>
      <c r="O186" s="13"/>
      <c r="P186" s="14"/>
      <c r="Q186" s="14"/>
      <c r="R186" s="14"/>
      <c r="S186" s="14"/>
      <c r="T186" s="14"/>
      <c r="U186" s="14"/>
      <c r="V186" s="14"/>
      <c r="W186" s="14"/>
    </row>
    <row r="187">
      <c r="A187" s="8" t="s">
        <v>6170</v>
      </c>
      <c r="B187" s="8" t="s">
        <v>4128</v>
      </c>
      <c r="C187" s="14"/>
      <c r="D187" s="14"/>
      <c r="E187" s="12"/>
      <c r="F187" s="122" t="s">
        <v>6175</v>
      </c>
      <c r="G187" s="114" t="s">
        <v>5561</v>
      </c>
      <c r="H187" s="8" t="s">
        <v>6176</v>
      </c>
      <c r="I187" s="11" t="s">
        <v>6173</v>
      </c>
      <c r="J187" s="120" t="s">
        <v>6177</v>
      </c>
      <c r="K187" s="14"/>
      <c r="L187" s="14"/>
      <c r="M187" s="14"/>
      <c r="N187" s="14"/>
      <c r="O187" s="13"/>
      <c r="P187" s="14"/>
      <c r="Q187" s="14"/>
      <c r="R187" s="14"/>
      <c r="S187" s="14"/>
      <c r="T187" s="14"/>
      <c r="U187" s="14"/>
      <c r="V187" s="14"/>
      <c r="W187" s="14"/>
    </row>
    <row r="188">
      <c r="A188" s="8" t="s">
        <v>6170</v>
      </c>
      <c r="B188" s="8" t="s">
        <v>4128</v>
      </c>
      <c r="C188" s="14"/>
      <c r="D188" s="14"/>
      <c r="E188" s="12"/>
      <c r="F188" s="122" t="s">
        <v>6178</v>
      </c>
      <c r="G188" s="114" t="s">
        <v>5561</v>
      </c>
      <c r="H188" s="8" t="s">
        <v>6179</v>
      </c>
      <c r="I188" s="11" t="s">
        <v>6173</v>
      </c>
      <c r="J188" s="115" t="s">
        <v>6180</v>
      </c>
      <c r="K188" s="14"/>
      <c r="L188" s="14"/>
      <c r="M188" s="14"/>
      <c r="N188" s="14"/>
      <c r="O188" s="13"/>
      <c r="P188" s="14"/>
      <c r="Q188" s="14"/>
      <c r="R188" s="14"/>
      <c r="S188" s="14"/>
      <c r="T188" s="14"/>
      <c r="U188" s="14"/>
      <c r="V188" s="14"/>
      <c r="W188" s="14"/>
    </row>
    <row r="189">
      <c r="A189" s="8" t="s">
        <v>6181</v>
      </c>
      <c r="B189" s="8" t="s">
        <v>4177</v>
      </c>
      <c r="C189" s="14"/>
      <c r="D189" s="14"/>
      <c r="E189" s="12"/>
      <c r="F189" s="113" t="s">
        <v>6182</v>
      </c>
      <c r="G189" s="114" t="s">
        <v>5561</v>
      </c>
      <c r="H189" s="8" t="s">
        <v>6183</v>
      </c>
      <c r="I189" s="50" t="s">
        <v>6184</v>
      </c>
      <c r="J189" s="120" t="s">
        <v>6185</v>
      </c>
      <c r="K189" s="14"/>
      <c r="L189" s="14"/>
      <c r="M189" s="14"/>
      <c r="N189" s="14"/>
      <c r="O189" s="13"/>
      <c r="P189" s="14"/>
      <c r="Q189" s="14"/>
      <c r="R189" s="14"/>
      <c r="S189" s="14"/>
      <c r="T189" s="14"/>
      <c r="U189" s="14"/>
      <c r="V189" s="14"/>
      <c r="W189" s="14"/>
    </row>
    <row r="190">
      <c r="A190" s="8" t="s">
        <v>6181</v>
      </c>
      <c r="B190" s="8" t="s">
        <v>4177</v>
      </c>
      <c r="C190" s="14"/>
      <c r="D190" s="14"/>
      <c r="E190" s="12"/>
      <c r="F190" s="113" t="s">
        <v>6186</v>
      </c>
      <c r="G190" s="114" t="s">
        <v>5561</v>
      </c>
      <c r="H190" s="8" t="s">
        <v>6187</v>
      </c>
      <c r="I190" s="11" t="s">
        <v>6188</v>
      </c>
      <c r="J190" s="120" t="s">
        <v>6189</v>
      </c>
      <c r="K190" s="14"/>
      <c r="L190" s="14"/>
      <c r="M190" s="14"/>
      <c r="N190" s="14"/>
      <c r="O190" s="13"/>
      <c r="P190" s="14"/>
      <c r="Q190" s="14"/>
      <c r="R190" s="14"/>
      <c r="S190" s="14"/>
      <c r="T190" s="14"/>
      <c r="U190" s="14"/>
      <c r="V190" s="14"/>
      <c r="W190" s="14"/>
    </row>
    <row r="191">
      <c r="A191" s="8" t="s">
        <v>6181</v>
      </c>
      <c r="B191" s="8" t="s">
        <v>4177</v>
      </c>
      <c r="C191" s="14"/>
      <c r="D191" s="14"/>
      <c r="E191" s="12"/>
      <c r="F191" s="113" t="s">
        <v>6190</v>
      </c>
      <c r="G191" s="114" t="s">
        <v>5561</v>
      </c>
      <c r="H191" s="8" t="s">
        <v>6191</v>
      </c>
      <c r="I191" s="11" t="s">
        <v>6192</v>
      </c>
      <c r="J191" s="115" t="s">
        <v>6193</v>
      </c>
      <c r="K191" s="14"/>
      <c r="L191" s="14"/>
      <c r="M191" s="14"/>
      <c r="N191" s="14"/>
      <c r="O191" s="13"/>
      <c r="P191" s="14"/>
      <c r="Q191" s="14"/>
      <c r="R191" s="14"/>
      <c r="S191" s="14"/>
      <c r="T191" s="14"/>
      <c r="U191" s="14"/>
      <c r="V191" s="14"/>
      <c r="W191" s="14"/>
    </row>
    <row r="192">
      <c r="A192" s="8" t="s">
        <v>6128</v>
      </c>
      <c r="B192" s="8" t="s">
        <v>4228</v>
      </c>
      <c r="C192" s="14"/>
      <c r="D192" s="14"/>
      <c r="E192" s="12"/>
      <c r="F192" s="113" t="s">
        <v>6194</v>
      </c>
      <c r="G192" s="114" t="s">
        <v>5561</v>
      </c>
      <c r="H192" s="8" t="s">
        <v>6195</v>
      </c>
      <c r="I192" s="11" t="s">
        <v>6196</v>
      </c>
      <c r="J192" s="115" t="s">
        <v>6197</v>
      </c>
      <c r="K192" s="14"/>
      <c r="L192" s="14"/>
      <c r="M192" s="14"/>
      <c r="N192" s="14"/>
      <c r="O192" s="13"/>
      <c r="P192" s="14"/>
      <c r="Q192" s="14"/>
      <c r="R192" s="14"/>
      <c r="S192" s="14"/>
      <c r="T192" s="14"/>
      <c r="U192" s="14"/>
      <c r="V192" s="14"/>
      <c r="W192" s="14"/>
    </row>
    <row r="193">
      <c r="A193" s="8" t="s">
        <v>6198</v>
      </c>
      <c r="B193" s="8" t="s">
        <v>4228</v>
      </c>
      <c r="C193" s="14"/>
      <c r="D193" s="14"/>
      <c r="E193" s="12"/>
      <c r="F193" s="113" t="s">
        <v>6199</v>
      </c>
      <c r="G193" s="114" t="s">
        <v>5561</v>
      </c>
      <c r="H193" s="8" t="s">
        <v>6200</v>
      </c>
      <c r="I193" s="14"/>
      <c r="J193" s="120" t="s">
        <v>6201</v>
      </c>
      <c r="K193" s="14"/>
      <c r="L193" s="14"/>
      <c r="M193" s="14"/>
      <c r="N193" s="14"/>
      <c r="O193" s="13"/>
      <c r="P193" s="14"/>
      <c r="Q193" s="14"/>
      <c r="R193" s="14"/>
      <c r="S193" s="14"/>
      <c r="T193" s="14"/>
      <c r="U193" s="14"/>
      <c r="V193" s="14"/>
      <c r="W193" s="14"/>
    </row>
    <row r="194">
      <c r="A194" s="8" t="s">
        <v>6198</v>
      </c>
      <c r="B194" s="8" t="s">
        <v>4228</v>
      </c>
      <c r="C194" s="14"/>
      <c r="D194" s="14"/>
      <c r="E194" s="12"/>
      <c r="F194" s="113" t="s">
        <v>6202</v>
      </c>
      <c r="G194" s="114" t="s">
        <v>5561</v>
      </c>
      <c r="H194" s="8" t="s">
        <v>6203</v>
      </c>
      <c r="I194" s="14"/>
      <c r="J194" s="115" t="s">
        <v>6204</v>
      </c>
      <c r="K194" s="14"/>
      <c r="L194" s="14"/>
      <c r="M194" s="14"/>
      <c r="N194" s="14"/>
      <c r="O194" s="13"/>
      <c r="P194" s="14"/>
      <c r="Q194" s="14"/>
      <c r="R194" s="14"/>
      <c r="S194" s="14"/>
      <c r="T194" s="14"/>
      <c r="U194" s="14"/>
      <c r="V194" s="14"/>
      <c r="W194" s="14"/>
    </row>
    <row r="195">
      <c r="A195" s="8" t="s">
        <v>6205</v>
      </c>
      <c r="B195" s="8" t="s">
        <v>5474</v>
      </c>
      <c r="C195" s="14"/>
      <c r="D195" s="14"/>
      <c r="E195" s="12"/>
      <c r="F195" s="113" t="s">
        <v>6206</v>
      </c>
      <c r="G195" s="114" t="s">
        <v>5561</v>
      </c>
      <c r="H195" s="8" t="s">
        <v>6207</v>
      </c>
      <c r="I195" s="14"/>
      <c r="J195" s="115" t="s">
        <v>6208</v>
      </c>
      <c r="K195" s="14"/>
      <c r="L195" s="14"/>
      <c r="M195" s="14"/>
      <c r="N195" s="14"/>
      <c r="O195" s="13"/>
      <c r="P195" s="14"/>
      <c r="Q195" s="14"/>
      <c r="R195" s="14"/>
      <c r="S195" s="14"/>
      <c r="T195" s="14"/>
      <c r="U195" s="14"/>
      <c r="V195" s="14"/>
      <c r="W195" s="14"/>
    </row>
    <row r="196">
      <c r="A196" s="8" t="s">
        <v>6205</v>
      </c>
      <c r="B196" s="8" t="s">
        <v>5474</v>
      </c>
      <c r="C196" s="14"/>
      <c r="D196" s="14"/>
      <c r="E196" s="12"/>
      <c r="F196" s="113" t="s">
        <v>6209</v>
      </c>
      <c r="G196" s="114" t="s">
        <v>5561</v>
      </c>
      <c r="H196" s="8" t="s">
        <v>6210</v>
      </c>
      <c r="I196" s="14"/>
      <c r="J196" s="115" t="s">
        <v>6211</v>
      </c>
      <c r="K196" s="14"/>
      <c r="L196" s="14"/>
      <c r="M196" s="14"/>
      <c r="N196" s="14"/>
      <c r="O196" s="13"/>
      <c r="P196" s="14"/>
      <c r="Q196" s="14"/>
      <c r="R196" s="14"/>
      <c r="S196" s="14"/>
      <c r="T196" s="14"/>
      <c r="U196" s="14"/>
      <c r="V196" s="14"/>
      <c r="W196" s="14"/>
    </row>
    <row r="197">
      <c r="A197" s="6" t="s">
        <v>6212</v>
      </c>
      <c r="B197" s="8" t="s">
        <v>2598</v>
      </c>
      <c r="C197" s="14"/>
      <c r="D197" s="14"/>
      <c r="E197" s="9" t="s">
        <v>6213</v>
      </c>
      <c r="F197" s="122" t="s">
        <v>6214</v>
      </c>
      <c r="G197" s="114" t="s">
        <v>5561</v>
      </c>
      <c r="H197" s="8" t="s">
        <v>6215</v>
      </c>
      <c r="I197" s="14"/>
      <c r="J197" s="120" t="s">
        <v>6216</v>
      </c>
      <c r="K197" s="14"/>
      <c r="L197" s="14"/>
      <c r="M197" s="14"/>
      <c r="N197" s="14"/>
      <c r="O197" s="13"/>
      <c r="P197" s="14"/>
      <c r="Q197" s="14"/>
      <c r="R197" s="14"/>
      <c r="S197" s="14"/>
      <c r="T197" s="14"/>
      <c r="U197" s="14"/>
      <c r="V197" s="14"/>
      <c r="W197" s="14"/>
    </row>
    <row r="198">
      <c r="A198" s="6" t="s">
        <v>6217</v>
      </c>
      <c r="B198" s="8" t="s">
        <v>2598</v>
      </c>
      <c r="C198" s="14"/>
      <c r="D198" s="14"/>
      <c r="E198" s="9" t="s">
        <v>6218</v>
      </c>
      <c r="F198" s="122" t="s">
        <v>6214</v>
      </c>
      <c r="G198" s="114" t="s">
        <v>5561</v>
      </c>
      <c r="H198" s="8" t="s">
        <v>6219</v>
      </c>
      <c r="I198" s="14"/>
      <c r="J198" s="115" t="s">
        <v>6220</v>
      </c>
      <c r="K198" s="14"/>
      <c r="L198" s="14"/>
      <c r="M198" s="14"/>
      <c r="N198" s="14"/>
      <c r="O198" s="13"/>
      <c r="P198" s="14"/>
      <c r="Q198" s="14"/>
      <c r="R198" s="14"/>
      <c r="S198" s="14"/>
      <c r="T198" s="14"/>
      <c r="U198" s="14"/>
      <c r="V198" s="14"/>
      <c r="W198" s="14"/>
    </row>
    <row r="199">
      <c r="A199" s="6" t="s">
        <v>6217</v>
      </c>
      <c r="B199" s="8" t="s">
        <v>2598</v>
      </c>
      <c r="C199" s="14"/>
      <c r="D199" s="14"/>
      <c r="E199" s="9" t="s">
        <v>6221</v>
      </c>
      <c r="F199" s="122" t="s">
        <v>6214</v>
      </c>
      <c r="G199" s="114" t="s">
        <v>5561</v>
      </c>
      <c r="H199" s="8" t="s">
        <v>6222</v>
      </c>
      <c r="I199" s="14"/>
      <c r="J199" s="115" t="s">
        <v>6223</v>
      </c>
      <c r="K199" s="14"/>
      <c r="L199" s="14"/>
      <c r="M199" s="14"/>
      <c r="N199" s="14"/>
      <c r="O199" s="13"/>
      <c r="P199" s="14"/>
      <c r="Q199" s="14"/>
      <c r="R199" s="14"/>
      <c r="S199" s="14"/>
      <c r="T199" s="14"/>
      <c r="U199" s="14"/>
      <c r="V199" s="14"/>
      <c r="W199" s="14"/>
    </row>
    <row r="200">
      <c r="A200" s="8" t="s">
        <v>6224</v>
      </c>
      <c r="B200" s="8" t="s">
        <v>3815</v>
      </c>
      <c r="C200" s="14"/>
      <c r="D200" s="14"/>
      <c r="E200" s="12"/>
      <c r="F200" s="137" t="s">
        <v>6225</v>
      </c>
      <c r="G200" s="114" t="s">
        <v>5561</v>
      </c>
      <c r="H200" s="8" t="s">
        <v>6226</v>
      </c>
      <c r="I200" s="14"/>
      <c r="J200" s="115" t="s">
        <v>6227</v>
      </c>
      <c r="K200" s="14"/>
      <c r="L200" s="14"/>
      <c r="M200" s="14"/>
      <c r="N200" s="14"/>
      <c r="O200" s="13"/>
      <c r="P200" s="14"/>
      <c r="Q200" s="14"/>
      <c r="R200" s="14"/>
      <c r="S200" s="14"/>
      <c r="T200" s="14"/>
      <c r="U200" s="14"/>
      <c r="V200" s="14"/>
      <c r="W200" s="14"/>
    </row>
    <row r="201">
      <c r="A201" s="8" t="s">
        <v>6224</v>
      </c>
      <c r="B201" s="8" t="s">
        <v>3815</v>
      </c>
      <c r="C201" s="14"/>
      <c r="D201" s="14"/>
      <c r="E201" s="12"/>
      <c r="F201" s="137" t="s">
        <v>6228</v>
      </c>
      <c r="G201" s="114" t="s">
        <v>5561</v>
      </c>
      <c r="H201" s="8" t="s">
        <v>6229</v>
      </c>
      <c r="I201" s="14"/>
      <c r="J201" s="115" t="s">
        <v>6230</v>
      </c>
      <c r="K201" s="14"/>
      <c r="L201" s="14"/>
      <c r="M201" s="14"/>
      <c r="N201" s="14"/>
      <c r="O201" s="13"/>
      <c r="P201" s="14"/>
      <c r="Q201" s="14"/>
      <c r="R201" s="14"/>
      <c r="S201" s="14"/>
      <c r="T201" s="14"/>
      <c r="U201" s="14"/>
      <c r="V201" s="14"/>
      <c r="W201" s="14"/>
    </row>
    <row r="202">
      <c r="A202" s="8" t="s">
        <v>6224</v>
      </c>
      <c r="B202" s="8" t="s">
        <v>3815</v>
      </c>
      <c r="C202" s="14"/>
      <c r="D202" s="14"/>
      <c r="E202" s="12"/>
      <c r="F202" s="137" t="s">
        <v>6231</v>
      </c>
      <c r="G202" s="114" t="s">
        <v>5561</v>
      </c>
      <c r="H202" s="8" t="s">
        <v>6232</v>
      </c>
      <c r="I202" s="14"/>
      <c r="J202" s="115" t="s">
        <v>6233</v>
      </c>
      <c r="K202" s="14"/>
      <c r="L202" s="14"/>
      <c r="M202" s="14"/>
      <c r="N202" s="14"/>
      <c r="O202" s="13"/>
      <c r="P202" s="14"/>
      <c r="Q202" s="14"/>
      <c r="R202" s="14"/>
      <c r="S202" s="14"/>
      <c r="T202" s="14"/>
      <c r="U202" s="14"/>
      <c r="V202" s="14"/>
      <c r="W202" s="14"/>
    </row>
    <row r="203">
      <c r="A203" s="8" t="s">
        <v>6224</v>
      </c>
      <c r="B203" s="8" t="s">
        <v>3815</v>
      </c>
      <c r="C203" s="14"/>
      <c r="D203" s="14"/>
      <c r="E203" s="12"/>
      <c r="F203" s="137" t="s">
        <v>6234</v>
      </c>
      <c r="G203" s="114" t="s">
        <v>5561</v>
      </c>
      <c r="H203" s="8" t="s">
        <v>6235</v>
      </c>
      <c r="I203" s="14"/>
      <c r="J203" s="115" t="s">
        <v>6236</v>
      </c>
      <c r="K203" s="14"/>
      <c r="L203" s="14"/>
      <c r="M203" s="14"/>
      <c r="N203" s="14"/>
      <c r="O203" s="13"/>
      <c r="P203" s="14"/>
      <c r="Q203" s="14"/>
      <c r="R203" s="14"/>
      <c r="S203" s="14"/>
      <c r="T203" s="14"/>
      <c r="U203" s="14"/>
      <c r="V203" s="14"/>
      <c r="W203" s="14"/>
    </row>
    <row r="204">
      <c r="A204" s="8" t="s">
        <v>6224</v>
      </c>
      <c r="B204" s="8" t="s">
        <v>3815</v>
      </c>
      <c r="C204" s="14"/>
      <c r="D204" s="14"/>
      <c r="E204" s="12"/>
      <c r="F204" s="137" t="s">
        <v>6237</v>
      </c>
      <c r="G204" s="114" t="s">
        <v>5561</v>
      </c>
      <c r="H204" s="8" t="s">
        <v>6238</v>
      </c>
      <c r="I204" s="14"/>
      <c r="J204" s="115" t="s">
        <v>6239</v>
      </c>
      <c r="K204" s="14"/>
      <c r="L204" s="14"/>
      <c r="M204" s="14"/>
      <c r="N204" s="14"/>
      <c r="O204" s="13"/>
      <c r="P204" s="14"/>
      <c r="Q204" s="14"/>
      <c r="R204" s="14"/>
      <c r="S204" s="14"/>
      <c r="T204" s="14"/>
      <c r="U204" s="14"/>
      <c r="V204" s="14"/>
      <c r="W204" s="14"/>
    </row>
    <row r="205">
      <c r="A205" s="8" t="s">
        <v>6224</v>
      </c>
      <c r="B205" s="8" t="s">
        <v>3815</v>
      </c>
      <c r="C205" s="14"/>
      <c r="D205" s="14"/>
      <c r="E205" s="12"/>
      <c r="F205" s="137" t="s">
        <v>6240</v>
      </c>
      <c r="G205" s="114" t="s">
        <v>5561</v>
      </c>
      <c r="H205" s="8" t="s">
        <v>6241</v>
      </c>
      <c r="I205" s="14"/>
      <c r="J205" s="115" t="s">
        <v>6242</v>
      </c>
      <c r="K205" s="14"/>
      <c r="L205" s="14"/>
      <c r="M205" s="14"/>
      <c r="N205" s="14"/>
      <c r="O205" s="13"/>
      <c r="P205" s="14"/>
      <c r="Q205" s="14"/>
      <c r="R205" s="14"/>
      <c r="S205" s="14"/>
      <c r="T205" s="14"/>
      <c r="U205" s="14"/>
      <c r="V205" s="14"/>
      <c r="W205" s="14"/>
    </row>
    <row r="206" ht="56.25" customHeight="1">
      <c r="A206" s="8" t="s">
        <v>6243</v>
      </c>
      <c r="B206" s="8" t="s">
        <v>6244</v>
      </c>
      <c r="C206" s="14"/>
      <c r="D206" s="14"/>
      <c r="E206" s="138" t="s">
        <v>6245</v>
      </c>
      <c r="F206" s="117" t="s">
        <v>6246</v>
      </c>
      <c r="G206" s="114" t="s">
        <v>5561</v>
      </c>
      <c r="H206" s="8" t="s">
        <v>6247</v>
      </c>
      <c r="I206" s="14"/>
      <c r="J206" s="120" t="s">
        <v>6248</v>
      </c>
      <c r="K206" s="14"/>
      <c r="L206" s="14"/>
      <c r="M206" s="14"/>
      <c r="N206" s="14"/>
      <c r="O206" s="13"/>
      <c r="P206" s="14"/>
      <c r="Q206" s="14"/>
      <c r="R206" s="14"/>
      <c r="S206" s="14"/>
      <c r="T206" s="14"/>
      <c r="U206" s="14"/>
      <c r="V206" s="14"/>
      <c r="W206" s="14"/>
    </row>
    <row r="207" ht="50.25" customHeight="1">
      <c r="C207" s="14"/>
      <c r="D207" s="14"/>
      <c r="F207" s="117" t="s">
        <v>6249</v>
      </c>
      <c r="G207" s="114" t="s">
        <v>5561</v>
      </c>
      <c r="H207" s="8" t="s">
        <v>6250</v>
      </c>
      <c r="I207" s="14"/>
      <c r="J207" s="120" t="s">
        <v>6251</v>
      </c>
      <c r="K207" s="14"/>
      <c r="L207" s="14"/>
      <c r="M207" s="14"/>
      <c r="N207" s="14"/>
      <c r="O207" s="13"/>
      <c r="P207" s="14"/>
      <c r="Q207" s="14"/>
      <c r="R207" s="14"/>
      <c r="S207" s="14"/>
      <c r="T207" s="14"/>
      <c r="U207" s="14"/>
      <c r="V207" s="14"/>
      <c r="W207" s="14"/>
    </row>
    <row r="208" ht="51.0" customHeight="1">
      <c r="C208" s="14"/>
      <c r="D208" s="14"/>
      <c r="F208" s="113" t="s">
        <v>6252</v>
      </c>
      <c r="G208" s="114" t="s">
        <v>5561</v>
      </c>
      <c r="H208" s="8" t="s">
        <v>6253</v>
      </c>
      <c r="I208" s="14"/>
      <c r="J208" s="120" t="s">
        <v>6254</v>
      </c>
      <c r="K208" s="14"/>
      <c r="L208" s="14"/>
      <c r="M208" s="14"/>
      <c r="N208" s="14"/>
      <c r="O208" s="13"/>
      <c r="P208" s="14"/>
      <c r="Q208" s="14"/>
      <c r="R208" s="14"/>
      <c r="S208" s="14"/>
      <c r="T208" s="14"/>
      <c r="U208" s="14"/>
      <c r="V208" s="14"/>
      <c r="W208" s="14"/>
    </row>
    <row r="209" ht="53.25" customHeight="1">
      <c r="A209" s="8" t="s">
        <v>6243</v>
      </c>
      <c r="B209" s="8" t="s">
        <v>6255</v>
      </c>
      <c r="C209" s="14"/>
      <c r="D209" s="14"/>
      <c r="E209" s="139"/>
      <c r="F209" s="117" t="s">
        <v>6256</v>
      </c>
      <c r="G209" s="114" t="s">
        <v>5561</v>
      </c>
      <c r="H209" s="8" t="s">
        <v>6257</v>
      </c>
      <c r="I209" s="14"/>
      <c r="J209" s="120" t="s">
        <v>6258</v>
      </c>
      <c r="K209" s="14"/>
      <c r="L209" s="14"/>
      <c r="M209" s="14"/>
      <c r="N209" s="14"/>
      <c r="O209" s="13"/>
      <c r="P209" s="14"/>
      <c r="Q209" s="14"/>
      <c r="R209" s="14"/>
      <c r="S209" s="14"/>
      <c r="T209" s="14"/>
      <c r="U209" s="14"/>
      <c r="V209" s="14"/>
      <c r="W209" s="14"/>
    </row>
    <row r="210">
      <c r="C210" s="14"/>
      <c r="D210" s="14"/>
      <c r="E210" s="139"/>
      <c r="F210" s="117" t="s">
        <v>6259</v>
      </c>
      <c r="G210" s="114" t="s">
        <v>5561</v>
      </c>
      <c r="H210" s="8" t="s">
        <v>6260</v>
      </c>
      <c r="I210" s="14"/>
      <c r="J210" s="120" t="s">
        <v>6261</v>
      </c>
      <c r="K210" s="14"/>
      <c r="L210" s="14"/>
      <c r="M210" s="14"/>
      <c r="N210" s="14"/>
      <c r="O210" s="13"/>
      <c r="P210" s="14"/>
      <c r="Q210" s="14"/>
      <c r="R210" s="14"/>
      <c r="S210" s="14"/>
      <c r="T210" s="14"/>
      <c r="U210" s="14"/>
      <c r="V210" s="14"/>
      <c r="W210" s="14"/>
    </row>
    <row r="211">
      <c r="C211" s="14"/>
      <c r="D211" s="14"/>
      <c r="E211" s="139"/>
      <c r="F211" s="113" t="s">
        <v>6262</v>
      </c>
      <c r="G211" s="114" t="s">
        <v>5561</v>
      </c>
      <c r="H211" s="8" t="s">
        <v>6263</v>
      </c>
      <c r="I211" s="14"/>
      <c r="J211" s="120" t="s">
        <v>6264</v>
      </c>
      <c r="K211" s="14"/>
      <c r="L211" s="14"/>
      <c r="M211" s="14"/>
      <c r="N211" s="14"/>
      <c r="O211" s="13"/>
      <c r="P211" s="14"/>
      <c r="Q211" s="14"/>
      <c r="R211" s="14"/>
      <c r="S211" s="14"/>
      <c r="T211" s="14"/>
      <c r="U211" s="14"/>
      <c r="V211" s="14"/>
      <c r="W211" s="14"/>
    </row>
    <row r="212">
      <c r="A212" s="8" t="s">
        <v>6243</v>
      </c>
      <c r="B212" s="8" t="s">
        <v>6265</v>
      </c>
      <c r="C212" s="14"/>
      <c r="D212" s="14"/>
      <c r="E212" s="139"/>
      <c r="F212" s="117" t="s">
        <v>6256</v>
      </c>
      <c r="G212" s="114" t="s">
        <v>5561</v>
      </c>
      <c r="H212" s="8" t="s">
        <v>6266</v>
      </c>
      <c r="I212" s="14"/>
      <c r="J212" s="120" t="s">
        <v>6267</v>
      </c>
      <c r="K212" s="14"/>
      <c r="L212" s="14"/>
      <c r="M212" s="14"/>
      <c r="N212" s="14"/>
      <c r="O212" s="13"/>
      <c r="P212" s="14"/>
      <c r="Q212" s="14"/>
      <c r="R212" s="14"/>
      <c r="S212" s="14"/>
      <c r="T212" s="14"/>
      <c r="U212" s="14"/>
      <c r="V212" s="14"/>
      <c r="W212" s="14"/>
    </row>
    <row r="213">
      <c r="C213" s="14"/>
      <c r="D213" s="14"/>
      <c r="E213" s="139"/>
      <c r="F213" s="117" t="s">
        <v>6259</v>
      </c>
      <c r="G213" s="114" t="s">
        <v>5561</v>
      </c>
      <c r="H213" s="8" t="s">
        <v>6268</v>
      </c>
      <c r="I213" s="14"/>
      <c r="J213" s="120" t="s">
        <v>6269</v>
      </c>
      <c r="K213" s="14"/>
      <c r="L213" s="14"/>
      <c r="M213" s="14"/>
      <c r="N213" s="14"/>
      <c r="O213" s="13"/>
      <c r="P213" s="14"/>
      <c r="Q213" s="14"/>
      <c r="R213" s="14"/>
      <c r="S213" s="14"/>
      <c r="T213" s="14"/>
      <c r="U213" s="14"/>
      <c r="V213" s="14"/>
      <c r="W213" s="14"/>
    </row>
    <row r="214">
      <c r="C214" s="14"/>
      <c r="D214" s="14"/>
      <c r="E214" s="139"/>
      <c r="F214" s="113" t="s">
        <v>6270</v>
      </c>
      <c r="G214" s="114" t="s">
        <v>5561</v>
      </c>
      <c r="H214" s="8" t="s">
        <v>6271</v>
      </c>
      <c r="I214" s="14"/>
      <c r="J214" s="120" t="s">
        <v>6272</v>
      </c>
      <c r="K214" s="14"/>
      <c r="L214" s="14"/>
      <c r="M214" s="14"/>
      <c r="N214" s="14"/>
      <c r="O214" s="13"/>
      <c r="P214" s="14"/>
      <c r="Q214" s="14"/>
      <c r="R214" s="14"/>
      <c r="S214" s="14"/>
      <c r="T214" s="14"/>
      <c r="U214" s="14"/>
      <c r="V214" s="14"/>
      <c r="W214" s="14"/>
    </row>
    <row r="215">
      <c r="A215" s="8" t="s">
        <v>6243</v>
      </c>
      <c r="B215" s="8" t="s">
        <v>6273</v>
      </c>
      <c r="C215" s="14"/>
      <c r="D215" s="14"/>
      <c r="E215" s="139"/>
      <c r="F215" s="117" t="s">
        <v>6274</v>
      </c>
      <c r="G215" s="114" t="s">
        <v>5561</v>
      </c>
      <c r="H215" s="8" t="s">
        <v>6275</v>
      </c>
      <c r="I215" s="14"/>
      <c r="J215" s="115" t="s">
        <v>6276</v>
      </c>
      <c r="K215" s="14"/>
      <c r="L215" s="14"/>
      <c r="M215" s="14"/>
      <c r="N215" s="14"/>
      <c r="O215" s="13"/>
      <c r="P215" s="14"/>
      <c r="Q215" s="14"/>
      <c r="R215" s="14"/>
      <c r="S215" s="14"/>
      <c r="T215" s="14"/>
      <c r="U215" s="14"/>
      <c r="V215" s="14"/>
      <c r="W215" s="14"/>
    </row>
    <row r="216">
      <c r="C216" s="14"/>
      <c r="D216" s="14"/>
      <c r="E216" s="139"/>
      <c r="F216" s="117" t="s">
        <v>6259</v>
      </c>
      <c r="G216" s="114" t="s">
        <v>5561</v>
      </c>
      <c r="H216" s="8" t="s">
        <v>6277</v>
      </c>
      <c r="I216" s="14"/>
      <c r="J216" s="115" t="s">
        <v>6278</v>
      </c>
      <c r="K216" s="14"/>
      <c r="L216" s="14"/>
      <c r="M216" s="14"/>
      <c r="N216" s="14"/>
      <c r="O216" s="13"/>
      <c r="P216" s="14"/>
      <c r="Q216" s="14"/>
      <c r="R216" s="14"/>
      <c r="S216" s="14"/>
      <c r="T216" s="14"/>
      <c r="U216" s="14"/>
      <c r="V216" s="14"/>
      <c r="W216" s="14"/>
    </row>
    <row r="217">
      <c r="C217" s="14"/>
      <c r="D217" s="14"/>
      <c r="E217" s="139"/>
      <c r="F217" s="113" t="s">
        <v>6279</v>
      </c>
      <c r="G217" s="114" t="s">
        <v>5561</v>
      </c>
      <c r="H217" s="8" t="s">
        <v>6280</v>
      </c>
      <c r="I217" s="14"/>
      <c r="J217" s="115" t="s">
        <v>6281</v>
      </c>
      <c r="K217" s="14"/>
      <c r="L217" s="14"/>
      <c r="M217" s="14"/>
      <c r="N217" s="14"/>
      <c r="O217" s="13"/>
      <c r="P217" s="14"/>
      <c r="Q217" s="14"/>
      <c r="R217" s="14"/>
      <c r="S217" s="14"/>
      <c r="T217" s="14"/>
      <c r="U217" s="14"/>
      <c r="V217" s="14"/>
      <c r="W217" s="14"/>
    </row>
    <row r="218">
      <c r="A218" s="8" t="s">
        <v>6243</v>
      </c>
      <c r="B218" s="8" t="s">
        <v>6282</v>
      </c>
      <c r="C218" s="14"/>
      <c r="D218" s="14"/>
      <c r="E218" s="139"/>
      <c r="F218" s="122" t="s">
        <v>6283</v>
      </c>
      <c r="G218" s="114" t="s">
        <v>5561</v>
      </c>
      <c r="H218" s="8" t="s">
        <v>6284</v>
      </c>
      <c r="I218" s="14"/>
      <c r="J218" s="120" t="s">
        <v>6285</v>
      </c>
      <c r="K218" s="14"/>
      <c r="L218" s="14"/>
      <c r="M218" s="14"/>
      <c r="N218" s="14"/>
      <c r="O218" s="13"/>
      <c r="P218" s="14"/>
      <c r="Q218" s="14"/>
      <c r="R218" s="14"/>
      <c r="S218" s="14"/>
      <c r="T218" s="14"/>
      <c r="U218" s="14"/>
      <c r="V218" s="14"/>
      <c r="W218" s="14"/>
    </row>
    <row r="219">
      <c r="A219" s="8" t="s">
        <v>6243</v>
      </c>
      <c r="B219" s="8" t="s">
        <v>6286</v>
      </c>
      <c r="C219" s="14"/>
      <c r="D219" s="14"/>
      <c r="E219" s="139"/>
      <c r="F219" s="122" t="s">
        <v>6287</v>
      </c>
      <c r="G219" s="114" t="s">
        <v>5561</v>
      </c>
      <c r="H219" s="8" t="s">
        <v>6288</v>
      </c>
      <c r="I219" s="14"/>
      <c r="J219" s="120" t="s">
        <v>6289</v>
      </c>
      <c r="K219" s="14"/>
      <c r="L219" s="14"/>
      <c r="M219" s="14"/>
      <c r="N219" s="14"/>
      <c r="O219" s="13"/>
      <c r="P219" s="14"/>
      <c r="Q219" s="14"/>
      <c r="R219" s="14"/>
      <c r="S219" s="14"/>
      <c r="T219" s="14"/>
      <c r="U219" s="14"/>
      <c r="V219" s="14"/>
      <c r="W219" s="14"/>
    </row>
    <row r="220">
      <c r="A220" s="8" t="s">
        <v>6243</v>
      </c>
      <c r="B220" s="8" t="s">
        <v>6290</v>
      </c>
      <c r="C220" s="14"/>
      <c r="D220" s="14"/>
      <c r="E220" s="139"/>
      <c r="F220" s="113" t="s">
        <v>6291</v>
      </c>
      <c r="G220" s="114" t="s">
        <v>5561</v>
      </c>
      <c r="H220" s="8" t="s">
        <v>6292</v>
      </c>
      <c r="I220" s="14"/>
      <c r="J220" s="120" t="s">
        <v>6293</v>
      </c>
      <c r="K220" s="14"/>
      <c r="L220" s="14"/>
      <c r="M220" s="14"/>
      <c r="N220" s="14"/>
      <c r="O220" s="13"/>
      <c r="P220" s="14"/>
      <c r="Q220" s="14"/>
      <c r="R220" s="14"/>
      <c r="S220" s="14"/>
      <c r="T220" s="14"/>
      <c r="U220" s="14"/>
      <c r="V220" s="14"/>
      <c r="W220" s="14"/>
    </row>
    <row r="221">
      <c r="A221" s="8" t="s">
        <v>6243</v>
      </c>
      <c r="B221" s="8" t="s">
        <v>6294</v>
      </c>
      <c r="C221" s="14"/>
      <c r="D221" s="14"/>
      <c r="E221" s="8" t="s">
        <v>6295</v>
      </c>
      <c r="F221" s="122" t="s">
        <v>6296</v>
      </c>
      <c r="G221" s="114" t="s">
        <v>5561</v>
      </c>
      <c r="H221" s="8" t="s">
        <v>6297</v>
      </c>
      <c r="I221" s="14"/>
      <c r="J221" s="115" t="s">
        <v>6298</v>
      </c>
      <c r="K221" s="14"/>
      <c r="L221" s="14"/>
      <c r="M221" s="14"/>
      <c r="N221" s="14"/>
      <c r="O221" s="13"/>
      <c r="P221" s="14"/>
      <c r="Q221" s="14"/>
      <c r="R221" s="14"/>
      <c r="S221" s="14"/>
      <c r="T221" s="14"/>
      <c r="U221" s="14"/>
      <c r="V221" s="14"/>
      <c r="W221" s="14"/>
    </row>
    <row r="222">
      <c r="A222" s="8" t="s">
        <v>5881</v>
      </c>
      <c r="B222" s="8" t="s">
        <v>4004</v>
      </c>
      <c r="C222" s="14"/>
      <c r="D222" s="14"/>
      <c r="E222" s="12"/>
      <c r="F222" s="113" t="s">
        <v>6299</v>
      </c>
      <c r="G222" s="114" t="s">
        <v>5561</v>
      </c>
      <c r="H222" s="8" t="s">
        <v>6300</v>
      </c>
      <c r="I222" s="14"/>
      <c r="J222" s="120" t="s">
        <v>6301</v>
      </c>
      <c r="K222" s="14"/>
      <c r="L222" s="14"/>
      <c r="M222" s="14"/>
      <c r="N222" s="14"/>
      <c r="O222" s="13"/>
      <c r="P222" s="14"/>
      <c r="Q222" s="14"/>
      <c r="R222" s="14"/>
      <c r="S222" s="14"/>
      <c r="T222" s="14"/>
      <c r="U222" s="14"/>
      <c r="V222" s="14"/>
      <c r="W222" s="14"/>
    </row>
    <row r="223">
      <c r="A223" s="8" t="s">
        <v>5881</v>
      </c>
      <c r="B223" s="8" t="s">
        <v>4004</v>
      </c>
      <c r="C223" s="14"/>
      <c r="D223" s="14"/>
      <c r="E223" s="12"/>
      <c r="F223" s="122" t="s">
        <v>6302</v>
      </c>
      <c r="G223" s="114" t="s">
        <v>5561</v>
      </c>
      <c r="H223" s="8" t="s">
        <v>6303</v>
      </c>
      <c r="I223" s="14"/>
      <c r="J223" s="120" t="s">
        <v>6304</v>
      </c>
      <c r="K223" s="14"/>
      <c r="L223" s="14"/>
      <c r="M223" s="14"/>
      <c r="N223" s="14"/>
      <c r="O223" s="13"/>
      <c r="P223" s="14"/>
      <c r="Q223" s="14"/>
      <c r="R223" s="14"/>
      <c r="S223" s="14"/>
      <c r="T223" s="14"/>
      <c r="U223" s="14"/>
      <c r="V223" s="14"/>
      <c r="W223" s="14"/>
    </row>
    <row r="224">
      <c r="A224" s="8" t="s">
        <v>5881</v>
      </c>
      <c r="B224" s="8" t="s">
        <v>4004</v>
      </c>
      <c r="C224" s="14"/>
      <c r="D224" s="14"/>
      <c r="E224" s="8"/>
      <c r="F224" s="122" t="s">
        <v>6305</v>
      </c>
      <c r="G224" s="114" t="s">
        <v>5561</v>
      </c>
      <c r="H224" s="8" t="s">
        <v>6306</v>
      </c>
      <c r="I224" s="14"/>
      <c r="J224" s="120" t="s">
        <v>6307</v>
      </c>
      <c r="K224" s="14"/>
      <c r="L224" s="14"/>
      <c r="M224" s="14"/>
      <c r="N224" s="14"/>
      <c r="O224" s="13"/>
      <c r="P224" s="14"/>
      <c r="Q224" s="14"/>
      <c r="R224" s="14"/>
      <c r="S224" s="14"/>
      <c r="T224" s="14"/>
      <c r="U224" s="14"/>
      <c r="V224" s="14"/>
      <c r="W224" s="14"/>
    </row>
    <row r="225">
      <c r="A225" s="8" t="s">
        <v>6308</v>
      </c>
      <c r="B225" s="8" t="s">
        <v>3318</v>
      </c>
      <c r="C225" s="11"/>
      <c r="D225" s="11"/>
      <c r="E225" s="12"/>
      <c r="F225" s="122" t="s">
        <v>6309</v>
      </c>
      <c r="G225" s="114" t="s">
        <v>5561</v>
      </c>
      <c r="H225" s="8" t="s">
        <v>6310</v>
      </c>
      <c r="I225" s="14"/>
      <c r="J225" s="115" t="s">
        <v>6311</v>
      </c>
      <c r="K225" s="14"/>
      <c r="L225" s="14"/>
      <c r="M225" s="14"/>
      <c r="N225" s="14"/>
      <c r="O225" s="13"/>
      <c r="P225" s="14"/>
      <c r="Q225" s="14"/>
      <c r="R225" s="14"/>
      <c r="S225" s="14"/>
      <c r="T225" s="14"/>
      <c r="U225" s="14"/>
      <c r="V225" s="14"/>
      <c r="W225" s="14"/>
    </row>
    <row r="226">
      <c r="A226" s="8" t="s">
        <v>6312</v>
      </c>
      <c r="B226" s="8" t="s">
        <v>3117</v>
      </c>
      <c r="C226" s="11"/>
      <c r="D226" s="14"/>
      <c r="E226" s="9" t="s">
        <v>6313</v>
      </c>
      <c r="F226" s="122"/>
      <c r="G226" s="114" t="s">
        <v>5561</v>
      </c>
      <c r="H226" s="8" t="s">
        <v>6314</v>
      </c>
      <c r="I226" s="14"/>
      <c r="J226" s="115" t="s">
        <v>6315</v>
      </c>
      <c r="K226" s="14"/>
      <c r="L226" s="14"/>
      <c r="M226" s="14"/>
      <c r="N226" s="14"/>
      <c r="O226" s="13"/>
      <c r="P226" s="14"/>
      <c r="Q226" s="14"/>
      <c r="R226" s="14"/>
      <c r="S226" s="14"/>
      <c r="T226" s="14"/>
      <c r="U226" s="14"/>
      <c r="V226" s="14"/>
      <c r="W226" s="14"/>
    </row>
    <row r="227">
      <c r="A227" s="8" t="s">
        <v>6316</v>
      </c>
      <c r="B227" s="8" t="s">
        <v>3507</v>
      </c>
      <c r="C227" s="11"/>
      <c r="D227" s="11"/>
      <c r="E227" s="9"/>
      <c r="F227" s="122" t="s">
        <v>6317</v>
      </c>
      <c r="G227" s="114" t="s">
        <v>5561</v>
      </c>
      <c r="H227" s="8" t="s">
        <v>6318</v>
      </c>
      <c r="I227" s="14"/>
      <c r="J227" s="120" t="s">
        <v>6319</v>
      </c>
      <c r="K227" s="14"/>
      <c r="L227" s="14"/>
      <c r="M227" s="14"/>
      <c r="N227" s="14"/>
      <c r="O227" s="13"/>
      <c r="P227" s="14"/>
      <c r="Q227" s="14"/>
      <c r="R227" s="14"/>
      <c r="S227" s="14"/>
      <c r="T227" s="14"/>
      <c r="U227" s="14"/>
      <c r="V227" s="14"/>
      <c r="W227" s="14"/>
    </row>
    <row r="228">
      <c r="A228" s="8" t="s">
        <v>6320</v>
      </c>
      <c r="B228" s="8" t="s">
        <v>3758</v>
      </c>
      <c r="C228" s="14"/>
      <c r="D228" s="14"/>
      <c r="E228" s="12"/>
      <c r="F228" s="113" t="s">
        <v>6321</v>
      </c>
      <c r="G228" s="114" t="s">
        <v>5561</v>
      </c>
      <c r="H228" s="8" t="s">
        <v>6322</v>
      </c>
      <c r="I228" s="11" t="s">
        <v>6323</v>
      </c>
      <c r="J228" s="115" t="s">
        <v>6324</v>
      </c>
      <c r="K228" s="14"/>
      <c r="L228" s="14"/>
      <c r="M228" s="14"/>
      <c r="N228" s="14"/>
      <c r="O228" s="13"/>
      <c r="P228" s="14"/>
      <c r="Q228" s="14"/>
      <c r="R228" s="14"/>
      <c r="S228" s="14"/>
      <c r="T228" s="14"/>
      <c r="U228" s="14"/>
      <c r="V228" s="14"/>
      <c r="W228" s="14"/>
    </row>
    <row r="229">
      <c r="A229" s="8" t="s">
        <v>6325</v>
      </c>
      <c r="B229" s="8" t="s">
        <v>3685</v>
      </c>
      <c r="C229" s="14"/>
      <c r="D229" s="14"/>
      <c r="E229" s="12"/>
      <c r="F229" s="113" t="s">
        <v>6326</v>
      </c>
      <c r="G229" s="114" t="s">
        <v>5561</v>
      </c>
      <c r="H229" s="8" t="s">
        <v>6327</v>
      </c>
      <c r="I229" s="14"/>
      <c r="J229" s="115" t="s">
        <v>6328</v>
      </c>
      <c r="K229" s="14"/>
      <c r="L229" s="14"/>
      <c r="M229" s="14"/>
      <c r="N229" s="14"/>
      <c r="O229" s="13"/>
      <c r="P229" s="14"/>
      <c r="Q229" s="14"/>
      <c r="R229" s="14"/>
      <c r="S229" s="14"/>
      <c r="T229" s="14"/>
      <c r="U229" s="14"/>
      <c r="V229" s="14"/>
      <c r="W229" s="14"/>
    </row>
    <row r="230">
      <c r="C230" s="14"/>
      <c r="D230" s="14"/>
      <c r="E230" s="12"/>
      <c r="F230" s="113" t="s">
        <v>6329</v>
      </c>
      <c r="G230" s="114" t="s">
        <v>5561</v>
      </c>
      <c r="H230" s="8" t="s">
        <v>6330</v>
      </c>
      <c r="I230" s="14"/>
      <c r="J230" s="115" t="s">
        <v>6331</v>
      </c>
      <c r="K230" s="14"/>
      <c r="L230" s="14"/>
      <c r="M230" s="14"/>
      <c r="N230" s="14"/>
      <c r="O230" s="13"/>
      <c r="P230" s="14"/>
      <c r="Q230" s="14"/>
      <c r="R230" s="14"/>
      <c r="S230" s="14"/>
      <c r="T230" s="14"/>
      <c r="U230" s="14"/>
      <c r="V230" s="14"/>
      <c r="W230" s="14"/>
    </row>
    <row r="231">
      <c r="C231" s="14"/>
      <c r="D231" s="14"/>
      <c r="E231" s="12"/>
      <c r="F231" s="117" t="s">
        <v>6332</v>
      </c>
      <c r="G231" s="114" t="s">
        <v>5561</v>
      </c>
      <c r="H231" s="8" t="s">
        <v>6333</v>
      </c>
      <c r="I231" s="14"/>
      <c r="J231" s="115" t="s">
        <v>6334</v>
      </c>
      <c r="K231" s="14"/>
      <c r="L231" s="14"/>
      <c r="M231" s="14"/>
      <c r="N231" s="14"/>
      <c r="O231" s="13"/>
      <c r="P231" s="14"/>
      <c r="Q231" s="14"/>
      <c r="R231" s="14"/>
      <c r="S231" s="14"/>
      <c r="T231" s="14"/>
      <c r="U231" s="14"/>
      <c r="V231" s="14"/>
      <c r="W231" s="14"/>
    </row>
    <row r="232">
      <c r="A232" s="8" t="s">
        <v>6335</v>
      </c>
      <c r="B232" s="8" t="s">
        <v>3685</v>
      </c>
      <c r="C232" s="14"/>
      <c r="D232" s="14"/>
      <c r="E232" s="140"/>
      <c r="F232" s="122" t="s">
        <v>6336</v>
      </c>
      <c r="G232" s="114" t="s">
        <v>5561</v>
      </c>
      <c r="H232" s="8" t="s">
        <v>6337</v>
      </c>
      <c r="I232" s="14"/>
      <c r="J232" s="115" t="s">
        <v>6338</v>
      </c>
      <c r="K232" s="14"/>
      <c r="L232" s="14"/>
      <c r="M232" s="14"/>
      <c r="N232" s="14"/>
      <c r="O232" s="13"/>
      <c r="P232" s="14"/>
      <c r="Q232" s="14"/>
      <c r="R232" s="14"/>
      <c r="S232" s="14"/>
      <c r="T232" s="14"/>
      <c r="U232" s="14"/>
      <c r="V232" s="14"/>
      <c r="W232" s="14"/>
    </row>
    <row r="233">
      <c r="A233" s="8" t="s">
        <v>6335</v>
      </c>
      <c r="B233" s="8" t="s">
        <v>3685</v>
      </c>
      <c r="C233" s="11"/>
      <c r="D233" s="11"/>
      <c r="E233" s="140"/>
      <c r="F233" s="122" t="s">
        <v>6339</v>
      </c>
      <c r="G233" s="114" t="s">
        <v>5561</v>
      </c>
      <c r="H233" s="8" t="s">
        <v>6340</v>
      </c>
      <c r="I233" s="14"/>
      <c r="J233" s="120" t="s">
        <v>6341</v>
      </c>
      <c r="K233" s="14"/>
      <c r="L233" s="14"/>
      <c r="M233" s="14"/>
      <c r="N233" s="14"/>
      <c r="O233" s="13"/>
      <c r="P233" s="14"/>
      <c r="Q233" s="14"/>
      <c r="R233" s="14"/>
      <c r="S233" s="14"/>
      <c r="T233" s="14"/>
      <c r="U233" s="14"/>
      <c r="V233" s="14"/>
      <c r="W233" s="14"/>
    </row>
    <row r="234">
      <c r="A234" s="8" t="s">
        <v>6335</v>
      </c>
      <c r="B234" s="8" t="s">
        <v>3685</v>
      </c>
      <c r="C234" s="11"/>
      <c r="D234" s="14"/>
      <c r="E234" s="12"/>
      <c r="F234" s="122" t="s">
        <v>6342</v>
      </c>
      <c r="G234" s="114" t="s">
        <v>5561</v>
      </c>
      <c r="H234" s="8" t="s">
        <v>6343</v>
      </c>
      <c r="I234" s="14"/>
      <c r="J234" s="120" t="s">
        <v>6344</v>
      </c>
      <c r="K234" s="14"/>
      <c r="L234" s="14"/>
      <c r="M234" s="14"/>
      <c r="N234" s="14"/>
      <c r="O234" s="13"/>
      <c r="P234" s="14"/>
      <c r="Q234" s="14"/>
      <c r="R234" s="14"/>
      <c r="S234" s="14"/>
      <c r="T234" s="14"/>
      <c r="U234" s="14"/>
      <c r="V234" s="14"/>
      <c r="W234" s="14"/>
    </row>
    <row r="235">
      <c r="A235" s="8" t="s">
        <v>6335</v>
      </c>
      <c r="B235" s="8" t="s">
        <v>3685</v>
      </c>
      <c r="C235" s="11"/>
      <c r="D235" s="14"/>
      <c r="E235" s="12"/>
      <c r="F235" s="122" t="s">
        <v>6345</v>
      </c>
      <c r="G235" s="114" t="s">
        <v>5561</v>
      </c>
      <c r="H235" s="8" t="s">
        <v>6346</v>
      </c>
      <c r="I235" s="14"/>
      <c r="J235" s="120" t="s">
        <v>6347</v>
      </c>
      <c r="K235" s="14"/>
      <c r="L235" s="14"/>
      <c r="M235" s="14"/>
      <c r="N235" s="14"/>
      <c r="O235" s="13"/>
      <c r="P235" s="14"/>
      <c r="Q235" s="14"/>
      <c r="R235" s="14"/>
      <c r="S235" s="14"/>
      <c r="T235" s="14"/>
      <c r="U235" s="14"/>
      <c r="V235" s="14"/>
      <c r="W235" s="14"/>
    </row>
    <row r="236">
      <c r="A236" s="8" t="s">
        <v>6348</v>
      </c>
      <c r="B236" s="8" t="s">
        <v>4879</v>
      </c>
      <c r="C236" s="11"/>
      <c r="D236" s="14"/>
      <c r="E236" s="12"/>
      <c r="F236" s="122" t="s">
        <v>6349</v>
      </c>
      <c r="G236" s="114" t="s">
        <v>5561</v>
      </c>
      <c r="H236" s="8" t="s">
        <v>6350</v>
      </c>
      <c r="I236" s="14"/>
      <c r="J236" s="120" t="s">
        <v>6351</v>
      </c>
      <c r="K236" s="14"/>
      <c r="L236" s="14"/>
      <c r="M236" s="14"/>
      <c r="N236" s="14"/>
      <c r="O236" s="13"/>
      <c r="P236" s="14"/>
      <c r="Q236" s="14"/>
      <c r="R236" s="14"/>
      <c r="S236" s="14"/>
      <c r="T236" s="14"/>
      <c r="U236" s="14"/>
      <c r="V236" s="14"/>
      <c r="W236" s="14"/>
    </row>
    <row r="237">
      <c r="A237" s="8" t="s">
        <v>6348</v>
      </c>
      <c r="B237" s="8" t="s">
        <v>4879</v>
      </c>
      <c r="C237" s="11"/>
      <c r="D237" s="14"/>
      <c r="E237" s="8"/>
      <c r="F237" s="122" t="s">
        <v>6352</v>
      </c>
      <c r="G237" s="114" t="s">
        <v>5561</v>
      </c>
      <c r="H237" s="8" t="s">
        <v>6353</v>
      </c>
      <c r="I237" s="14"/>
      <c r="J237" s="120" t="s">
        <v>6354</v>
      </c>
      <c r="K237" s="14"/>
      <c r="L237" s="14"/>
      <c r="M237" s="14"/>
      <c r="N237" s="14"/>
      <c r="O237" s="13"/>
      <c r="P237" s="14"/>
      <c r="Q237" s="14"/>
      <c r="R237" s="14"/>
      <c r="S237" s="14"/>
      <c r="T237" s="14"/>
      <c r="U237" s="14"/>
      <c r="V237" s="14"/>
      <c r="W237" s="14"/>
    </row>
    <row r="238">
      <c r="A238" s="8" t="s">
        <v>6355</v>
      </c>
      <c r="B238" s="8" t="s">
        <v>6356</v>
      </c>
      <c r="C238" s="11"/>
      <c r="D238" s="14"/>
      <c r="E238" s="12"/>
      <c r="F238" s="113" t="s">
        <v>6357</v>
      </c>
      <c r="G238" s="114" t="s">
        <v>5561</v>
      </c>
      <c r="H238" s="8" t="s">
        <v>6358</v>
      </c>
      <c r="I238" s="11" t="s">
        <v>6359</v>
      </c>
      <c r="J238" s="115" t="s">
        <v>6360</v>
      </c>
      <c r="K238" s="14"/>
      <c r="L238" s="14"/>
      <c r="M238" s="14"/>
      <c r="N238" s="14"/>
      <c r="O238" s="13"/>
      <c r="P238" s="14"/>
      <c r="Q238" s="14"/>
      <c r="R238" s="14"/>
      <c r="S238" s="14"/>
      <c r="T238" s="14"/>
      <c r="U238" s="14"/>
      <c r="V238" s="14"/>
      <c r="W238" s="14"/>
    </row>
    <row r="239">
      <c r="A239" s="8" t="s">
        <v>6355</v>
      </c>
      <c r="B239" s="8" t="s">
        <v>6361</v>
      </c>
      <c r="C239" s="11"/>
      <c r="D239" s="14"/>
      <c r="E239" s="12"/>
      <c r="F239" s="113" t="s">
        <v>6362</v>
      </c>
      <c r="G239" s="114" t="s">
        <v>5561</v>
      </c>
      <c r="H239" s="8" t="s">
        <v>6363</v>
      </c>
      <c r="I239" s="14"/>
      <c r="J239" s="115" t="s">
        <v>6364</v>
      </c>
      <c r="K239" s="14"/>
      <c r="L239" s="14"/>
      <c r="M239" s="14"/>
      <c r="N239" s="14"/>
      <c r="O239" s="13"/>
      <c r="P239" s="14"/>
      <c r="Q239" s="14"/>
      <c r="R239" s="14"/>
      <c r="S239" s="14"/>
      <c r="T239" s="14"/>
      <c r="U239" s="14"/>
      <c r="V239" s="14"/>
      <c r="W239" s="14"/>
    </row>
    <row r="240">
      <c r="A240" s="8" t="s">
        <v>6355</v>
      </c>
      <c r="B240" s="8" t="s">
        <v>6365</v>
      </c>
      <c r="C240" s="11"/>
      <c r="D240" s="14"/>
      <c r="E240" s="12"/>
      <c r="F240" s="113" t="s">
        <v>6366</v>
      </c>
      <c r="G240" s="114" t="s">
        <v>5561</v>
      </c>
      <c r="H240" s="8" t="s">
        <v>6367</v>
      </c>
      <c r="I240" s="14"/>
      <c r="J240" s="115" t="s">
        <v>6368</v>
      </c>
      <c r="K240" s="14"/>
      <c r="L240" s="14"/>
      <c r="M240" s="14"/>
      <c r="N240" s="14"/>
      <c r="O240" s="13"/>
      <c r="P240" s="14"/>
      <c r="Q240" s="14"/>
      <c r="R240" s="14"/>
      <c r="S240" s="14"/>
      <c r="T240" s="14"/>
      <c r="U240" s="14"/>
      <c r="V240" s="14"/>
      <c r="W240" s="14"/>
    </row>
    <row r="241">
      <c r="A241" s="8" t="s">
        <v>6355</v>
      </c>
      <c r="B241" s="8" t="s">
        <v>6369</v>
      </c>
      <c r="C241" s="11"/>
      <c r="D241" s="14"/>
      <c r="E241" s="12"/>
      <c r="F241" s="118" t="s">
        <v>6370</v>
      </c>
      <c r="G241" s="114" t="s">
        <v>5561</v>
      </c>
      <c r="H241" s="8" t="s">
        <v>6371</v>
      </c>
      <c r="I241" s="11" t="s">
        <v>6372</v>
      </c>
      <c r="J241" s="115" t="s">
        <v>6373</v>
      </c>
      <c r="K241" s="14"/>
      <c r="L241" s="14"/>
      <c r="M241" s="14"/>
      <c r="N241" s="14"/>
      <c r="O241" s="13"/>
      <c r="P241" s="14"/>
      <c r="Q241" s="14"/>
      <c r="R241" s="14"/>
      <c r="S241" s="14"/>
      <c r="T241" s="14"/>
      <c r="U241" s="14"/>
      <c r="V241" s="14"/>
      <c r="W241" s="14"/>
    </row>
    <row r="242">
      <c r="A242" s="8" t="s">
        <v>6355</v>
      </c>
      <c r="B242" s="8" t="s">
        <v>6374</v>
      </c>
      <c r="C242" s="11"/>
      <c r="D242" s="14"/>
      <c r="E242" s="12"/>
      <c r="F242" s="113" t="s">
        <v>6375</v>
      </c>
      <c r="G242" s="114" t="s">
        <v>5561</v>
      </c>
      <c r="H242" s="8" t="s">
        <v>6376</v>
      </c>
      <c r="I242" s="14"/>
      <c r="J242" s="115" t="s">
        <v>6377</v>
      </c>
      <c r="K242" s="14"/>
      <c r="L242" s="14"/>
      <c r="M242" s="14"/>
      <c r="N242" s="14"/>
      <c r="O242" s="13"/>
      <c r="P242" s="14"/>
      <c r="Q242" s="14"/>
      <c r="R242" s="14"/>
      <c r="S242" s="14"/>
      <c r="T242" s="14"/>
      <c r="U242" s="14"/>
      <c r="V242" s="14"/>
      <c r="W242" s="14"/>
    </row>
    <row r="243">
      <c r="A243" s="8" t="s">
        <v>6355</v>
      </c>
      <c r="B243" s="8" t="s">
        <v>6378</v>
      </c>
      <c r="C243" s="14"/>
      <c r="D243" s="14"/>
      <c r="E243" s="12"/>
      <c r="F243" s="113" t="s">
        <v>6379</v>
      </c>
      <c r="G243" s="114" t="s">
        <v>5561</v>
      </c>
      <c r="H243" s="8" t="s">
        <v>6380</v>
      </c>
      <c r="I243" s="14"/>
      <c r="J243" s="115" t="s">
        <v>6381</v>
      </c>
      <c r="K243" s="14"/>
      <c r="L243" s="14"/>
      <c r="M243" s="14"/>
      <c r="N243" s="14"/>
      <c r="O243" s="13"/>
      <c r="P243" s="14"/>
      <c r="Q243" s="14"/>
      <c r="R243" s="14"/>
      <c r="S243" s="14"/>
      <c r="T243" s="14"/>
      <c r="U243" s="14"/>
      <c r="V243" s="14"/>
      <c r="W243" s="14"/>
    </row>
    <row r="244">
      <c r="A244" s="8" t="s">
        <v>6355</v>
      </c>
      <c r="B244" s="8" t="s">
        <v>6382</v>
      </c>
      <c r="C244" s="14"/>
      <c r="D244" s="14"/>
      <c r="E244" s="12"/>
      <c r="F244" s="113" t="s">
        <v>6383</v>
      </c>
      <c r="G244" s="114" t="s">
        <v>5561</v>
      </c>
      <c r="H244" s="8" t="s">
        <v>6384</v>
      </c>
      <c r="I244" s="14"/>
      <c r="J244" s="120" t="s">
        <v>6385</v>
      </c>
      <c r="K244" s="14"/>
      <c r="L244" s="14"/>
      <c r="M244" s="14"/>
      <c r="N244" s="14"/>
      <c r="O244" s="13"/>
      <c r="P244" s="14"/>
      <c r="Q244" s="14"/>
      <c r="R244" s="14"/>
      <c r="S244" s="14"/>
      <c r="T244" s="14"/>
      <c r="U244" s="14"/>
      <c r="V244" s="14"/>
      <c r="W244" s="14"/>
    </row>
    <row r="245">
      <c r="A245" s="8" t="s">
        <v>6355</v>
      </c>
      <c r="B245" s="8" t="s">
        <v>6386</v>
      </c>
      <c r="C245" s="14"/>
      <c r="D245" s="14"/>
      <c r="E245" s="12"/>
      <c r="F245" s="113" t="s">
        <v>6387</v>
      </c>
      <c r="G245" s="114" t="s">
        <v>5561</v>
      </c>
      <c r="H245" s="8" t="s">
        <v>6388</v>
      </c>
      <c r="I245" s="11" t="s">
        <v>6389</v>
      </c>
      <c r="J245" s="115" t="s">
        <v>6390</v>
      </c>
      <c r="K245" s="14"/>
      <c r="L245" s="14"/>
      <c r="M245" s="14"/>
      <c r="N245" s="14"/>
      <c r="O245" s="13"/>
      <c r="P245" s="14"/>
      <c r="Q245" s="14"/>
      <c r="R245" s="14"/>
      <c r="S245" s="14"/>
      <c r="T245" s="14"/>
      <c r="U245" s="14"/>
      <c r="V245" s="14"/>
      <c r="W245" s="14"/>
    </row>
    <row r="246">
      <c r="A246" s="8" t="s">
        <v>6119</v>
      </c>
      <c r="B246" s="8" t="s">
        <v>4445</v>
      </c>
      <c r="C246" s="14"/>
      <c r="D246" s="14"/>
      <c r="E246" s="12"/>
      <c r="F246" s="113" t="s">
        <v>6391</v>
      </c>
      <c r="G246" s="114" t="s">
        <v>5561</v>
      </c>
      <c r="H246" s="8" t="s">
        <v>6392</v>
      </c>
      <c r="I246" s="11"/>
      <c r="J246" s="115" t="s">
        <v>6393</v>
      </c>
      <c r="K246" s="14"/>
      <c r="L246" s="14"/>
      <c r="M246" s="14"/>
      <c r="N246" s="14"/>
      <c r="O246" s="13"/>
      <c r="P246" s="14"/>
      <c r="Q246" s="14"/>
      <c r="R246" s="14"/>
      <c r="S246" s="14"/>
      <c r="T246" s="14"/>
      <c r="U246" s="14"/>
      <c r="V246" s="14"/>
      <c r="W246" s="14"/>
    </row>
    <row r="247">
      <c r="A247" s="8" t="s">
        <v>6119</v>
      </c>
      <c r="B247" s="8" t="s">
        <v>4445</v>
      </c>
      <c r="C247" s="14"/>
      <c r="D247" s="14"/>
      <c r="E247" s="12"/>
      <c r="F247" s="113" t="s">
        <v>6394</v>
      </c>
      <c r="G247" s="114" t="s">
        <v>5561</v>
      </c>
      <c r="H247" s="8" t="s">
        <v>6395</v>
      </c>
      <c r="I247" s="11"/>
      <c r="J247" s="115" t="s">
        <v>6396</v>
      </c>
      <c r="K247" s="14"/>
      <c r="L247" s="14"/>
      <c r="M247" s="14"/>
      <c r="N247" s="14"/>
      <c r="O247" s="13"/>
      <c r="P247" s="14"/>
      <c r="Q247" s="14"/>
      <c r="R247" s="14"/>
      <c r="S247" s="14"/>
      <c r="T247" s="14"/>
      <c r="U247" s="14"/>
      <c r="V247" s="14"/>
      <c r="W247" s="14"/>
    </row>
    <row r="248">
      <c r="A248" s="8" t="s">
        <v>6119</v>
      </c>
      <c r="B248" s="8" t="s">
        <v>4445</v>
      </c>
      <c r="C248" s="14"/>
      <c r="D248" s="14"/>
      <c r="E248" s="12"/>
      <c r="F248" s="113" t="s">
        <v>6397</v>
      </c>
      <c r="G248" s="114" t="s">
        <v>5561</v>
      </c>
      <c r="H248" s="8" t="s">
        <v>6398</v>
      </c>
      <c r="I248" s="11"/>
      <c r="J248" s="115" t="s">
        <v>6399</v>
      </c>
      <c r="K248" s="14"/>
      <c r="L248" s="14"/>
      <c r="M248" s="14"/>
      <c r="N248" s="14"/>
      <c r="O248" s="13"/>
      <c r="P248" s="14"/>
      <c r="Q248" s="14"/>
      <c r="R248" s="14"/>
      <c r="S248" s="14"/>
      <c r="T248" s="14"/>
      <c r="U248" s="14"/>
      <c r="V248" s="14"/>
      <c r="W248" s="14"/>
    </row>
    <row r="249">
      <c r="A249" s="8" t="s">
        <v>6119</v>
      </c>
      <c r="B249" s="8" t="s">
        <v>4445</v>
      </c>
      <c r="C249" s="14"/>
      <c r="D249" s="14"/>
      <c r="E249" s="12"/>
      <c r="F249" s="117" t="s">
        <v>6400</v>
      </c>
      <c r="G249" s="114" t="s">
        <v>5561</v>
      </c>
      <c r="H249" s="8" t="s">
        <v>6401</v>
      </c>
      <c r="I249" s="128"/>
      <c r="J249" s="50" t="s">
        <v>6402</v>
      </c>
      <c r="K249" s="14"/>
      <c r="L249" s="14"/>
      <c r="M249" s="14"/>
      <c r="N249" s="14"/>
      <c r="O249" s="13"/>
      <c r="P249" s="14"/>
      <c r="Q249" s="14"/>
      <c r="R249" s="14"/>
      <c r="S249" s="14"/>
      <c r="T249" s="14"/>
      <c r="U249" s="14"/>
      <c r="V249" s="14"/>
      <c r="W249" s="14"/>
    </row>
    <row r="250">
      <c r="C250" s="14"/>
      <c r="D250" s="14"/>
      <c r="E250" s="12"/>
      <c r="F250" s="113" t="s">
        <v>6403</v>
      </c>
      <c r="G250" s="114" t="s">
        <v>5561</v>
      </c>
      <c r="H250" s="8" t="s">
        <v>6404</v>
      </c>
      <c r="I250" s="128"/>
      <c r="J250" s="50" t="s">
        <v>6405</v>
      </c>
      <c r="K250" s="14"/>
      <c r="L250" s="14"/>
      <c r="M250" s="14"/>
      <c r="N250" s="14"/>
      <c r="O250" s="13"/>
      <c r="P250" s="14"/>
      <c r="Q250" s="14"/>
      <c r="R250" s="14"/>
      <c r="S250" s="14"/>
      <c r="T250" s="14"/>
      <c r="U250" s="14"/>
      <c r="V250" s="14"/>
      <c r="W250" s="14"/>
    </row>
    <row r="251">
      <c r="C251" s="14"/>
      <c r="D251" s="14"/>
      <c r="E251" s="12"/>
      <c r="F251" s="113" t="s">
        <v>6406</v>
      </c>
      <c r="G251" s="114" t="s">
        <v>5561</v>
      </c>
      <c r="H251" s="8" t="s">
        <v>6407</v>
      </c>
      <c r="I251" s="128"/>
      <c r="J251" s="50" t="s">
        <v>6408</v>
      </c>
      <c r="K251" s="14"/>
      <c r="L251" s="14"/>
      <c r="M251" s="14"/>
      <c r="N251" s="14"/>
      <c r="O251" s="13"/>
      <c r="P251" s="14"/>
      <c r="Q251" s="14"/>
      <c r="R251" s="14"/>
      <c r="S251" s="14"/>
      <c r="T251" s="14"/>
      <c r="U251" s="14"/>
      <c r="V251" s="14"/>
      <c r="W251" s="14"/>
    </row>
    <row r="252">
      <c r="A252" s="8" t="s">
        <v>6119</v>
      </c>
      <c r="B252" s="8" t="s">
        <v>4445</v>
      </c>
      <c r="C252" s="14"/>
      <c r="D252" s="14"/>
      <c r="E252" s="12"/>
      <c r="F252" s="123" t="s">
        <v>6409</v>
      </c>
      <c r="G252" s="114" t="s">
        <v>5561</v>
      </c>
      <c r="H252" s="8" t="s">
        <v>6410</v>
      </c>
      <c r="I252" s="11"/>
      <c r="J252" s="120" t="s">
        <v>6411</v>
      </c>
      <c r="K252" s="14"/>
      <c r="L252" s="14"/>
      <c r="M252" s="14"/>
      <c r="N252" s="14"/>
      <c r="O252" s="13"/>
      <c r="P252" s="14"/>
      <c r="Q252" s="14"/>
      <c r="R252" s="14"/>
      <c r="S252" s="14"/>
      <c r="T252" s="14"/>
      <c r="U252" s="14"/>
      <c r="V252" s="14"/>
      <c r="W252" s="14"/>
    </row>
    <row r="253">
      <c r="C253" s="14"/>
      <c r="D253" s="14"/>
      <c r="E253" s="12"/>
      <c r="F253" s="123" t="s">
        <v>6412</v>
      </c>
      <c r="G253" s="114" t="s">
        <v>5561</v>
      </c>
      <c r="H253" s="8" t="s">
        <v>6413</v>
      </c>
      <c r="I253" s="11"/>
      <c r="J253" s="120" t="s">
        <v>6414</v>
      </c>
      <c r="K253" s="14"/>
      <c r="L253" s="14"/>
      <c r="M253" s="14"/>
      <c r="N253" s="14"/>
      <c r="O253" s="13"/>
      <c r="P253" s="14"/>
      <c r="Q253" s="14"/>
      <c r="R253" s="14"/>
      <c r="S253" s="14"/>
      <c r="T253" s="14"/>
      <c r="U253" s="14"/>
      <c r="V253" s="14"/>
      <c r="W253" s="14"/>
    </row>
    <row r="254">
      <c r="C254" s="14"/>
      <c r="D254" s="14"/>
      <c r="E254" s="12"/>
      <c r="F254" s="123" t="s">
        <v>6415</v>
      </c>
      <c r="G254" s="114" t="s">
        <v>5561</v>
      </c>
      <c r="H254" s="8" t="s">
        <v>6416</v>
      </c>
      <c r="I254" s="11"/>
      <c r="J254" s="120" t="s">
        <v>6417</v>
      </c>
      <c r="K254" s="14"/>
      <c r="L254" s="14"/>
      <c r="M254" s="14"/>
      <c r="N254" s="14"/>
      <c r="O254" s="13"/>
      <c r="P254" s="14"/>
      <c r="Q254" s="14"/>
      <c r="R254" s="14"/>
      <c r="S254" s="14"/>
      <c r="T254" s="14"/>
      <c r="U254" s="14"/>
      <c r="V254" s="14"/>
      <c r="W254" s="14"/>
    </row>
    <row r="255">
      <c r="A255" s="8" t="s">
        <v>6119</v>
      </c>
      <c r="B255" s="8" t="s">
        <v>4445</v>
      </c>
      <c r="C255" s="14"/>
      <c r="D255" s="14"/>
      <c r="E255" s="12"/>
      <c r="F255" s="123" t="s">
        <v>6418</v>
      </c>
      <c r="G255" s="114" t="s">
        <v>5561</v>
      </c>
      <c r="H255" s="8" t="s">
        <v>6419</v>
      </c>
      <c r="I255" s="11"/>
      <c r="J255" s="115" t="s">
        <v>6420</v>
      </c>
      <c r="K255" s="14"/>
      <c r="L255" s="14"/>
      <c r="M255" s="14"/>
      <c r="N255" s="14"/>
      <c r="O255" s="13"/>
      <c r="P255" s="14"/>
      <c r="Q255" s="14"/>
      <c r="R255" s="14"/>
      <c r="S255" s="14"/>
      <c r="T255" s="14"/>
      <c r="U255" s="14"/>
      <c r="V255" s="14"/>
      <c r="W255" s="14"/>
    </row>
    <row r="256">
      <c r="C256" s="14"/>
      <c r="D256" s="14"/>
      <c r="E256" s="12"/>
      <c r="F256" s="123" t="s">
        <v>6421</v>
      </c>
      <c r="G256" s="114" t="s">
        <v>5561</v>
      </c>
      <c r="H256" s="8" t="s">
        <v>6422</v>
      </c>
      <c r="I256" s="11"/>
      <c r="J256" s="115" t="s">
        <v>6423</v>
      </c>
      <c r="K256" s="14"/>
      <c r="L256" s="14"/>
      <c r="M256" s="14"/>
      <c r="N256" s="14"/>
      <c r="O256" s="13"/>
      <c r="P256" s="14"/>
      <c r="Q256" s="14"/>
      <c r="R256" s="14"/>
      <c r="S256" s="14"/>
      <c r="T256" s="14"/>
      <c r="U256" s="14"/>
      <c r="V256" s="14"/>
      <c r="W256" s="14"/>
    </row>
    <row r="257">
      <c r="C257" s="14"/>
      <c r="D257" s="14"/>
      <c r="E257" s="12"/>
      <c r="F257" s="123" t="s">
        <v>6424</v>
      </c>
      <c r="G257" s="114" t="s">
        <v>5561</v>
      </c>
      <c r="H257" s="8" t="s">
        <v>6425</v>
      </c>
      <c r="I257" s="11"/>
      <c r="J257" s="115" t="s">
        <v>6426</v>
      </c>
      <c r="K257" s="14"/>
      <c r="L257" s="14"/>
      <c r="M257" s="14"/>
      <c r="N257" s="14"/>
      <c r="O257" s="13"/>
      <c r="P257" s="14"/>
      <c r="Q257" s="14"/>
      <c r="R257" s="14"/>
      <c r="S257" s="14"/>
      <c r="T257" s="14"/>
      <c r="U257" s="14"/>
      <c r="V257" s="14"/>
      <c r="W257" s="14"/>
    </row>
    <row r="258">
      <c r="C258" s="14"/>
      <c r="D258" s="14"/>
      <c r="E258" s="12"/>
      <c r="F258" s="123" t="s">
        <v>6427</v>
      </c>
      <c r="G258" s="114" t="s">
        <v>5561</v>
      </c>
      <c r="H258" s="8" t="s">
        <v>6428</v>
      </c>
      <c r="I258" s="11"/>
      <c r="J258" s="115" t="s">
        <v>6429</v>
      </c>
      <c r="K258" s="14"/>
      <c r="L258" s="14"/>
      <c r="M258" s="14"/>
      <c r="N258" s="14"/>
      <c r="O258" s="13"/>
      <c r="P258" s="14"/>
      <c r="Q258" s="14"/>
      <c r="R258" s="14"/>
      <c r="S258" s="14"/>
      <c r="T258" s="14"/>
      <c r="U258" s="14"/>
      <c r="V258" s="14"/>
      <c r="W258" s="14"/>
    </row>
    <row r="259">
      <c r="A259" s="8" t="s">
        <v>6119</v>
      </c>
      <c r="B259" s="8" t="s">
        <v>4445</v>
      </c>
      <c r="C259" s="14"/>
      <c r="D259" s="14"/>
      <c r="E259" s="12"/>
      <c r="F259" s="123" t="s">
        <v>6430</v>
      </c>
      <c r="G259" s="114" t="s">
        <v>5561</v>
      </c>
      <c r="H259" s="8" t="s">
        <v>6431</v>
      </c>
      <c r="I259" s="11"/>
      <c r="J259" s="120" t="s">
        <v>6432</v>
      </c>
      <c r="K259" s="14"/>
      <c r="L259" s="14"/>
      <c r="M259" s="14"/>
      <c r="N259" s="14"/>
      <c r="O259" s="13"/>
      <c r="P259" s="14"/>
      <c r="Q259" s="14"/>
      <c r="R259" s="14"/>
      <c r="S259" s="14"/>
      <c r="T259" s="14"/>
      <c r="U259" s="14"/>
      <c r="V259" s="14"/>
      <c r="W259" s="14"/>
    </row>
    <row r="260">
      <c r="C260" s="14"/>
      <c r="D260" s="14"/>
      <c r="E260" s="12"/>
      <c r="F260" s="123" t="s">
        <v>6433</v>
      </c>
      <c r="G260" s="114" t="s">
        <v>5561</v>
      </c>
      <c r="H260" s="8" t="s">
        <v>6434</v>
      </c>
      <c r="I260" s="11"/>
      <c r="J260" s="120" t="s">
        <v>6435</v>
      </c>
      <c r="K260" s="14"/>
      <c r="L260" s="14"/>
      <c r="M260" s="14"/>
      <c r="N260" s="14"/>
      <c r="O260" s="13"/>
      <c r="P260" s="14"/>
      <c r="Q260" s="14"/>
      <c r="R260" s="14"/>
      <c r="S260" s="14"/>
      <c r="T260" s="14"/>
      <c r="U260" s="14"/>
      <c r="V260" s="14"/>
      <c r="W260" s="14"/>
    </row>
    <row r="261">
      <c r="C261" s="14"/>
      <c r="D261" s="14"/>
      <c r="E261" s="12"/>
      <c r="F261" s="123" t="s">
        <v>6436</v>
      </c>
      <c r="G261" s="114" t="s">
        <v>5561</v>
      </c>
      <c r="H261" s="8" t="s">
        <v>6437</v>
      </c>
      <c r="I261" s="11"/>
      <c r="J261" s="120" t="s">
        <v>6438</v>
      </c>
      <c r="K261" s="14"/>
      <c r="L261" s="14"/>
      <c r="M261" s="14"/>
      <c r="N261" s="14"/>
      <c r="O261" s="13"/>
      <c r="P261" s="14"/>
      <c r="Q261" s="14"/>
      <c r="R261" s="14"/>
      <c r="S261" s="14"/>
      <c r="T261" s="14"/>
      <c r="U261" s="14"/>
      <c r="V261" s="14"/>
      <c r="W261" s="14"/>
    </row>
    <row r="262">
      <c r="C262" s="14"/>
      <c r="D262" s="14"/>
      <c r="E262" s="12"/>
      <c r="F262" s="123" t="s">
        <v>6439</v>
      </c>
      <c r="G262" s="114" t="s">
        <v>5561</v>
      </c>
      <c r="H262" s="8" t="s">
        <v>6440</v>
      </c>
      <c r="I262" s="11"/>
      <c r="J262" s="120" t="s">
        <v>6441</v>
      </c>
      <c r="K262" s="14"/>
      <c r="L262" s="14"/>
      <c r="M262" s="14"/>
      <c r="N262" s="14"/>
      <c r="O262" s="13"/>
      <c r="P262" s="14"/>
      <c r="Q262" s="14"/>
      <c r="R262" s="14"/>
      <c r="S262" s="14"/>
      <c r="T262" s="14"/>
      <c r="U262" s="14"/>
      <c r="V262" s="14"/>
      <c r="W262" s="14"/>
    </row>
    <row r="263">
      <c r="C263" s="14"/>
      <c r="D263" s="14"/>
      <c r="E263" s="12"/>
      <c r="F263" s="123" t="s">
        <v>6442</v>
      </c>
      <c r="G263" s="114" t="s">
        <v>5561</v>
      </c>
      <c r="H263" s="8" t="s">
        <v>6443</v>
      </c>
      <c r="I263" s="11"/>
      <c r="J263" s="120" t="s">
        <v>6444</v>
      </c>
      <c r="K263" s="14"/>
      <c r="L263" s="14"/>
      <c r="M263" s="14"/>
      <c r="N263" s="14"/>
      <c r="O263" s="13"/>
      <c r="P263" s="14"/>
      <c r="Q263" s="14"/>
      <c r="R263" s="14"/>
      <c r="S263" s="14"/>
      <c r="T263" s="14"/>
      <c r="U263" s="14"/>
      <c r="V263" s="14"/>
      <c r="W263" s="14"/>
    </row>
    <row r="264">
      <c r="A264" s="8" t="s">
        <v>6119</v>
      </c>
      <c r="B264" s="8" t="s">
        <v>4445</v>
      </c>
      <c r="C264" s="14"/>
      <c r="D264" s="14"/>
      <c r="E264" s="12"/>
      <c r="F264" s="123" t="s">
        <v>6445</v>
      </c>
      <c r="G264" s="114" t="s">
        <v>5561</v>
      </c>
      <c r="H264" s="8" t="s">
        <v>6446</v>
      </c>
      <c r="I264" s="11"/>
      <c r="J264" s="115" t="s">
        <v>6447</v>
      </c>
      <c r="K264" s="14"/>
      <c r="L264" s="14"/>
      <c r="M264" s="14"/>
      <c r="N264" s="14"/>
      <c r="O264" s="13"/>
      <c r="P264" s="14"/>
      <c r="Q264" s="14"/>
      <c r="R264" s="14"/>
      <c r="S264" s="14"/>
      <c r="T264" s="14"/>
      <c r="U264" s="14"/>
      <c r="V264" s="14"/>
      <c r="W264" s="14"/>
    </row>
    <row r="265">
      <c r="C265" s="14"/>
      <c r="D265" s="14"/>
      <c r="E265" s="12"/>
      <c r="F265" s="123" t="s">
        <v>6448</v>
      </c>
      <c r="G265" s="114" t="s">
        <v>5561</v>
      </c>
      <c r="H265" s="136" t="s">
        <v>6449</v>
      </c>
      <c r="I265" s="11"/>
      <c r="J265" s="115" t="s">
        <v>6450</v>
      </c>
      <c r="K265" s="14"/>
      <c r="L265" s="14"/>
      <c r="M265" s="14"/>
      <c r="N265" s="14"/>
      <c r="O265" s="13"/>
      <c r="P265" s="14"/>
      <c r="Q265" s="14"/>
      <c r="R265" s="14"/>
      <c r="S265" s="14"/>
      <c r="T265" s="14"/>
      <c r="U265" s="14"/>
      <c r="V265" s="14"/>
      <c r="W265" s="14"/>
    </row>
    <row r="266">
      <c r="C266" s="14"/>
      <c r="D266" s="14"/>
      <c r="E266" s="12"/>
      <c r="F266" s="123" t="s">
        <v>6451</v>
      </c>
      <c r="G266" s="114" t="s">
        <v>5561</v>
      </c>
      <c r="H266" s="136" t="s">
        <v>6452</v>
      </c>
      <c r="I266" s="11"/>
      <c r="J266" s="115" t="s">
        <v>6453</v>
      </c>
      <c r="K266" s="14"/>
      <c r="L266" s="14"/>
      <c r="M266" s="14"/>
      <c r="N266" s="14"/>
      <c r="O266" s="13"/>
      <c r="P266" s="14"/>
      <c r="Q266" s="14"/>
      <c r="R266" s="14"/>
      <c r="S266" s="14"/>
      <c r="T266" s="14"/>
      <c r="U266" s="14"/>
      <c r="V266" s="14"/>
      <c r="W266" s="14"/>
    </row>
    <row r="267">
      <c r="C267" s="14"/>
      <c r="D267" s="14"/>
      <c r="E267" s="12"/>
      <c r="F267" s="123" t="s">
        <v>6454</v>
      </c>
      <c r="G267" s="114" t="s">
        <v>5561</v>
      </c>
      <c r="H267" s="136" t="s">
        <v>6455</v>
      </c>
      <c r="I267" s="11"/>
      <c r="J267" s="115" t="s">
        <v>6456</v>
      </c>
      <c r="K267" s="14"/>
      <c r="L267" s="14"/>
      <c r="M267" s="14"/>
      <c r="N267" s="14"/>
      <c r="O267" s="13"/>
      <c r="P267" s="14"/>
      <c r="Q267" s="14"/>
      <c r="R267" s="14"/>
      <c r="S267" s="14"/>
      <c r="T267" s="14"/>
      <c r="U267" s="14"/>
      <c r="V267" s="14"/>
      <c r="W267" s="14"/>
    </row>
    <row r="268">
      <c r="A268" s="8" t="s">
        <v>6119</v>
      </c>
      <c r="B268" s="8" t="s">
        <v>4445</v>
      </c>
      <c r="C268" s="14"/>
      <c r="D268" s="14"/>
      <c r="E268" s="12"/>
      <c r="F268" s="123" t="s">
        <v>6457</v>
      </c>
      <c r="G268" s="114" t="s">
        <v>5561</v>
      </c>
      <c r="H268" s="8" t="s">
        <v>6458</v>
      </c>
      <c r="I268" s="11"/>
      <c r="J268" s="115" t="s">
        <v>6459</v>
      </c>
      <c r="K268" s="14"/>
      <c r="L268" s="14"/>
      <c r="M268" s="14"/>
      <c r="N268" s="14"/>
      <c r="O268" s="13"/>
      <c r="P268" s="14"/>
      <c r="Q268" s="14"/>
      <c r="R268" s="14"/>
      <c r="S268" s="14"/>
      <c r="T268" s="14"/>
      <c r="U268" s="14"/>
      <c r="V268" s="14"/>
      <c r="W268" s="14"/>
    </row>
    <row r="269">
      <c r="C269" s="14"/>
      <c r="D269" s="14"/>
      <c r="E269" s="12"/>
      <c r="F269" s="123" t="s">
        <v>6460</v>
      </c>
      <c r="G269" s="114" t="s">
        <v>5561</v>
      </c>
      <c r="H269" s="8" t="s">
        <v>6461</v>
      </c>
      <c r="I269" s="11"/>
      <c r="J269" s="115" t="s">
        <v>6462</v>
      </c>
      <c r="K269" s="14"/>
      <c r="L269" s="14"/>
      <c r="M269" s="14"/>
      <c r="N269" s="14"/>
      <c r="O269" s="13"/>
      <c r="P269" s="14"/>
      <c r="Q269" s="14"/>
      <c r="R269" s="14"/>
      <c r="S269" s="14"/>
      <c r="T269" s="14"/>
      <c r="U269" s="14"/>
      <c r="V269" s="14"/>
      <c r="W269" s="14"/>
    </row>
    <row r="270">
      <c r="C270" s="14"/>
      <c r="D270" s="14"/>
      <c r="E270" s="12"/>
      <c r="F270" s="123" t="s">
        <v>6463</v>
      </c>
      <c r="G270" s="114" t="s">
        <v>5561</v>
      </c>
      <c r="H270" s="136" t="s">
        <v>6464</v>
      </c>
      <c r="I270" s="11"/>
      <c r="J270" s="115" t="s">
        <v>6465</v>
      </c>
      <c r="K270" s="14"/>
      <c r="L270" s="14"/>
      <c r="M270" s="14"/>
      <c r="N270" s="14"/>
      <c r="O270" s="13"/>
      <c r="P270" s="14"/>
      <c r="Q270" s="14"/>
      <c r="R270" s="14"/>
      <c r="S270" s="14"/>
      <c r="T270" s="14"/>
      <c r="U270" s="14"/>
      <c r="V270" s="14"/>
      <c r="W270" s="14"/>
    </row>
    <row r="271">
      <c r="C271" s="14"/>
      <c r="D271" s="14"/>
      <c r="E271" s="12"/>
      <c r="F271" s="123" t="s">
        <v>6466</v>
      </c>
      <c r="G271" s="114" t="s">
        <v>5561</v>
      </c>
      <c r="H271" s="136" t="s">
        <v>6467</v>
      </c>
      <c r="I271" s="11"/>
      <c r="J271" s="115" t="s">
        <v>6468</v>
      </c>
      <c r="K271" s="14"/>
      <c r="L271" s="14"/>
      <c r="M271" s="14"/>
      <c r="N271" s="14"/>
      <c r="O271" s="13"/>
      <c r="P271" s="14"/>
      <c r="Q271" s="14"/>
      <c r="R271" s="14"/>
      <c r="S271" s="14"/>
      <c r="T271" s="14"/>
      <c r="U271" s="14"/>
      <c r="V271" s="14"/>
      <c r="W271" s="14"/>
    </row>
    <row r="272">
      <c r="A272" s="8" t="s">
        <v>5875</v>
      </c>
      <c r="B272" s="8" t="s">
        <v>3961</v>
      </c>
      <c r="C272" s="14"/>
      <c r="D272" s="14"/>
      <c r="E272" s="12"/>
      <c r="F272" s="122" t="s">
        <v>6469</v>
      </c>
      <c r="G272" s="114" t="s">
        <v>5561</v>
      </c>
      <c r="H272" s="8" t="s">
        <v>6470</v>
      </c>
      <c r="I272" s="50" t="s">
        <v>6471</v>
      </c>
      <c r="J272" s="115" t="s">
        <v>6472</v>
      </c>
      <c r="K272" s="14"/>
      <c r="L272" s="14"/>
      <c r="M272" s="14"/>
      <c r="N272" s="14"/>
      <c r="O272" s="13"/>
      <c r="P272" s="14"/>
      <c r="Q272" s="14"/>
      <c r="R272" s="14"/>
      <c r="S272" s="14"/>
      <c r="T272" s="14"/>
      <c r="U272" s="14"/>
      <c r="V272" s="14"/>
      <c r="W272" s="14"/>
    </row>
    <row r="273">
      <c r="C273" s="14"/>
      <c r="D273" s="14"/>
      <c r="E273" s="12"/>
      <c r="F273" s="122" t="s">
        <v>6473</v>
      </c>
      <c r="G273" s="114" t="s">
        <v>5561</v>
      </c>
      <c r="H273" s="8" t="s">
        <v>6474</v>
      </c>
      <c r="I273" s="11" t="s">
        <v>6475</v>
      </c>
      <c r="J273" s="115" t="s">
        <v>6476</v>
      </c>
      <c r="K273" s="14"/>
      <c r="L273" s="14"/>
      <c r="M273" s="14"/>
      <c r="N273" s="14"/>
      <c r="O273" s="13"/>
      <c r="P273" s="14"/>
      <c r="Q273" s="14"/>
      <c r="R273" s="14"/>
      <c r="S273" s="14"/>
      <c r="T273" s="14"/>
      <c r="U273" s="14"/>
      <c r="V273" s="14"/>
      <c r="W273" s="14"/>
    </row>
    <row r="274">
      <c r="C274" s="14"/>
      <c r="D274" s="14"/>
      <c r="E274" s="12"/>
      <c r="F274" s="122" t="s">
        <v>6473</v>
      </c>
      <c r="G274" s="114" t="s">
        <v>5561</v>
      </c>
      <c r="H274" s="8" t="s">
        <v>6477</v>
      </c>
      <c r="I274" s="11" t="s">
        <v>6475</v>
      </c>
      <c r="J274" s="115" t="s">
        <v>6478</v>
      </c>
      <c r="K274" s="14"/>
      <c r="L274" s="14"/>
      <c r="M274" s="14"/>
      <c r="N274" s="14"/>
      <c r="O274" s="13"/>
      <c r="P274" s="14"/>
      <c r="Q274" s="14"/>
      <c r="R274" s="14"/>
      <c r="S274" s="14"/>
      <c r="T274" s="14"/>
      <c r="U274" s="14"/>
      <c r="V274" s="14"/>
      <c r="W274" s="14"/>
    </row>
    <row r="275">
      <c r="A275" s="8" t="s">
        <v>6141</v>
      </c>
      <c r="B275" s="8" t="s">
        <v>3961</v>
      </c>
      <c r="C275" s="14"/>
      <c r="D275" s="14"/>
      <c r="E275" s="12"/>
      <c r="F275" s="122" t="s">
        <v>6479</v>
      </c>
      <c r="G275" s="114" t="s">
        <v>5561</v>
      </c>
      <c r="H275" s="8" t="s">
        <v>6480</v>
      </c>
      <c r="I275" s="14"/>
      <c r="J275" s="120" t="s">
        <v>6481</v>
      </c>
      <c r="K275" s="14"/>
      <c r="L275" s="14"/>
      <c r="M275" s="14"/>
      <c r="N275" s="14"/>
      <c r="O275" s="13"/>
      <c r="P275" s="14"/>
      <c r="Q275" s="14"/>
      <c r="R275" s="14"/>
      <c r="S275" s="14"/>
      <c r="T275" s="14"/>
      <c r="U275" s="14"/>
      <c r="V275" s="14"/>
      <c r="W275" s="14"/>
    </row>
    <row r="276">
      <c r="C276" s="14"/>
      <c r="D276" s="14"/>
      <c r="E276" s="12"/>
      <c r="F276" s="122" t="s">
        <v>6479</v>
      </c>
      <c r="G276" s="114" t="s">
        <v>5561</v>
      </c>
      <c r="H276" s="8" t="s">
        <v>6482</v>
      </c>
      <c r="I276" s="14"/>
      <c r="J276" s="120" t="s">
        <v>6483</v>
      </c>
      <c r="K276" s="14"/>
      <c r="L276" s="14"/>
      <c r="M276" s="14"/>
      <c r="N276" s="14"/>
      <c r="O276" s="13"/>
      <c r="P276" s="14"/>
      <c r="Q276" s="14"/>
      <c r="R276" s="14"/>
      <c r="S276" s="14"/>
      <c r="T276" s="14"/>
      <c r="U276" s="14"/>
      <c r="V276" s="14"/>
      <c r="W276" s="14"/>
    </row>
    <row r="277">
      <c r="C277" s="14"/>
      <c r="D277" s="14"/>
      <c r="E277" s="12"/>
      <c r="F277" s="122" t="s">
        <v>6479</v>
      </c>
      <c r="G277" s="114" t="s">
        <v>5561</v>
      </c>
      <c r="H277" s="8" t="s">
        <v>6484</v>
      </c>
      <c r="I277" s="14"/>
      <c r="J277" s="120" t="s">
        <v>6485</v>
      </c>
      <c r="K277" s="14"/>
      <c r="L277" s="14"/>
      <c r="M277" s="14"/>
      <c r="N277" s="14"/>
      <c r="O277" s="13"/>
      <c r="P277" s="14"/>
      <c r="Q277" s="14"/>
      <c r="R277" s="14"/>
      <c r="S277" s="14"/>
      <c r="T277" s="14"/>
      <c r="U277" s="14"/>
      <c r="V277" s="14"/>
      <c r="W277" s="14"/>
    </row>
    <row r="278">
      <c r="A278" s="8" t="s">
        <v>6147</v>
      </c>
      <c r="B278" s="8" t="s">
        <v>3961</v>
      </c>
      <c r="C278" s="14"/>
      <c r="D278" s="14"/>
      <c r="E278" s="12"/>
      <c r="F278" s="122" t="s">
        <v>6486</v>
      </c>
      <c r="G278" s="114" t="s">
        <v>5561</v>
      </c>
      <c r="H278" s="8" t="s">
        <v>6487</v>
      </c>
      <c r="I278" s="14"/>
      <c r="J278" s="120" t="s">
        <v>6488</v>
      </c>
      <c r="K278" s="14"/>
      <c r="L278" s="14"/>
      <c r="M278" s="14"/>
      <c r="N278" s="14"/>
      <c r="O278" s="13"/>
      <c r="P278" s="14"/>
      <c r="Q278" s="14"/>
      <c r="R278" s="14"/>
      <c r="S278" s="14"/>
      <c r="T278" s="14"/>
      <c r="U278" s="14"/>
      <c r="V278" s="14"/>
      <c r="W278" s="14"/>
    </row>
    <row r="279">
      <c r="C279" s="14"/>
      <c r="D279" s="14"/>
      <c r="E279" s="12"/>
      <c r="F279" s="122" t="s">
        <v>6486</v>
      </c>
      <c r="G279" s="114" t="s">
        <v>5561</v>
      </c>
      <c r="H279" s="8" t="s">
        <v>6489</v>
      </c>
      <c r="I279" s="14"/>
      <c r="J279" s="120" t="s">
        <v>6490</v>
      </c>
      <c r="K279" s="14"/>
      <c r="L279" s="14"/>
      <c r="M279" s="14"/>
      <c r="N279" s="14"/>
      <c r="O279" s="13"/>
      <c r="P279" s="14"/>
      <c r="Q279" s="14"/>
      <c r="R279" s="14"/>
      <c r="S279" s="14"/>
      <c r="T279" s="14"/>
      <c r="U279" s="14"/>
      <c r="V279" s="14"/>
      <c r="W279" s="14"/>
    </row>
    <row r="280">
      <c r="C280" s="14"/>
      <c r="D280" s="14"/>
      <c r="E280" s="12"/>
      <c r="F280" s="122" t="s">
        <v>6486</v>
      </c>
      <c r="G280" s="114" t="s">
        <v>5561</v>
      </c>
      <c r="H280" s="8" t="s">
        <v>6491</v>
      </c>
      <c r="I280" s="14"/>
      <c r="J280" s="120" t="s">
        <v>6492</v>
      </c>
      <c r="K280" s="14"/>
      <c r="L280" s="14"/>
      <c r="M280" s="14"/>
      <c r="N280" s="14"/>
      <c r="O280" s="13"/>
      <c r="P280" s="14"/>
      <c r="Q280" s="14"/>
      <c r="R280" s="14"/>
      <c r="S280" s="14"/>
      <c r="T280" s="14"/>
      <c r="U280" s="14"/>
      <c r="V280" s="14"/>
      <c r="W280" s="14"/>
    </row>
    <row r="281">
      <c r="A281" s="8" t="s">
        <v>6493</v>
      </c>
      <c r="B281" s="8" t="s">
        <v>4407</v>
      </c>
      <c r="C281" s="14"/>
      <c r="D281" s="14"/>
      <c r="E281" s="12"/>
      <c r="F281" s="122" t="s">
        <v>6494</v>
      </c>
      <c r="G281" s="114" t="s">
        <v>5561</v>
      </c>
      <c r="H281" s="8" t="s">
        <v>6495</v>
      </c>
      <c r="I281" s="14"/>
      <c r="J281" s="120" t="s">
        <v>6496</v>
      </c>
      <c r="K281" s="14"/>
      <c r="L281" s="14"/>
      <c r="M281" s="14"/>
      <c r="N281" s="14"/>
      <c r="O281" s="13"/>
      <c r="P281" s="14"/>
      <c r="Q281" s="14"/>
      <c r="R281" s="14"/>
      <c r="S281" s="14"/>
      <c r="T281" s="14"/>
      <c r="U281" s="14"/>
      <c r="V281" s="14"/>
      <c r="W281" s="14"/>
    </row>
    <row r="282">
      <c r="A282" s="8" t="s">
        <v>6493</v>
      </c>
      <c r="B282" s="8" t="s">
        <v>6497</v>
      </c>
      <c r="C282" s="14"/>
      <c r="D282" s="14"/>
      <c r="E282" s="12"/>
      <c r="F282" s="122" t="s">
        <v>6498</v>
      </c>
      <c r="G282" s="114" t="s">
        <v>5561</v>
      </c>
      <c r="H282" s="8" t="s">
        <v>6499</v>
      </c>
      <c r="I282" s="14"/>
      <c r="J282" s="120" t="s">
        <v>6500</v>
      </c>
      <c r="K282" s="14"/>
      <c r="L282" s="14"/>
      <c r="M282" s="14"/>
      <c r="N282" s="14"/>
      <c r="O282" s="13"/>
      <c r="P282" s="14"/>
      <c r="Q282" s="14"/>
      <c r="R282" s="14"/>
      <c r="S282" s="14"/>
      <c r="T282" s="14"/>
      <c r="U282" s="14"/>
      <c r="V282" s="14"/>
      <c r="W282" s="14"/>
    </row>
    <row r="283">
      <c r="A283" s="8" t="s">
        <v>6501</v>
      </c>
      <c r="B283" s="8" t="s">
        <v>2872</v>
      </c>
      <c r="C283" s="14"/>
      <c r="D283" s="14"/>
      <c r="E283" s="9" t="s">
        <v>6502</v>
      </c>
      <c r="F283" s="122" t="s">
        <v>6475</v>
      </c>
      <c r="G283" s="114" t="s">
        <v>5561</v>
      </c>
      <c r="H283" s="8" t="s">
        <v>6503</v>
      </c>
      <c r="I283" s="14"/>
      <c r="J283" s="120" t="s">
        <v>6504</v>
      </c>
      <c r="K283" s="14"/>
      <c r="L283" s="14"/>
      <c r="M283" s="14"/>
      <c r="N283" s="14"/>
      <c r="O283" s="13"/>
      <c r="P283" s="14"/>
      <c r="Q283" s="14"/>
      <c r="R283" s="14"/>
      <c r="S283" s="14"/>
      <c r="T283" s="14"/>
      <c r="U283" s="14"/>
      <c r="V283" s="14"/>
      <c r="W283" s="14"/>
    </row>
    <row r="284">
      <c r="C284" s="14"/>
      <c r="D284" s="14"/>
      <c r="E284" s="9" t="s">
        <v>6505</v>
      </c>
      <c r="F284" s="122" t="s">
        <v>6475</v>
      </c>
      <c r="G284" s="114" t="s">
        <v>5561</v>
      </c>
      <c r="H284" s="8" t="s">
        <v>6506</v>
      </c>
      <c r="I284" s="14"/>
      <c r="J284" s="120" t="s">
        <v>6507</v>
      </c>
      <c r="K284" s="14"/>
      <c r="L284" s="14"/>
      <c r="M284" s="14"/>
      <c r="N284" s="14"/>
      <c r="O284" s="13"/>
      <c r="P284" s="14"/>
      <c r="Q284" s="14"/>
      <c r="R284" s="14"/>
      <c r="S284" s="14"/>
      <c r="T284" s="14"/>
      <c r="U284" s="14"/>
      <c r="V284" s="14"/>
      <c r="W284" s="14"/>
    </row>
    <row r="285">
      <c r="C285" s="14"/>
      <c r="D285" s="14"/>
      <c r="E285" s="9" t="s">
        <v>6508</v>
      </c>
      <c r="F285" s="122" t="s">
        <v>6475</v>
      </c>
      <c r="G285" s="114" t="s">
        <v>5561</v>
      </c>
      <c r="H285" s="8" t="s">
        <v>6509</v>
      </c>
      <c r="I285" s="14"/>
      <c r="J285" s="120" t="s">
        <v>6510</v>
      </c>
      <c r="K285" s="14"/>
      <c r="L285" s="14"/>
      <c r="M285" s="14"/>
      <c r="N285" s="14"/>
      <c r="O285" s="13"/>
      <c r="P285" s="14"/>
      <c r="Q285" s="14"/>
      <c r="R285" s="14"/>
      <c r="S285" s="14"/>
      <c r="T285" s="14"/>
      <c r="U285" s="14"/>
      <c r="V285" s="14"/>
      <c r="W285" s="14"/>
    </row>
    <row r="286">
      <c r="A286" s="8" t="s">
        <v>6511</v>
      </c>
      <c r="B286" s="13" t="s">
        <v>5508</v>
      </c>
      <c r="C286" s="14"/>
      <c r="D286" s="14"/>
      <c r="E286" s="12"/>
      <c r="F286" s="113" t="s">
        <v>6512</v>
      </c>
      <c r="G286" s="114" t="s">
        <v>5561</v>
      </c>
      <c r="H286" s="8" t="s">
        <v>6513</v>
      </c>
      <c r="I286" s="14"/>
      <c r="J286" s="115" t="s">
        <v>6514</v>
      </c>
      <c r="K286" s="14"/>
      <c r="L286" s="14"/>
      <c r="M286" s="14"/>
      <c r="N286" s="14"/>
      <c r="O286" s="13"/>
      <c r="P286" s="14"/>
      <c r="Q286" s="14"/>
      <c r="R286" s="14"/>
      <c r="S286" s="14"/>
      <c r="T286" s="14"/>
      <c r="U286" s="14"/>
      <c r="V286" s="14"/>
      <c r="W286" s="14"/>
    </row>
    <row r="287">
      <c r="A287" s="8" t="s">
        <v>6511</v>
      </c>
      <c r="B287" s="13" t="s">
        <v>5508</v>
      </c>
      <c r="C287" s="14"/>
      <c r="D287" s="14"/>
      <c r="E287" s="8" t="s">
        <v>6515</v>
      </c>
      <c r="F287" s="117" t="s">
        <v>6516</v>
      </c>
      <c r="G287" s="114" t="s">
        <v>5561</v>
      </c>
      <c r="H287" s="8" t="s">
        <v>6517</v>
      </c>
      <c r="I287" s="14"/>
      <c r="J287" s="115" t="s">
        <v>6518</v>
      </c>
      <c r="K287" s="14"/>
      <c r="L287" s="14"/>
      <c r="M287" s="14"/>
      <c r="N287" s="14"/>
      <c r="O287" s="13"/>
      <c r="P287" s="14"/>
      <c r="Q287" s="14"/>
      <c r="R287" s="14"/>
      <c r="S287" s="14"/>
      <c r="T287" s="14"/>
      <c r="U287" s="14"/>
      <c r="V287" s="14"/>
      <c r="W287" s="14"/>
    </row>
    <row r="288">
      <c r="A288" s="8" t="s">
        <v>6511</v>
      </c>
      <c r="B288" s="8" t="s">
        <v>6519</v>
      </c>
      <c r="C288" s="14"/>
      <c r="D288" s="14"/>
      <c r="E288" s="12"/>
      <c r="F288" s="122" t="s">
        <v>6520</v>
      </c>
      <c r="G288" s="114" t="s">
        <v>5561</v>
      </c>
      <c r="H288" s="8" t="s">
        <v>6521</v>
      </c>
      <c r="I288" s="14"/>
      <c r="J288" s="120" t="s">
        <v>6522</v>
      </c>
      <c r="K288" s="14"/>
      <c r="L288" s="14"/>
      <c r="M288" s="14"/>
      <c r="N288" s="14"/>
      <c r="O288" s="13"/>
      <c r="P288" s="14"/>
      <c r="Q288" s="14"/>
      <c r="R288" s="14"/>
      <c r="S288" s="14"/>
      <c r="T288" s="14"/>
      <c r="U288" s="14"/>
      <c r="V288" s="14"/>
      <c r="W288" s="14"/>
    </row>
    <row r="289">
      <c r="A289" s="8" t="s">
        <v>6523</v>
      </c>
      <c r="B289" s="8" t="s">
        <v>5512</v>
      </c>
      <c r="C289" s="14"/>
      <c r="D289" s="14"/>
      <c r="E289" s="12"/>
      <c r="F289" s="122" t="s">
        <v>6524</v>
      </c>
      <c r="G289" s="114" t="s">
        <v>5561</v>
      </c>
      <c r="H289" s="8" t="s">
        <v>6525</v>
      </c>
      <c r="I289" s="14"/>
      <c r="J289" s="115" t="s">
        <v>6526</v>
      </c>
      <c r="K289" s="14"/>
      <c r="L289" s="14"/>
      <c r="M289" s="14"/>
      <c r="N289" s="14"/>
      <c r="O289" s="13"/>
      <c r="P289" s="14"/>
      <c r="Q289" s="14"/>
      <c r="R289" s="14"/>
      <c r="S289" s="14"/>
      <c r="T289" s="14"/>
      <c r="U289" s="14"/>
      <c r="V289" s="14"/>
      <c r="W289" s="14"/>
    </row>
    <row r="290">
      <c r="C290" s="14"/>
      <c r="D290" s="14"/>
      <c r="E290" s="12"/>
      <c r="F290" s="122" t="s">
        <v>6524</v>
      </c>
      <c r="G290" s="114" t="s">
        <v>5561</v>
      </c>
      <c r="H290" s="8" t="s">
        <v>6527</v>
      </c>
      <c r="I290" s="14"/>
      <c r="J290" s="115" t="s">
        <v>6528</v>
      </c>
      <c r="K290" s="14"/>
      <c r="L290" s="14"/>
      <c r="M290" s="14"/>
      <c r="N290" s="14"/>
      <c r="O290" s="13"/>
      <c r="P290" s="14"/>
      <c r="Q290" s="14"/>
      <c r="R290" s="14"/>
      <c r="S290" s="14"/>
      <c r="T290" s="14"/>
      <c r="U290" s="14"/>
      <c r="V290" s="14"/>
      <c r="W290" s="14"/>
    </row>
    <row r="291">
      <c r="C291" s="14"/>
      <c r="D291" s="14"/>
      <c r="E291" s="12"/>
      <c r="F291" s="122" t="s">
        <v>6524</v>
      </c>
      <c r="G291" s="114" t="s">
        <v>5561</v>
      </c>
      <c r="H291" s="8" t="s">
        <v>6529</v>
      </c>
      <c r="I291" s="14"/>
      <c r="J291" s="115" t="s">
        <v>6530</v>
      </c>
      <c r="K291" s="14"/>
      <c r="L291" s="14"/>
      <c r="M291" s="14"/>
      <c r="N291" s="14"/>
      <c r="O291" s="13"/>
      <c r="P291" s="14"/>
      <c r="Q291" s="14"/>
      <c r="R291" s="14"/>
      <c r="S291" s="14"/>
      <c r="T291" s="14"/>
      <c r="U291" s="14"/>
      <c r="V291" s="14"/>
      <c r="W291" s="14"/>
    </row>
    <row r="292">
      <c r="C292" s="14"/>
      <c r="D292" s="14"/>
      <c r="E292" s="12"/>
      <c r="F292" s="122" t="s">
        <v>6524</v>
      </c>
      <c r="G292" s="114" t="s">
        <v>5561</v>
      </c>
      <c r="H292" s="8" t="s">
        <v>6531</v>
      </c>
      <c r="I292" s="14"/>
      <c r="J292" s="115" t="s">
        <v>6532</v>
      </c>
      <c r="K292" s="14"/>
      <c r="L292" s="14"/>
      <c r="M292" s="14"/>
      <c r="N292" s="14"/>
      <c r="O292" s="13"/>
      <c r="P292" s="14"/>
      <c r="Q292" s="14"/>
      <c r="R292" s="14"/>
      <c r="S292" s="14"/>
      <c r="T292" s="14"/>
      <c r="U292" s="14"/>
      <c r="V292" s="14"/>
      <c r="W292" s="14"/>
    </row>
    <row r="293">
      <c r="A293" s="8" t="s">
        <v>6533</v>
      </c>
      <c r="B293" s="8" t="s">
        <v>5512</v>
      </c>
      <c r="C293" s="14"/>
      <c r="D293" s="14"/>
      <c r="E293" s="12"/>
      <c r="F293" s="122" t="s">
        <v>6534</v>
      </c>
      <c r="G293" s="114" t="s">
        <v>5561</v>
      </c>
      <c r="H293" s="8" t="s">
        <v>6535</v>
      </c>
      <c r="I293" s="14"/>
      <c r="J293" s="115" t="s">
        <v>6536</v>
      </c>
      <c r="K293" s="14"/>
      <c r="L293" s="14"/>
      <c r="M293" s="14"/>
      <c r="N293" s="14"/>
      <c r="O293" s="13"/>
      <c r="P293" s="14"/>
      <c r="Q293" s="14"/>
      <c r="R293" s="14"/>
      <c r="S293" s="14"/>
      <c r="T293" s="14"/>
      <c r="U293" s="14"/>
      <c r="V293" s="14"/>
      <c r="W293" s="14"/>
    </row>
    <row r="294">
      <c r="C294" s="14"/>
      <c r="D294" s="14"/>
      <c r="E294" s="12"/>
      <c r="F294" s="122" t="s">
        <v>6534</v>
      </c>
      <c r="G294" s="114" t="s">
        <v>5561</v>
      </c>
      <c r="H294" s="8" t="s">
        <v>6537</v>
      </c>
      <c r="I294" s="14"/>
      <c r="J294" s="115" t="s">
        <v>6538</v>
      </c>
      <c r="K294" s="14"/>
      <c r="L294" s="14"/>
      <c r="M294" s="14"/>
      <c r="N294" s="14"/>
      <c r="O294" s="13"/>
      <c r="P294" s="14"/>
      <c r="Q294" s="14"/>
      <c r="R294" s="14"/>
      <c r="S294" s="14"/>
      <c r="T294" s="14"/>
      <c r="U294" s="14"/>
      <c r="V294" s="14"/>
      <c r="W294" s="14"/>
    </row>
    <row r="295">
      <c r="C295" s="14"/>
      <c r="D295" s="14"/>
      <c r="E295" s="12"/>
      <c r="F295" s="122" t="s">
        <v>6534</v>
      </c>
      <c r="G295" s="114" t="s">
        <v>5561</v>
      </c>
      <c r="H295" s="8" t="s">
        <v>6539</v>
      </c>
      <c r="I295" s="14"/>
      <c r="J295" s="115" t="s">
        <v>6540</v>
      </c>
      <c r="K295" s="14"/>
      <c r="L295" s="14"/>
      <c r="M295" s="14"/>
      <c r="N295" s="14"/>
      <c r="O295" s="13"/>
      <c r="P295" s="14"/>
      <c r="Q295" s="14"/>
      <c r="R295" s="14"/>
      <c r="S295" s="14"/>
      <c r="T295" s="14"/>
      <c r="U295" s="14"/>
      <c r="V295" s="14"/>
      <c r="W295" s="14"/>
    </row>
    <row r="296">
      <c r="C296" s="14"/>
      <c r="D296" s="14"/>
      <c r="E296" s="12"/>
      <c r="F296" s="122" t="s">
        <v>6534</v>
      </c>
      <c r="G296" s="114" t="s">
        <v>5561</v>
      </c>
      <c r="H296" s="8" t="s">
        <v>6541</v>
      </c>
      <c r="I296" s="14"/>
      <c r="J296" s="115" t="s">
        <v>6542</v>
      </c>
      <c r="K296" s="14"/>
      <c r="L296" s="14"/>
      <c r="M296" s="14"/>
      <c r="N296" s="14"/>
      <c r="O296" s="13"/>
      <c r="P296" s="14"/>
      <c r="Q296" s="14"/>
      <c r="R296" s="14"/>
      <c r="S296" s="14"/>
      <c r="T296" s="14"/>
      <c r="U296" s="14"/>
      <c r="V296" s="14"/>
      <c r="W296" s="14"/>
    </row>
    <row r="297">
      <c r="A297" s="8" t="s">
        <v>6543</v>
      </c>
      <c r="B297" s="8" t="s">
        <v>5512</v>
      </c>
      <c r="C297" s="14"/>
      <c r="D297" s="14"/>
      <c r="E297" s="12"/>
      <c r="F297" s="122" t="s">
        <v>6544</v>
      </c>
      <c r="G297" s="114" t="s">
        <v>5561</v>
      </c>
      <c r="H297" s="8" t="s">
        <v>6545</v>
      </c>
      <c r="I297" s="14"/>
      <c r="J297" s="115" t="s">
        <v>6546</v>
      </c>
      <c r="K297" s="14"/>
      <c r="L297" s="14"/>
      <c r="M297" s="14"/>
      <c r="N297" s="14"/>
      <c r="O297" s="13"/>
      <c r="P297" s="14"/>
      <c r="Q297" s="14"/>
      <c r="R297" s="14"/>
      <c r="S297" s="14"/>
      <c r="T297" s="14"/>
      <c r="U297" s="14"/>
      <c r="V297" s="14"/>
      <c r="W297" s="14"/>
    </row>
    <row r="298">
      <c r="C298" s="14"/>
      <c r="D298" s="14"/>
      <c r="E298" s="12"/>
      <c r="F298" s="122" t="s">
        <v>6547</v>
      </c>
      <c r="G298" s="114" t="s">
        <v>5561</v>
      </c>
      <c r="H298" s="8" t="s">
        <v>6548</v>
      </c>
      <c r="I298" s="14"/>
      <c r="J298" s="115" t="s">
        <v>6549</v>
      </c>
      <c r="K298" s="14"/>
      <c r="L298" s="14"/>
      <c r="M298" s="14"/>
      <c r="N298" s="14"/>
      <c r="O298" s="13"/>
      <c r="P298" s="14"/>
      <c r="Q298" s="14"/>
      <c r="R298" s="14"/>
      <c r="S298" s="14"/>
      <c r="T298" s="14"/>
      <c r="U298" s="14"/>
      <c r="V298" s="14"/>
      <c r="W298" s="14"/>
    </row>
    <row r="299">
      <c r="C299" s="14"/>
      <c r="D299" s="14"/>
      <c r="E299" s="12"/>
      <c r="F299" s="122" t="s">
        <v>6550</v>
      </c>
      <c r="G299" s="114" t="s">
        <v>5561</v>
      </c>
      <c r="H299" s="8" t="s">
        <v>6551</v>
      </c>
      <c r="I299" s="14"/>
      <c r="J299" s="115" t="s">
        <v>6552</v>
      </c>
      <c r="K299" s="14"/>
      <c r="L299" s="14"/>
      <c r="M299" s="14"/>
      <c r="N299" s="14"/>
      <c r="O299" s="13"/>
      <c r="P299" s="14"/>
      <c r="Q299" s="14"/>
      <c r="R299" s="14"/>
      <c r="S299" s="14"/>
      <c r="T299" s="14"/>
      <c r="U299" s="14"/>
      <c r="V299" s="14"/>
      <c r="W299" s="14"/>
    </row>
    <row r="300">
      <c r="C300" s="14"/>
      <c r="D300" s="14"/>
      <c r="E300" s="12"/>
      <c r="F300" s="122" t="s">
        <v>6553</v>
      </c>
      <c r="G300" s="114" t="s">
        <v>5561</v>
      </c>
      <c r="H300" s="8" t="s">
        <v>6554</v>
      </c>
      <c r="I300" s="14"/>
      <c r="J300" s="115" t="s">
        <v>6555</v>
      </c>
      <c r="K300" s="14"/>
      <c r="L300" s="14"/>
      <c r="M300" s="14"/>
      <c r="N300" s="14"/>
      <c r="O300" s="13"/>
      <c r="P300" s="14"/>
      <c r="Q300" s="14"/>
      <c r="R300" s="14"/>
      <c r="S300" s="14"/>
      <c r="T300" s="14"/>
      <c r="U300" s="14"/>
      <c r="V300" s="14"/>
      <c r="W300" s="14"/>
    </row>
    <row r="301">
      <c r="A301" s="8" t="s">
        <v>6348</v>
      </c>
      <c r="B301" s="8" t="s">
        <v>6556</v>
      </c>
      <c r="C301" s="14"/>
      <c r="D301" s="14"/>
      <c r="E301" s="12"/>
      <c r="F301" s="113" t="s">
        <v>6557</v>
      </c>
      <c r="G301" s="114" t="s">
        <v>5561</v>
      </c>
      <c r="H301" s="8" t="s">
        <v>6558</v>
      </c>
      <c r="I301" s="14"/>
      <c r="J301" s="115" t="s">
        <v>6559</v>
      </c>
      <c r="K301" s="14"/>
      <c r="L301" s="14"/>
      <c r="M301" s="14"/>
      <c r="N301" s="14"/>
      <c r="O301" s="13"/>
      <c r="P301" s="14"/>
      <c r="Q301" s="14"/>
      <c r="R301" s="14"/>
      <c r="S301" s="14"/>
      <c r="T301" s="14"/>
      <c r="U301" s="14"/>
      <c r="V301" s="14"/>
      <c r="W301" s="14"/>
    </row>
    <row r="302">
      <c r="A302" s="8" t="s">
        <v>6348</v>
      </c>
      <c r="B302" s="8" t="s">
        <v>6556</v>
      </c>
      <c r="C302" s="14"/>
      <c r="D302" s="14"/>
      <c r="E302" s="12"/>
      <c r="F302" s="113" t="s">
        <v>6560</v>
      </c>
      <c r="G302" s="114" t="s">
        <v>5561</v>
      </c>
      <c r="H302" s="8" t="s">
        <v>6561</v>
      </c>
      <c r="I302" s="11" t="s">
        <v>6562</v>
      </c>
      <c r="J302" s="115" t="s">
        <v>6563</v>
      </c>
      <c r="K302" s="14"/>
      <c r="L302" s="14"/>
      <c r="M302" s="14"/>
      <c r="N302" s="14"/>
      <c r="O302" s="13"/>
      <c r="P302" s="14"/>
      <c r="Q302" s="14"/>
      <c r="R302" s="14"/>
      <c r="S302" s="14"/>
      <c r="T302" s="14"/>
      <c r="U302" s="14"/>
      <c r="V302" s="14"/>
      <c r="W302" s="14"/>
    </row>
    <row r="303">
      <c r="A303" s="8" t="s">
        <v>6348</v>
      </c>
      <c r="B303" s="8" t="s">
        <v>6556</v>
      </c>
      <c r="C303" s="14"/>
      <c r="D303" s="14"/>
      <c r="E303" s="12"/>
      <c r="F303" s="113" t="s">
        <v>6564</v>
      </c>
      <c r="G303" s="114" t="s">
        <v>5561</v>
      </c>
      <c r="H303" s="8" t="s">
        <v>6565</v>
      </c>
      <c r="I303" s="11" t="s">
        <v>6562</v>
      </c>
      <c r="J303" s="115" t="s">
        <v>6566</v>
      </c>
      <c r="K303" s="14"/>
      <c r="L303" s="14"/>
      <c r="M303" s="14"/>
      <c r="N303" s="14"/>
      <c r="O303" s="13"/>
      <c r="P303" s="14"/>
      <c r="Q303" s="14"/>
      <c r="R303" s="14"/>
      <c r="S303" s="14"/>
      <c r="T303" s="14"/>
      <c r="U303" s="14"/>
      <c r="V303" s="14"/>
      <c r="W303" s="14"/>
    </row>
    <row r="304">
      <c r="A304" s="8" t="s">
        <v>6348</v>
      </c>
      <c r="B304" s="8" t="s">
        <v>6556</v>
      </c>
      <c r="C304" s="14"/>
      <c r="D304" s="14"/>
      <c r="E304" s="12"/>
      <c r="F304" s="113" t="s">
        <v>6567</v>
      </c>
      <c r="G304" s="114" t="s">
        <v>5561</v>
      </c>
      <c r="H304" s="8" t="s">
        <v>6568</v>
      </c>
      <c r="I304" s="11" t="s">
        <v>6562</v>
      </c>
      <c r="J304" s="115" t="s">
        <v>6569</v>
      </c>
      <c r="K304" s="14"/>
      <c r="L304" s="14"/>
      <c r="M304" s="14"/>
      <c r="N304" s="14"/>
      <c r="O304" s="13"/>
      <c r="P304" s="14"/>
      <c r="Q304" s="14"/>
      <c r="R304" s="14"/>
      <c r="S304" s="14"/>
      <c r="T304" s="14"/>
      <c r="U304" s="14"/>
      <c r="V304" s="14"/>
      <c r="W304" s="14"/>
    </row>
    <row r="305">
      <c r="A305" s="8" t="s">
        <v>6348</v>
      </c>
      <c r="B305" s="8" t="s">
        <v>6556</v>
      </c>
      <c r="C305" s="14"/>
      <c r="D305" s="14"/>
      <c r="E305" s="12"/>
      <c r="F305" s="113" t="s">
        <v>6570</v>
      </c>
      <c r="G305" s="114" t="s">
        <v>5561</v>
      </c>
      <c r="H305" s="8" t="s">
        <v>6571</v>
      </c>
      <c r="I305" s="11" t="s">
        <v>6562</v>
      </c>
      <c r="J305" s="115" t="s">
        <v>6572</v>
      </c>
      <c r="K305" s="14"/>
      <c r="L305" s="14"/>
      <c r="M305" s="14"/>
      <c r="N305" s="14"/>
      <c r="O305" s="13"/>
      <c r="P305" s="14"/>
      <c r="Q305" s="14"/>
      <c r="R305" s="14"/>
      <c r="S305" s="14"/>
      <c r="T305" s="14"/>
      <c r="U305" s="14"/>
      <c r="V305" s="14"/>
      <c r="W305" s="14"/>
    </row>
    <row r="306">
      <c r="A306" s="8" t="s">
        <v>5686</v>
      </c>
      <c r="B306" s="8" t="s">
        <v>6573</v>
      </c>
      <c r="C306" s="14"/>
      <c r="D306" s="14"/>
      <c r="E306" s="12"/>
      <c r="F306" s="113" t="s">
        <v>6574</v>
      </c>
      <c r="G306" s="114" t="s">
        <v>5561</v>
      </c>
      <c r="H306" s="8" t="s">
        <v>6575</v>
      </c>
      <c r="I306" s="14"/>
      <c r="J306" s="115" t="s">
        <v>6576</v>
      </c>
      <c r="K306" s="14"/>
      <c r="L306" s="14"/>
      <c r="M306" s="14"/>
      <c r="N306" s="14"/>
      <c r="O306" s="13"/>
      <c r="P306" s="14"/>
      <c r="Q306" s="14"/>
      <c r="R306" s="14"/>
      <c r="S306" s="14"/>
      <c r="T306" s="14"/>
      <c r="U306" s="14"/>
      <c r="V306" s="14"/>
      <c r="W306" s="14"/>
    </row>
    <row r="307">
      <c r="A307" s="8" t="s">
        <v>5668</v>
      </c>
      <c r="B307" s="8" t="s">
        <v>6573</v>
      </c>
      <c r="C307" s="14"/>
      <c r="D307" s="14"/>
      <c r="E307" s="12"/>
      <c r="F307" s="122" t="s">
        <v>6577</v>
      </c>
      <c r="G307" s="114" t="s">
        <v>5561</v>
      </c>
      <c r="H307" s="8" t="s">
        <v>6578</v>
      </c>
      <c r="I307" s="14"/>
      <c r="J307" s="115" t="s">
        <v>6579</v>
      </c>
      <c r="K307" s="14"/>
      <c r="L307" s="14"/>
      <c r="M307" s="14"/>
      <c r="N307" s="14"/>
      <c r="O307" s="13"/>
      <c r="P307" s="14"/>
      <c r="Q307" s="14"/>
      <c r="R307" s="14"/>
      <c r="S307" s="14"/>
      <c r="T307" s="14"/>
      <c r="U307" s="14"/>
      <c r="V307" s="14"/>
      <c r="W307" s="14"/>
    </row>
    <row r="308">
      <c r="A308" s="8" t="s">
        <v>5668</v>
      </c>
      <c r="B308" s="8" t="s">
        <v>6573</v>
      </c>
      <c r="C308" s="14"/>
      <c r="D308" s="14"/>
      <c r="E308" s="12"/>
      <c r="F308" s="122" t="s">
        <v>6580</v>
      </c>
      <c r="G308" s="114" t="s">
        <v>5561</v>
      </c>
      <c r="H308" s="8" t="s">
        <v>6581</v>
      </c>
      <c r="I308" s="14"/>
      <c r="J308" s="115" t="s">
        <v>6582</v>
      </c>
      <c r="K308" s="14"/>
      <c r="L308" s="14"/>
      <c r="M308" s="14"/>
      <c r="N308" s="14"/>
      <c r="O308" s="13"/>
      <c r="P308" s="14"/>
      <c r="Q308" s="14"/>
      <c r="R308" s="14"/>
      <c r="S308" s="14"/>
      <c r="T308" s="14"/>
      <c r="U308" s="14"/>
      <c r="V308" s="14"/>
      <c r="W308" s="14"/>
    </row>
    <row r="309">
      <c r="A309" s="8" t="s">
        <v>5673</v>
      </c>
      <c r="B309" s="8" t="s">
        <v>6573</v>
      </c>
      <c r="C309" s="14"/>
      <c r="D309" s="14"/>
      <c r="E309" s="12"/>
      <c r="F309" s="118" t="s">
        <v>6583</v>
      </c>
      <c r="G309" s="114" t="s">
        <v>5561</v>
      </c>
      <c r="H309" s="8" t="s">
        <v>6584</v>
      </c>
      <c r="I309" s="14"/>
      <c r="J309" s="115" t="s">
        <v>6585</v>
      </c>
      <c r="K309" s="14"/>
      <c r="L309" s="14"/>
      <c r="M309" s="14"/>
      <c r="N309" s="14"/>
      <c r="O309" s="13"/>
      <c r="P309" s="14"/>
      <c r="Q309" s="14"/>
      <c r="R309" s="14"/>
      <c r="S309" s="14"/>
      <c r="T309" s="14"/>
      <c r="U309" s="14"/>
      <c r="V309" s="14"/>
      <c r="W309" s="14"/>
    </row>
    <row r="310">
      <c r="A310" s="8" t="s">
        <v>6586</v>
      </c>
      <c r="B310" s="8" t="s">
        <v>6573</v>
      </c>
      <c r="C310" s="14"/>
      <c r="D310" s="14"/>
      <c r="E310" s="12"/>
      <c r="F310" s="118" t="s">
        <v>6587</v>
      </c>
      <c r="G310" s="114" t="s">
        <v>5561</v>
      </c>
      <c r="H310" s="8" t="s">
        <v>6588</v>
      </c>
      <c r="I310" s="14"/>
      <c r="J310" s="115" t="s">
        <v>6589</v>
      </c>
      <c r="K310" s="14"/>
      <c r="L310" s="14"/>
      <c r="M310" s="14"/>
      <c r="N310" s="14"/>
      <c r="O310" s="13"/>
      <c r="P310" s="14"/>
      <c r="Q310" s="14"/>
      <c r="R310" s="14"/>
      <c r="S310" s="14"/>
      <c r="T310" s="14"/>
      <c r="U310" s="14"/>
      <c r="V310" s="14"/>
      <c r="W310" s="14"/>
    </row>
    <row r="311">
      <c r="A311" s="8" t="s">
        <v>6590</v>
      </c>
      <c r="B311" s="8" t="s">
        <v>6591</v>
      </c>
      <c r="C311" s="14"/>
      <c r="D311" s="14"/>
      <c r="E311" s="9" t="s">
        <v>6592</v>
      </c>
      <c r="F311" s="122" t="s">
        <v>6593</v>
      </c>
      <c r="G311" s="114" t="s">
        <v>5561</v>
      </c>
      <c r="H311" s="8" t="s">
        <v>6594</v>
      </c>
      <c r="I311" s="14"/>
      <c r="J311" s="115" t="s">
        <v>6595</v>
      </c>
      <c r="K311" s="14"/>
      <c r="L311" s="14"/>
      <c r="M311" s="14"/>
      <c r="N311" s="14"/>
      <c r="O311" s="13"/>
      <c r="P311" s="14"/>
      <c r="Q311" s="14"/>
      <c r="R311" s="14"/>
      <c r="S311" s="14"/>
      <c r="T311" s="14"/>
      <c r="U311" s="14"/>
      <c r="V311" s="14"/>
      <c r="W311" s="14"/>
    </row>
    <row r="312">
      <c r="A312" s="8" t="s">
        <v>5678</v>
      </c>
      <c r="B312" s="8" t="s">
        <v>6596</v>
      </c>
      <c r="C312" s="14"/>
      <c r="D312" s="14"/>
      <c r="E312" s="12"/>
      <c r="F312" s="113" t="s">
        <v>6597</v>
      </c>
      <c r="G312" s="114" t="s">
        <v>5561</v>
      </c>
      <c r="H312" s="8" t="s">
        <v>6598</v>
      </c>
      <c r="I312" s="14"/>
      <c r="J312" s="115" t="s">
        <v>6599</v>
      </c>
      <c r="K312" s="14"/>
      <c r="L312" s="14"/>
      <c r="M312" s="14"/>
      <c r="N312" s="14"/>
      <c r="O312" s="13"/>
      <c r="P312" s="14"/>
      <c r="Q312" s="14"/>
      <c r="R312" s="14"/>
      <c r="S312" s="14"/>
      <c r="T312" s="14"/>
      <c r="U312" s="14"/>
      <c r="V312" s="14"/>
      <c r="W312" s="14"/>
    </row>
    <row r="313">
      <c r="A313" s="8" t="s">
        <v>5678</v>
      </c>
      <c r="B313" s="8" t="s">
        <v>6596</v>
      </c>
      <c r="C313" s="14"/>
      <c r="D313" s="14"/>
      <c r="E313" s="12"/>
      <c r="F313" s="113" t="s">
        <v>6600</v>
      </c>
      <c r="G313" s="114" t="s">
        <v>5561</v>
      </c>
      <c r="H313" s="8" t="s">
        <v>6601</v>
      </c>
      <c r="I313" s="14"/>
      <c r="J313" s="115" t="s">
        <v>6602</v>
      </c>
      <c r="K313" s="14"/>
      <c r="L313" s="14"/>
      <c r="M313" s="14"/>
      <c r="N313" s="14"/>
      <c r="O313" s="13"/>
      <c r="P313" s="14"/>
      <c r="Q313" s="14"/>
      <c r="R313" s="14"/>
      <c r="S313" s="14"/>
      <c r="T313" s="14"/>
      <c r="U313" s="14"/>
      <c r="V313" s="14"/>
      <c r="W313" s="14"/>
    </row>
    <row r="314">
      <c r="A314" s="8" t="s">
        <v>6603</v>
      </c>
      <c r="B314" s="8" t="s">
        <v>6604</v>
      </c>
      <c r="C314" s="14"/>
      <c r="D314" s="14"/>
      <c r="E314" s="12"/>
      <c r="F314" s="122" t="s">
        <v>6605</v>
      </c>
      <c r="G314" s="114" t="s">
        <v>5561</v>
      </c>
      <c r="H314" s="8" t="s">
        <v>6606</v>
      </c>
      <c r="I314" s="14"/>
      <c r="J314" s="115" t="s">
        <v>6607</v>
      </c>
      <c r="K314" s="14"/>
      <c r="L314" s="14"/>
      <c r="M314" s="14"/>
      <c r="N314" s="14"/>
      <c r="O314" s="13"/>
      <c r="P314" s="14"/>
      <c r="Q314" s="14"/>
      <c r="R314" s="14"/>
      <c r="S314" s="14"/>
      <c r="T314" s="14"/>
      <c r="U314" s="14"/>
      <c r="V314" s="14"/>
      <c r="W314" s="14"/>
    </row>
    <row r="315">
      <c r="A315" s="8" t="s">
        <v>6608</v>
      </c>
      <c r="B315" s="8" t="s">
        <v>6604</v>
      </c>
      <c r="C315" s="14"/>
      <c r="D315" s="14"/>
      <c r="E315" s="12"/>
      <c r="F315" s="113" t="s">
        <v>6609</v>
      </c>
      <c r="G315" s="114" t="s">
        <v>5561</v>
      </c>
      <c r="H315" s="8" t="s">
        <v>6610</v>
      </c>
      <c r="I315" s="14"/>
      <c r="J315" s="120" t="s">
        <v>6611</v>
      </c>
      <c r="K315" s="14"/>
      <c r="L315" s="14"/>
      <c r="M315" s="14"/>
      <c r="N315" s="14"/>
      <c r="O315" s="13"/>
      <c r="P315" s="14"/>
      <c r="Q315" s="14"/>
      <c r="R315" s="14"/>
      <c r="S315" s="14"/>
      <c r="T315" s="14"/>
      <c r="U315" s="14"/>
      <c r="V315" s="14"/>
      <c r="W315" s="14"/>
    </row>
    <row r="316">
      <c r="A316" s="8" t="s">
        <v>5678</v>
      </c>
      <c r="B316" s="136" t="s">
        <v>6612</v>
      </c>
      <c r="C316" s="14"/>
      <c r="D316" s="14"/>
      <c r="E316" s="12"/>
      <c r="F316" s="113" t="s">
        <v>6613</v>
      </c>
      <c r="G316" s="114" t="s">
        <v>5561</v>
      </c>
      <c r="H316" s="136" t="s">
        <v>6614</v>
      </c>
      <c r="I316" s="14"/>
      <c r="J316" s="115" t="s">
        <v>6615</v>
      </c>
      <c r="K316" s="14"/>
      <c r="L316" s="14"/>
      <c r="M316" s="14"/>
      <c r="N316" s="14"/>
      <c r="O316" s="13"/>
      <c r="P316" s="14"/>
      <c r="Q316" s="14"/>
      <c r="R316" s="14"/>
      <c r="S316" s="14"/>
      <c r="T316" s="14"/>
      <c r="U316" s="14"/>
      <c r="V316" s="14"/>
      <c r="W316" s="14"/>
    </row>
    <row r="317">
      <c r="A317" s="8" t="s">
        <v>5678</v>
      </c>
      <c r="B317" s="136" t="s">
        <v>6612</v>
      </c>
      <c r="C317" s="14"/>
      <c r="D317" s="14"/>
      <c r="E317" s="12"/>
      <c r="F317" s="118" t="s">
        <v>6616</v>
      </c>
      <c r="G317" s="114" t="s">
        <v>5561</v>
      </c>
      <c r="H317" s="136" t="s">
        <v>6617</v>
      </c>
      <c r="I317" s="14"/>
      <c r="J317" s="115" t="s">
        <v>6618</v>
      </c>
      <c r="K317" s="14"/>
      <c r="L317" s="14"/>
      <c r="M317" s="14"/>
      <c r="N317" s="14"/>
      <c r="O317" s="13"/>
      <c r="P317" s="14"/>
      <c r="Q317" s="14"/>
      <c r="R317" s="14"/>
      <c r="S317" s="14"/>
      <c r="T317" s="14"/>
      <c r="U317" s="14"/>
      <c r="V317" s="14"/>
      <c r="W317" s="14"/>
    </row>
    <row r="318">
      <c r="A318" s="8" t="s">
        <v>5678</v>
      </c>
      <c r="B318" s="136" t="s">
        <v>6612</v>
      </c>
      <c r="C318" s="14"/>
      <c r="D318" s="14"/>
      <c r="E318" s="12"/>
      <c r="F318" s="117" t="s">
        <v>6619</v>
      </c>
      <c r="G318" s="114" t="s">
        <v>5561</v>
      </c>
      <c r="H318" s="136" t="s">
        <v>6620</v>
      </c>
      <c r="I318" s="14"/>
      <c r="J318" s="115" t="s">
        <v>6621</v>
      </c>
      <c r="K318" s="14"/>
      <c r="L318" s="14"/>
      <c r="M318" s="14"/>
      <c r="N318" s="14"/>
      <c r="O318" s="13"/>
      <c r="P318" s="14"/>
      <c r="Q318" s="14"/>
      <c r="R318" s="14"/>
      <c r="S318" s="14"/>
      <c r="T318" s="14"/>
      <c r="U318" s="14"/>
      <c r="V318" s="14"/>
      <c r="W318" s="14"/>
    </row>
    <row r="319">
      <c r="A319" s="8" t="s">
        <v>5678</v>
      </c>
      <c r="B319" s="136" t="s">
        <v>6612</v>
      </c>
      <c r="C319" s="14"/>
      <c r="D319" s="14"/>
      <c r="E319" s="12"/>
      <c r="F319" s="117" t="s">
        <v>6622</v>
      </c>
      <c r="G319" s="114" t="s">
        <v>5561</v>
      </c>
      <c r="H319" s="136" t="s">
        <v>6623</v>
      </c>
      <c r="I319" s="50" t="s">
        <v>6624</v>
      </c>
      <c r="J319" s="115" t="s">
        <v>6625</v>
      </c>
      <c r="K319" s="14"/>
      <c r="L319" s="14"/>
      <c r="M319" s="14"/>
      <c r="N319" s="14"/>
      <c r="O319" s="13"/>
      <c r="P319" s="14"/>
      <c r="Q319" s="14"/>
      <c r="R319" s="14"/>
      <c r="S319" s="14"/>
      <c r="T319" s="14"/>
      <c r="U319" s="14"/>
      <c r="V319" s="14"/>
      <c r="W319" s="14"/>
    </row>
    <row r="320">
      <c r="A320" s="8" t="s">
        <v>6626</v>
      </c>
      <c r="B320" s="8" t="s">
        <v>6627</v>
      </c>
      <c r="C320" s="14"/>
      <c r="D320" s="14"/>
      <c r="E320" s="9" t="s">
        <v>6313</v>
      </c>
      <c r="F320" s="113" t="s">
        <v>6628</v>
      </c>
      <c r="G320" s="114" t="s">
        <v>5561</v>
      </c>
      <c r="H320" s="8" t="s">
        <v>6629</v>
      </c>
      <c r="I320" s="14"/>
      <c r="J320" s="115" t="s">
        <v>6630</v>
      </c>
      <c r="K320" s="14"/>
      <c r="L320" s="14"/>
      <c r="M320" s="14"/>
      <c r="N320" s="14"/>
      <c r="O320" s="13"/>
      <c r="P320" s="14"/>
      <c r="Q320" s="14"/>
      <c r="R320" s="14"/>
      <c r="S320" s="14"/>
      <c r="T320" s="14"/>
      <c r="U320" s="14"/>
      <c r="V320" s="14"/>
      <c r="W320" s="14"/>
    </row>
    <row r="321">
      <c r="C321" s="14"/>
      <c r="D321" s="14"/>
      <c r="E321" s="141" t="s">
        <v>6631</v>
      </c>
      <c r="F321" s="113" t="s">
        <v>6632</v>
      </c>
      <c r="G321" s="114" t="s">
        <v>5561</v>
      </c>
      <c r="H321" s="8" t="s">
        <v>6633</v>
      </c>
      <c r="I321" s="14"/>
      <c r="J321" s="115" t="s">
        <v>6634</v>
      </c>
      <c r="K321" s="14"/>
      <c r="L321" s="14"/>
      <c r="M321" s="14"/>
      <c r="N321" s="14"/>
      <c r="O321" s="13"/>
      <c r="P321" s="14"/>
      <c r="Q321" s="14"/>
      <c r="R321" s="14"/>
      <c r="S321" s="14"/>
      <c r="T321" s="14"/>
      <c r="U321" s="14"/>
      <c r="V321" s="14"/>
      <c r="W321" s="14"/>
    </row>
    <row r="322">
      <c r="C322" s="14"/>
      <c r="D322" s="14"/>
      <c r="E322" s="9" t="s">
        <v>6635</v>
      </c>
      <c r="F322" s="113" t="s">
        <v>6636</v>
      </c>
      <c r="G322" s="114" t="s">
        <v>5561</v>
      </c>
      <c r="H322" s="8" t="s">
        <v>6637</v>
      </c>
      <c r="I322" s="14"/>
      <c r="J322" s="115" t="s">
        <v>6638</v>
      </c>
      <c r="K322" s="14"/>
      <c r="L322" s="14"/>
      <c r="M322" s="14"/>
      <c r="N322" s="14"/>
      <c r="O322" s="13"/>
      <c r="P322" s="14"/>
      <c r="Q322" s="14"/>
      <c r="R322" s="14"/>
      <c r="S322" s="14"/>
      <c r="T322" s="14"/>
      <c r="U322" s="14"/>
      <c r="V322" s="14"/>
      <c r="W322" s="14"/>
    </row>
    <row r="323">
      <c r="A323" s="8" t="s">
        <v>6639</v>
      </c>
      <c r="B323" s="8" t="s">
        <v>6640</v>
      </c>
      <c r="C323" s="14"/>
      <c r="D323" s="14"/>
      <c r="E323" s="12"/>
      <c r="F323" s="118" t="s">
        <v>6641</v>
      </c>
      <c r="G323" s="114" t="s">
        <v>5561</v>
      </c>
      <c r="H323" s="8" t="s">
        <v>6642</v>
      </c>
      <c r="I323" s="50" t="s">
        <v>6643</v>
      </c>
      <c r="J323" s="115" t="s">
        <v>6644</v>
      </c>
      <c r="K323" s="14"/>
      <c r="L323" s="14"/>
      <c r="M323" s="14"/>
      <c r="N323" s="14"/>
      <c r="O323" s="13"/>
      <c r="P323" s="14"/>
      <c r="Q323" s="14"/>
      <c r="R323" s="14"/>
      <c r="S323" s="14"/>
      <c r="T323" s="14"/>
      <c r="U323" s="14"/>
      <c r="V323" s="14"/>
      <c r="W323" s="14"/>
    </row>
    <row r="324">
      <c r="A324" s="8" t="s">
        <v>6639</v>
      </c>
      <c r="B324" s="8" t="s">
        <v>6640</v>
      </c>
      <c r="C324" s="14"/>
      <c r="D324" s="14"/>
      <c r="E324" s="12"/>
      <c r="F324" s="118" t="s">
        <v>6645</v>
      </c>
      <c r="G324" s="114" t="s">
        <v>5561</v>
      </c>
      <c r="H324" s="8" t="s">
        <v>6646</v>
      </c>
      <c r="I324" s="14"/>
      <c r="J324" s="115" t="s">
        <v>6647</v>
      </c>
      <c r="K324" s="14"/>
      <c r="L324" s="14"/>
      <c r="M324" s="14"/>
      <c r="N324" s="14"/>
      <c r="O324" s="13"/>
      <c r="P324" s="14"/>
      <c r="Q324" s="14"/>
      <c r="R324" s="14"/>
      <c r="S324" s="14"/>
      <c r="T324" s="14"/>
      <c r="U324" s="14"/>
      <c r="V324" s="14"/>
      <c r="W324" s="14"/>
    </row>
    <row r="325">
      <c r="A325" s="8" t="s">
        <v>6639</v>
      </c>
      <c r="B325" s="8" t="s">
        <v>6640</v>
      </c>
      <c r="C325" s="14"/>
      <c r="D325" s="14"/>
      <c r="E325" s="12"/>
      <c r="F325" s="118" t="s">
        <v>6648</v>
      </c>
      <c r="G325" s="114" t="s">
        <v>5561</v>
      </c>
      <c r="H325" s="8" t="s">
        <v>6649</v>
      </c>
      <c r="I325" s="14"/>
      <c r="J325" s="115" t="s">
        <v>6650</v>
      </c>
      <c r="K325" s="14"/>
      <c r="L325" s="14"/>
      <c r="M325" s="14"/>
      <c r="N325" s="14"/>
      <c r="O325" s="13"/>
      <c r="P325" s="14"/>
      <c r="Q325" s="14"/>
      <c r="R325" s="14"/>
      <c r="S325" s="14"/>
      <c r="T325" s="14"/>
      <c r="U325" s="14"/>
      <c r="V325" s="14"/>
      <c r="W325" s="14"/>
    </row>
    <row r="326">
      <c r="A326" s="8" t="s">
        <v>6639</v>
      </c>
      <c r="B326" s="8" t="s">
        <v>6640</v>
      </c>
      <c r="C326" s="14"/>
      <c r="D326" s="14"/>
      <c r="E326" s="12"/>
      <c r="F326" s="118" t="s">
        <v>6651</v>
      </c>
      <c r="G326" s="114" t="s">
        <v>5561</v>
      </c>
      <c r="H326" s="8" t="s">
        <v>6652</v>
      </c>
      <c r="I326" s="14"/>
      <c r="J326" s="115" t="s">
        <v>6653</v>
      </c>
      <c r="K326" s="14"/>
      <c r="L326" s="14"/>
      <c r="M326" s="14"/>
      <c r="N326" s="14"/>
      <c r="O326" s="13"/>
      <c r="P326" s="14"/>
      <c r="Q326" s="14"/>
      <c r="R326" s="14"/>
      <c r="S326" s="14"/>
      <c r="T326" s="14"/>
      <c r="U326" s="14"/>
      <c r="V326" s="14"/>
      <c r="W326" s="14"/>
    </row>
    <row r="327">
      <c r="A327" s="8" t="s">
        <v>6654</v>
      </c>
      <c r="B327" s="8" t="s">
        <v>6655</v>
      </c>
      <c r="C327" s="8" t="s">
        <v>6655</v>
      </c>
      <c r="D327" s="8" t="s">
        <v>6655</v>
      </c>
      <c r="E327" s="8"/>
      <c r="F327" s="142" t="s">
        <v>6656</v>
      </c>
      <c r="G327" s="114" t="s">
        <v>5561</v>
      </c>
      <c r="H327" s="8" t="s">
        <v>6657</v>
      </c>
      <c r="I327" s="14"/>
      <c r="J327" s="115" t="s">
        <v>6658</v>
      </c>
      <c r="K327" s="14"/>
      <c r="L327" s="14"/>
      <c r="M327" s="14"/>
      <c r="N327" s="14"/>
      <c r="O327" s="13"/>
      <c r="P327" s="14"/>
      <c r="Q327" s="14"/>
      <c r="R327" s="14"/>
      <c r="S327" s="14"/>
      <c r="T327" s="14"/>
      <c r="U327" s="14"/>
      <c r="V327" s="14"/>
      <c r="W327" s="14"/>
    </row>
    <row r="328">
      <c r="A328" s="8" t="s">
        <v>6654</v>
      </c>
      <c r="B328" s="8" t="s">
        <v>6655</v>
      </c>
      <c r="C328" s="14"/>
      <c r="D328" s="14"/>
      <c r="E328" s="12"/>
      <c r="F328" s="143" t="s">
        <v>6659</v>
      </c>
      <c r="G328" s="114" t="s">
        <v>5561</v>
      </c>
      <c r="H328" s="8" t="s">
        <v>6660</v>
      </c>
      <c r="I328" s="14"/>
      <c r="J328" s="115" t="s">
        <v>6661</v>
      </c>
      <c r="K328" s="14"/>
      <c r="L328" s="14"/>
      <c r="M328" s="14"/>
      <c r="N328" s="14"/>
      <c r="O328" s="13"/>
      <c r="P328" s="14"/>
      <c r="Q328" s="14"/>
      <c r="R328" s="14"/>
      <c r="S328" s="14"/>
      <c r="T328" s="14"/>
      <c r="U328" s="14"/>
      <c r="V328" s="14"/>
      <c r="W328" s="14"/>
    </row>
    <row r="329">
      <c r="A329" s="8" t="s">
        <v>6654</v>
      </c>
      <c r="B329" s="8" t="s">
        <v>6655</v>
      </c>
      <c r="C329" s="14"/>
      <c r="D329" s="14"/>
      <c r="E329" s="12"/>
      <c r="F329" s="122" t="s">
        <v>6662</v>
      </c>
      <c r="G329" s="114" t="s">
        <v>5561</v>
      </c>
      <c r="H329" s="8" t="s">
        <v>6663</v>
      </c>
      <c r="I329" s="14"/>
      <c r="J329" s="115" t="s">
        <v>6664</v>
      </c>
      <c r="K329" s="14"/>
      <c r="L329" s="14"/>
      <c r="M329" s="14"/>
      <c r="N329" s="14"/>
      <c r="O329" s="13"/>
      <c r="P329" s="14"/>
      <c r="Q329" s="14"/>
      <c r="R329" s="14"/>
      <c r="S329" s="14"/>
      <c r="T329" s="14"/>
      <c r="U329" s="14"/>
      <c r="V329" s="14"/>
      <c r="W329" s="14"/>
    </row>
    <row r="330">
      <c r="A330" s="8" t="s">
        <v>6654</v>
      </c>
      <c r="B330" s="8" t="s">
        <v>6665</v>
      </c>
      <c r="C330" s="14"/>
      <c r="D330" s="14"/>
      <c r="E330" s="12"/>
      <c r="F330" s="122" t="s">
        <v>6666</v>
      </c>
      <c r="G330" s="114" t="s">
        <v>5561</v>
      </c>
      <c r="H330" s="8" t="s">
        <v>6667</v>
      </c>
      <c r="I330" s="11" t="s">
        <v>6668</v>
      </c>
      <c r="J330" s="115" t="s">
        <v>6669</v>
      </c>
      <c r="K330" s="14"/>
      <c r="L330" s="14"/>
      <c r="M330" s="14"/>
      <c r="N330" s="14"/>
      <c r="O330" s="13"/>
      <c r="P330" s="14"/>
      <c r="Q330" s="14"/>
      <c r="R330" s="14"/>
      <c r="S330" s="14"/>
      <c r="T330" s="14"/>
      <c r="U330" s="14"/>
      <c r="V330" s="14"/>
      <c r="W330" s="14"/>
    </row>
    <row r="331">
      <c r="A331" s="8" t="s">
        <v>6654</v>
      </c>
      <c r="B331" s="8" t="s">
        <v>6665</v>
      </c>
      <c r="C331" s="14"/>
      <c r="D331" s="14"/>
      <c r="E331" s="12"/>
      <c r="F331" s="122" t="s">
        <v>6670</v>
      </c>
      <c r="G331" s="114" t="s">
        <v>5561</v>
      </c>
      <c r="H331" s="8" t="s">
        <v>6671</v>
      </c>
      <c r="I331" s="11" t="s">
        <v>6668</v>
      </c>
      <c r="J331" s="115" t="s">
        <v>6672</v>
      </c>
      <c r="K331" s="14"/>
      <c r="L331" s="14"/>
      <c r="M331" s="14"/>
      <c r="N331" s="14"/>
      <c r="O331" s="13"/>
      <c r="P331" s="14"/>
      <c r="Q331" s="14"/>
      <c r="R331" s="14"/>
      <c r="S331" s="14"/>
      <c r="T331" s="14"/>
      <c r="U331" s="14"/>
      <c r="V331" s="14"/>
      <c r="W331" s="14"/>
    </row>
    <row r="332">
      <c r="A332" s="8" t="s">
        <v>6654</v>
      </c>
      <c r="B332" s="8" t="s">
        <v>6665</v>
      </c>
      <c r="C332" s="14"/>
      <c r="D332" s="14"/>
      <c r="E332" s="12"/>
      <c r="F332" s="122" t="s">
        <v>6673</v>
      </c>
      <c r="G332" s="114" t="s">
        <v>5561</v>
      </c>
      <c r="H332" s="8" t="s">
        <v>6674</v>
      </c>
      <c r="I332" s="11" t="s">
        <v>6668</v>
      </c>
      <c r="J332" s="115" t="s">
        <v>6675</v>
      </c>
      <c r="K332" s="14"/>
      <c r="L332" s="14"/>
      <c r="M332" s="14"/>
      <c r="N332" s="14"/>
      <c r="O332" s="13"/>
      <c r="P332" s="14"/>
      <c r="Q332" s="14"/>
      <c r="R332" s="14"/>
      <c r="S332" s="14"/>
      <c r="T332" s="14"/>
      <c r="U332" s="14"/>
      <c r="V332" s="14"/>
      <c r="W332" s="14"/>
    </row>
    <row r="333">
      <c r="A333" s="8" t="s">
        <v>6676</v>
      </c>
      <c r="B333" s="8" t="s">
        <v>6677</v>
      </c>
      <c r="C333" s="14"/>
      <c r="D333" s="14"/>
      <c r="E333" s="12"/>
      <c r="F333" s="113" t="s">
        <v>6678</v>
      </c>
      <c r="G333" s="114" t="s">
        <v>5561</v>
      </c>
      <c r="H333" s="8" t="s">
        <v>6679</v>
      </c>
      <c r="I333" s="144" t="s">
        <v>6680</v>
      </c>
      <c r="J333" s="127" t="s">
        <v>6681</v>
      </c>
      <c r="K333" s="14"/>
      <c r="L333" s="14"/>
      <c r="M333" s="14"/>
      <c r="N333" s="14"/>
      <c r="O333" s="13"/>
      <c r="P333" s="14"/>
      <c r="Q333" s="14"/>
      <c r="R333" s="14"/>
      <c r="S333" s="14"/>
      <c r="T333" s="14"/>
      <c r="U333" s="14"/>
      <c r="V333" s="14"/>
      <c r="W333" s="14"/>
    </row>
    <row r="334">
      <c r="A334" s="8" t="s">
        <v>6682</v>
      </c>
      <c r="B334" s="8" t="s">
        <v>6677</v>
      </c>
      <c r="C334" s="14"/>
      <c r="D334" s="14"/>
      <c r="E334" s="12"/>
      <c r="F334" s="113" t="s">
        <v>6683</v>
      </c>
      <c r="G334" s="114" t="s">
        <v>5561</v>
      </c>
      <c r="H334" s="8" t="s">
        <v>6684</v>
      </c>
      <c r="I334" s="9"/>
      <c r="J334" s="115" t="s">
        <v>6685</v>
      </c>
      <c r="K334" s="14"/>
      <c r="L334" s="14"/>
      <c r="M334" s="14"/>
      <c r="N334" s="14"/>
      <c r="O334" s="13"/>
      <c r="P334" s="14"/>
      <c r="Q334" s="14"/>
      <c r="R334" s="14"/>
      <c r="S334" s="14"/>
      <c r="T334" s="14"/>
      <c r="U334" s="14"/>
      <c r="V334" s="14"/>
      <c r="W334" s="14"/>
    </row>
    <row r="335">
      <c r="A335" s="8" t="s">
        <v>6686</v>
      </c>
      <c r="B335" s="8" t="s">
        <v>6677</v>
      </c>
      <c r="C335" s="14"/>
      <c r="D335" s="14"/>
      <c r="E335" s="12"/>
      <c r="F335" s="113" t="s">
        <v>6687</v>
      </c>
      <c r="G335" s="114" t="s">
        <v>5561</v>
      </c>
      <c r="H335" s="8" t="s">
        <v>6688</v>
      </c>
      <c r="I335" s="9"/>
      <c r="J335" s="115" t="s">
        <v>6689</v>
      </c>
      <c r="K335" s="14"/>
      <c r="L335" s="14"/>
      <c r="M335" s="14"/>
      <c r="N335" s="14"/>
      <c r="O335" s="13"/>
      <c r="P335" s="14"/>
      <c r="Q335" s="14"/>
      <c r="R335" s="14"/>
      <c r="S335" s="14"/>
      <c r="T335" s="14"/>
      <c r="U335" s="14"/>
      <c r="V335" s="14"/>
      <c r="W335" s="14"/>
    </row>
    <row r="336">
      <c r="A336" s="8" t="s">
        <v>6690</v>
      </c>
      <c r="B336" s="8" t="s">
        <v>6677</v>
      </c>
      <c r="C336" s="14"/>
      <c r="D336" s="14"/>
      <c r="E336" s="12"/>
      <c r="F336" s="113" t="s">
        <v>6691</v>
      </c>
      <c r="G336" s="114" t="s">
        <v>5561</v>
      </c>
      <c r="H336" s="8" t="s">
        <v>6692</v>
      </c>
      <c r="I336" s="9"/>
      <c r="J336" s="115" t="s">
        <v>6693</v>
      </c>
      <c r="K336" s="14"/>
      <c r="L336" s="14"/>
      <c r="M336" s="14"/>
      <c r="N336" s="14"/>
      <c r="O336" s="13"/>
      <c r="P336" s="14"/>
      <c r="Q336" s="14"/>
      <c r="R336" s="14"/>
      <c r="S336" s="14"/>
      <c r="T336" s="14"/>
      <c r="U336" s="14"/>
      <c r="V336" s="14"/>
      <c r="W336" s="14"/>
    </row>
    <row r="337">
      <c r="A337" s="8" t="s">
        <v>6694</v>
      </c>
      <c r="B337" s="8" t="s">
        <v>6695</v>
      </c>
      <c r="C337" s="14"/>
      <c r="D337" s="14"/>
      <c r="E337" s="12"/>
      <c r="F337" s="119" t="s">
        <v>6696</v>
      </c>
      <c r="G337" s="114" t="s">
        <v>5561</v>
      </c>
      <c r="H337" s="8" t="s">
        <v>6697</v>
      </c>
      <c r="I337" s="14"/>
      <c r="J337" s="115" t="s">
        <v>6698</v>
      </c>
      <c r="K337" s="14"/>
      <c r="L337" s="14"/>
      <c r="M337" s="14"/>
      <c r="N337" s="14"/>
      <c r="O337" s="13"/>
      <c r="P337" s="14"/>
      <c r="Q337" s="14"/>
      <c r="R337" s="14"/>
      <c r="S337" s="14"/>
      <c r="T337" s="14"/>
      <c r="U337" s="14"/>
      <c r="V337" s="14"/>
      <c r="W337" s="14"/>
    </row>
    <row r="338">
      <c r="A338" s="8" t="s">
        <v>6694</v>
      </c>
      <c r="B338" s="8" t="s">
        <v>6695</v>
      </c>
      <c r="C338" s="14"/>
      <c r="D338" s="14"/>
      <c r="E338" s="12"/>
      <c r="F338" s="121" t="s">
        <v>6699</v>
      </c>
      <c r="G338" s="114" t="s">
        <v>5561</v>
      </c>
      <c r="H338" s="8" t="s">
        <v>6700</v>
      </c>
      <c r="I338" s="14"/>
      <c r="J338" s="115" t="s">
        <v>6701</v>
      </c>
      <c r="K338" s="14"/>
      <c r="L338" s="14"/>
      <c r="M338" s="14"/>
      <c r="N338" s="14"/>
      <c r="O338" s="13"/>
      <c r="P338" s="14"/>
      <c r="Q338" s="14"/>
      <c r="R338" s="14"/>
      <c r="S338" s="14"/>
      <c r="T338" s="14"/>
      <c r="U338" s="14"/>
      <c r="V338" s="14"/>
      <c r="W338" s="14"/>
    </row>
    <row r="339">
      <c r="A339" s="8" t="s">
        <v>6694</v>
      </c>
      <c r="B339" s="8" t="s">
        <v>6695</v>
      </c>
      <c r="C339" s="14"/>
      <c r="D339" s="14"/>
      <c r="E339" s="12"/>
      <c r="F339" s="121" t="s">
        <v>6702</v>
      </c>
      <c r="G339" s="114" t="s">
        <v>5561</v>
      </c>
      <c r="H339" s="8" t="s">
        <v>6703</v>
      </c>
      <c r="I339" s="14"/>
      <c r="J339" s="115" t="s">
        <v>6704</v>
      </c>
      <c r="K339" s="14"/>
      <c r="L339" s="14"/>
      <c r="M339" s="14"/>
      <c r="N339" s="14"/>
      <c r="O339" s="13"/>
      <c r="P339" s="14"/>
      <c r="Q339" s="14"/>
      <c r="R339" s="14"/>
      <c r="S339" s="14"/>
      <c r="T339" s="14"/>
      <c r="U339" s="14"/>
      <c r="V339" s="14"/>
      <c r="W339" s="14"/>
    </row>
    <row r="340">
      <c r="A340" s="8" t="s">
        <v>6705</v>
      </c>
      <c r="B340" s="8" t="s">
        <v>6695</v>
      </c>
      <c r="C340" s="14"/>
      <c r="D340" s="14"/>
      <c r="E340" s="12"/>
      <c r="F340" s="119" t="s">
        <v>6706</v>
      </c>
      <c r="G340" s="114" t="s">
        <v>5561</v>
      </c>
      <c r="H340" s="8" t="s">
        <v>6707</v>
      </c>
      <c r="I340" s="14"/>
      <c r="J340" s="115" t="s">
        <v>6708</v>
      </c>
      <c r="K340" s="14"/>
      <c r="L340" s="14"/>
      <c r="M340" s="14"/>
      <c r="N340" s="14"/>
      <c r="O340" s="13"/>
      <c r="P340" s="14"/>
      <c r="Q340" s="14"/>
      <c r="R340" s="14"/>
      <c r="S340" s="14"/>
      <c r="T340" s="14"/>
      <c r="U340" s="14"/>
      <c r="V340" s="14"/>
      <c r="W340" s="14"/>
    </row>
    <row r="341">
      <c r="A341" s="8" t="s">
        <v>6709</v>
      </c>
      <c r="B341" s="8" t="s">
        <v>6710</v>
      </c>
      <c r="C341" s="14"/>
      <c r="D341" s="14"/>
      <c r="E341" s="12"/>
      <c r="F341" s="123" t="s">
        <v>6711</v>
      </c>
      <c r="G341" s="114" t="s">
        <v>5561</v>
      </c>
      <c r="H341" s="8" t="s">
        <v>6712</v>
      </c>
      <c r="I341" s="14"/>
      <c r="J341" s="115" t="s">
        <v>6713</v>
      </c>
      <c r="K341" s="14"/>
      <c r="L341" s="14"/>
      <c r="M341" s="14"/>
      <c r="N341" s="14"/>
      <c r="O341" s="13"/>
      <c r="P341" s="14"/>
      <c r="Q341" s="14"/>
      <c r="R341" s="14"/>
      <c r="S341" s="14"/>
      <c r="T341" s="14"/>
      <c r="U341" s="14"/>
      <c r="V341" s="14"/>
      <c r="W341" s="14"/>
    </row>
    <row r="342">
      <c r="A342" s="8" t="s">
        <v>6709</v>
      </c>
      <c r="B342" s="8" t="s">
        <v>6710</v>
      </c>
      <c r="C342" s="14"/>
      <c r="D342" s="14"/>
      <c r="E342" s="12"/>
      <c r="F342" s="118" t="s">
        <v>6714</v>
      </c>
      <c r="G342" s="114" t="s">
        <v>5561</v>
      </c>
      <c r="H342" s="8" t="s">
        <v>6715</v>
      </c>
      <c r="I342" s="14"/>
      <c r="J342" s="115" t="s">
        <v>6716</v>
      </c>
      <c r="K342" s="14"/>
      <c r="L342" s="14"/>
      <c r="M342" s="14"/>
      <c r="N342" s="14"/>
      <c r="O342" s="13"/>
      <c r="P342" s="14"/>
      <c r="Q342" s="14"/>
      <c r="R342" s="14"/>
      <c r="S342" s="14"/>
      <c r="T342" s="14"/>
      <c r="U342" s="14"/>
      <c r="V342" s="14"/>
      <c r="W342" s="14"/>
    </row>
    <row r="343">
      <c r="A343" s="8" t="s">
        <v>6709</v>
      </c>
      <c r="B343" s="8" t="s">
        <v>6710</v>
      </c>
      <c r="C343" s="14"/>
      <c r="D343" s="14"/>
      <c r="E343" s="12"/>
      <c r="F343" s="118" t="s">
        <v>6717</v>
      </c>
      <c r="G343" s="114" t="s">
        <v>5561</v>
      </c>
      <c r="H343" s="8" t="s">
        <v>6718</v>
      </c>
      <c r="I343" s="14"/>
      <c r="J343" s="115" t="s">
        <v>6719</v>
      </c>
      <c r="K343" s="14"/>
      <c r="L343" s="14"/>
      <c r="M343" s="14"/>
      <c r="N343" s="14"/>
      <c r="O343" s="13"/>
      <c r="P343" s="14"/>
      <c r="Q343" s="14"/>
      <c r="R343" s="14"/>
      <c r="S343" s="14"/>
      <c r="T343" s="14"/>
      <c r="U343" s="14"/>
      <c r="V343" s="14"/>
      <c r="W343" s="14"/>
    </row>
    <row r="344">
      <c r="A344" s="8" t="s">
        <v>6709</v>
      </c>
      <c r="B344" s="8" t="s">
        <v>6710</v>
      </c>
      <c r="C344" s="14"/>
      <c r="D344" s="14"/>
      <c r="E344" s="12"/>
      <c r="F344" s="113" t="s">
        <v>6720</v>
      </c>
      <c r="G344" s="114" t="s">
        <v>5561</v>
      </c>
      <c r="H344" s="8" t="s">
        <v>6721</v>
      </c>
      <c r="I344" s="14"/>
      <c r="J344" s="115" t="s">
        <v>6722</v>
      </c>
      <c r="K344" s="14"/>
      <c r="L344" s="14"/>
      <c r="M344" s="14"/>
      <c r="N344" s="14"/>
      <c r="O344" s="13"/>
      <c r="P344" s="14"/>
      <c r="Q344" s="14"/>
      <c r="R344" s="14"/>
      <c r="S344" s="14"/>
      <c r="T344" s="14"/>
      <c r="U344" s="14"/>
      <c r="V344" s="14"/>
      <c r="W344" s="14"/>
    </row>
    <row r="345">
      <c r="A345" s="8" t="s">
        <v>6709</v>
      </c>
      <c r="B345" s="8" t="s">
        <v>6710</v>
      </c>
      <c r="C345" s="14"/>
      <c r="D345" s="14"/>
      <c r="E345" s="12"/>
      <c r="F345" s="113" t="s">
        <v>6723</v>
      </c>
      <c r="G345" s="114" t="s">
        <v>5561</v>
      </c>
      <c r="H345" s="8" t="s">
        <v>6724</v>
      </c>
      <c r="I345" s="14"/>
      <c r="J345" s="115" t="s">
        <v>6725</v>
      </c>
      <c r="K345" s="14"/>
      <c r="L345" s="14"/>
      <c r="M345" s="14"/>
      <c r="N345" s="14"/>
      <c r="O345" s="13"/>
      <c r="P345" s="14"/>
      <c r="Q345" s="14"/>
      <c r="R345" s="14"/>
      <c r="S345" s="14"/>
      <c r="T345" s="14"/>
      <c r="U345" s="14"/>
      <c r="V345" s="14"/>
      <c r="W345" s="14"/>
    </row>
    <row r="346">
      <c r="A346" s="8" t="s">
        <v>6709</v>
      </c>
      <c r="B346" s="8" t="s">
        <v>6710</v>
      </c>
      <c r="C346" s="14"/>
      <c r="D346" s="14"/>
      <c r="E346" s="12"/>
      <c r="F346" s="113" t="s">
        <v>6726</v>
      </c>
      <c r="G346" s="114" t="s">
        <v>5561</v>
      </c>
      <c r="H346" s="8" t="s">
        <v>6727</v>
      </c>
      <c r="I346" s="14"/>
      <c r="J346" s="115" t="s">
        <v>6728</v>
      </c>
      <c r="K346" s="14"/>
      <c r="L346" s="14"/>
      <c r="M346" s="14"/>
      <c r="N346" s="14"/>
      <c r="O346" s="13"/>
      <c r="P346" s="14"/>
      <c r="Q346" s="14"/>
      <c r="R346" s="14"/>
      <c r="S346" s="14"/>
      <c r="T346" s="14"/>
      <c r="U346" s="14"/>
      <c r="V346" s="14"/>
      <c r="W346" s="14"/>
    </row>
    <row r="347">
      <c r="A347" s="8" t="s">
        <v>6729</v>
      </c>
      <c r="B347" s="8" t="s">
        <v>6730</v>
      </c>
      <c r="C347" s="14"/>
      <c r="D347" s="14"/>
      <c r="E347" s="12"/>
      <c r="F347" s="119" t="s">
        <v>6731</v>
      </c>
      <c r="G347" s="114" t="s">
        <v>5561</v>
      </c>
      <c r="H347" s="8" t="s">
        <v>6732</v>
      </c>
      <c r="I347" s="14"/>
      <c r="J347" s="115" t="s">
        <v>6733</v>
      </c>
      <c r="K347" s="14"/>
      <c r="L347" s="14"/>
      <c r="M347" s="14"/>
      <c r="N347" s="14"/>
      <c r="O347" s="13"/>
      <c r="P347" s="14"/>
      <c r="Q347" s="14"/>
      <c r="R347" s="14"/>
      <c r="S347" s="14"/>
      <c r="T347" s="14"/>
      <c r="U347" s="14"/>
      <c r="V347" s="14"/>
      <c r="W347" s="14"/>
    </row>
    <row r="348">
      <c r="A348" s="8" t="s">
        <v>6729</v>
      </c>
      <c r="B348" s="8" t="s">
        <v>6730</v>
      </c>
      <c r="C348" s="14"/>
      <c r="D348" s="14"/>
      <c r="E348" s="12"/>
      <c r="F348" s="118" t="s">
        <v>6734</v>
      </c>
      <c r="G348" s="114" t="s">
        <v>5561</v>
      </c>
      <c r="H348" s="8" t="s">
        <v>6735</v>
      </c>
      <c r="I348" s="14"/>
      <c r="J348" s="115" t="s">
        <v>6736</v>
      </c>
      <c r="K348" s="14"/>
      <c r="L348" s="14"/>
      <c r="M348" s="14"/>
      <c r="N348" s="14"/>
      <c r="O348" s="13"/>
      <c r="P348" s="14"/>
      <c r="Q348" s="14"/>
      <c r="R348" s="14"/>
      <c r="S348" s="14"/>
      <c r="T348" s="14"/>
      <c r="U348" s="14"/>
      <c r="V348" s="14"/>
      <c r="W348" s="14"/>
    </row>
    <row r="349">
      <c r="A349" s="8" t="s">
        <v>6729</v>
      </c>
      <c r="B349" s="8" t="s">
        <v>6730</v>
      </c>
      <c r="C349" s="8" t="s">
        <v>6729</v>
      </c>
      <c r="D349" s="8" t="s">
        <v>6730</v>
      </c>
      <c r="E349" s="8"/>
      <c r="F349" s="118" t="s">
        <v>6737</v>
      </c>
      <c r="G349" s="114" t="s">
        <v>5561</v>
      </c>
      <c r="H349" s="8" t="s">
        <v>6738</v>
      </c>
      <c r="I349" s="14"/>
      <c r="J349" s="115" t="s">
        <v>6739</v>
      </c>
      <c r="K349" s="14"/>
      <c r="L349" s="14"/>
      <c r="M349" s="14"/>
      <c r="N349" s="14"/>
      <c r="O349" s="13"/>
      <c r="P349" s="14"/>
      <c r="Q349" s="14"/>
      <c r="R349" s="14"/>
      <c r="S349" s="14"/>
      <c r="T349" s="14"/>
      <c r="U349" s="14"/>
      <c r="V349" s="14"/>
      <c r="W349" s="14"/>
    </row>
    <row r="350">
      <c r="A350" s="8" t="s">
        <v>6729</v>
      </c>
      <c r="B350" s="8" t="s">
        <v>6730</v>
      </c>
      <c r="C350" s="14"/>
      <c r="D350" s="14"/>
      <c r="E350" s="12"/>
      <c r="F350" s="118" t="s">
        <v>6740</v>
      </c>
      <c r="G350" s="114" t="s">
        <v>5561</v>
      </c>
      <c r="H350" s="8" t="s">
        <v>6741</v>
      </c>
      <c r="I350" s="14"/>
      <c r="J350" s="115" t="s">
        <v>6742</v>
      </c>
      <c r="K350" s="14"/>
      <c r="L350" s="14"/>
      <c r="M350" s="14"/>
      <c r="N350" s="14"/>
      <c r="O350" s="13"/>
      <c r="P350" s="14"/>
      <c r="Q350" s="14"/>
      <c r="R350" s="14"/>
      <c r="S350" s="14"/>
      <c r="T350" s="14"/>
      <c r="U350" s="14"/>
      <c r="V350" s="14"/>
      <c r="W350" s="14"/>
    </row>
    <row r="351">
      <c r="A351" s="13"/>
      <c r="B351" s="13"/>
      <c r="C351" s="14"/>
      <c r="D351" s="14"/>
      <c r="E351" s="12"/>
      <c r="F351" s="145"/>
      <c r="G351" s="146"/>
      <c r="H351" s="13"/>
      <c r="I351" s="14"/>
      <c r="J351" s="147"/>
      <c r="K351" s="14"/>
      <c r="L351" s="14"/>
      <c r="M351" s="14"/>
      <c r="N351" s="14"/>
      <c r="O351" s="13"/>
      <c r="P351" s="14"/>
      <c r="Q351" s="14"/>
      <c r="R351" s="14"/>
      <c r="S351" s="14"/>
      <c r="T351" s="14"/>
      <c r="U351" s="14"/>
      <c r="V351" s="14"/>
      <c r="W351" s="14"/>
    </row>
    <row r="352">
      <c r="A352" s="13"/>
      <c r="B352" s="13"/>
      <c r="C352" s="14"/>
      <c r="D352" s="14"/>
      <c r="E352" s="12"/>
      <c r="F352" s="145"/>
      <c r="G352" s="146"/>
      <c r="H352" s="13"/>
      <c r="I352" s="14"/>
      <c r="J352" s="147"/>
      <c r="K352" s="14"/>
      <c r="L352" s="14"/>
      <c r="M352" s="14"/>
      <c r="N352" s="14"/>
      <c r="O352" s="13"/>
      <c r="P352" s="14"/>
      <c r="Q352" s="14"/>
      <c r="R352" s="14"/>
      <c r="S352" s="14"/>
      <c r="T352" s="14"/>
      <c r="U352" s="14"/>
      <c r="V352" s="14"/>
      <c r="W352" s="14"/>
    </row>
    <row r="353">
      <c r="A353" s="13"/>
      <c r="B353" s="13"/>
      <c r="C353" s="14"/>
      <c r="D353" s="14"/>
      <c r="E353" s="12"/>
      <c r="F353" s="145"/>
      <c r="G353" s="146"/>
      <c r="H353" s="13"/>
      <c r="I353" s="14"/>
      <c r="J353" s="147"/>
      <c r="K353" s="14"/>
      <c r="L353" s="14"/>
      <c r="M353" s="14"/>
      <c r="N353" s="14"/>
      <c r="O353" s="13"/>
      <c r="P353" s="14"/>
      <c r="Q353" s="14"/>
      <c r="R353" s="14"/>
      <c r="S353" s="14"/>
      <c r="T353" s="14"/>
      <c r="U353" s="14"/>
      <c r="V353" s="14"/>
      <c r="W353" s="14"/>
    </row>
    <row r="354">
      <c r="A354" s="13"/>
      <c r="B354" s="13"/>
      <c r="C354" s="14"/>
      <c r="D354" s="14"/>
      <c r="E354" s="12"/>
      <c r="F354" s="145"/>
      <c r="G354" s="146"/>
      <c r="H354" s="13"/>
      <c r="I354" s="14"/>
      <c r="J354" s="147"/>
      <c r="K354" s="14"/>
      <c r="L354" s="14"/>
      <c r="M354" s="14"/>
      <c r="N354" s="14"/>
      <c r="O354" s="13"/>
      <c r="P354" s="14"/>
      <c r="Q354" s="14"/>
      <c r="R354" s="14"/>
      <c r="S354" s="14"/>
      <c r="T354" s="14"/>
      <c r="U354" s="14"/>
      <c r="V354" s="14"/>
      <c r="W354" s="14"/>
    </row>
    <row r="355">
      <c r="A355" s="13"/>
      <c r="B355" s="13"/>
      <c r="C355" s="14"/>
      <c r="D355" s="14"/>
      <c r="E355" s="12"/>
      <c r="F355" s="145"/>
      <c r="G355" s="146"/>
      <c r="H355" s="13"/>
      <c r="I355" s="14"/>
      <c r="J355" s="147"/>
      <c r="K355" s="14"/>
      <c r="L355" s="14"/>
      <c r="M355" s="14"/>
      <c r="N355" s="14"/>
      <c r="O355" s="13"/>
      <c r="P355" s="14"/>
      <c r="Q355" s="14"/>
      <c r="R355" s="14"/>
      <c r="S355" s="14"/>
      <c r="T355" s="14"/>
      <c r="U355" s="14"/>
      <c r="V355" s="14"/>
      <c r="W355" s="14"/>
    </row>
    <row r="356">
      <c r="A356" s="13"/>
      <c r="B356" s="13"/>
      <c r="C356" s="14"/>
      <c r="D356" s="14"/>
      <c r="E356" s="12"/>
      <c r="F356" s="145"/>
      <c r="G356" s="146"/>
      <c r="H356" s="13"/>
      <c r="I356" s="14"/>
      <c r="J356" s="147"/>
      <c r="K356" s="14"/>
      <c r="L356" s="14"/>
      <c r="M356" s="14"/>
      <c r="N356" s="14"/>
      <c r="O356" s="13"/>
      <c r="P356" s="14"/>
      <c r="Q356" s="14"/>
      <c r="R356" s="14"/>
      <c r="S356" s="14"/>
      <c r="T356" s="14"/>
      <c r="U356" s="14"/>
      <c r="V356" s="14"/>
      <c r="W356" s="14"/>
    </row>
    <row r="357">
      <c r="A357" s="13"/>
      <c r="B357" s="13"/>
      <c r="C357" s="14"/>
      <c r="D357" s="14"/>
      <c r="E357" s="12"/>
      <c r="F357" s="145"/>
      <c r="G357" s="146"/>
      <c r="H357" s="13"/>
      <c r="I357" s="14"/>
      <c r="J357" s="147"/>
      <c r="K357" s="14"/>
      <c r="L357" s="14"/>
      <c r="M357" s="14"/>
      <c r="N357" s="14"/>
      <c r="O357" s="13"/>
      <c r="P357" s="14"/>
      <c r="Q357" s="14"/>
      <c r="R357" s="14"/>
      <c r="S357" s="14"/>
      <c r="T357" s="14"/>
      <c r="U357" s="14"/>
      <c r="V357" s="14"/>
      <c r="W357" s="14"/>
    </row>
    <row r="358">
      <c r="A358" s="13"/>
      <c r="B358" s="13"/>
      <c r="C358" s="14"/>
      <c r="D358" s="14"/>
      <c r="E358" s="12"/>
      <c r="F358" s="145"/>
      <c r="G358" s="146"/>
      <c r="H358" s="13"/>
      <c r="I358" s="14"/>
      <c r="J358" s="147"/>
      <c r="K358" s="14"/>
      <c r="L358" s="14"/>
      <c r="M358" s="14"/>
      <c r="N358" s="14"/>
      <c r="O358" s="13"/>
      <c r="P358" s="14"/>
      <c r="Q358" s="14"/>
      <c r="R358" s="14"/>
      <c r="S358" s="14"/>
      <c r="T358" s="14"/>
      <c r="U358" s="14"/>
      <c r="V358" s="14"/>
      <c r="W358" s="14"/>
    </row>
    <row r="359">
      <c r="A359" s="13"/>
      <c r="B359" s="13"/>
      <c r="C359" s="14"/>
      <c r="D359" s="14"/>
      <c r="E359" s="12"/>
      <c r="F359" s="145"/>
      <c r="G359" s="146"/>
      <c r="H359" s="13"/>
      <c r="I359" s="14"/>
      <c r="J359" s="147"/>
      <c r="K359" s="14"/>
      <c r="L359" s="14"/>
      <c r="M359" s="14"/>
      <c r="N359" s="14"/>
      <c r="O359" s="13"/>
      <c r="P359" s="14"/>
      <c r="Q359" s="14"/>
      <c r="R359" s="14"/>
      <c r="S359" s="14"/>
      <c r="T359" s="14"/>
      <c r="U359" s="14"/>
      <c r="V359" s="14"/>
      <c r="W359" s="14"/>
    </row>
    <row r="360">
      <c r="A360" s="13"/>
      <c r="B360" s="13"/>
      <c r="C360" s="14"/>
      <c r="D360" s="14"/>
      <c r="E360" s="12"/>
      <c r="F360" s="145"/>
      <c r="G360" s="146"/>
      <c r="H360" s="13"/>
      <c r="I360" s="14"/>
      <c r="J360" s="147"/>
      <c r="K360" s="14"/>
      <c r="L360" s="14"/>
      <c r="M360" s="14"/>
      <c r="N360" s="14"/>
      <c r="O360" s="13"/>
      <c r="P360" s="14"/>
      <c r="Q360" s="14"/>
      <c r="R360" s="14"/>
      <c r="S360" s="14"/>
      <c r="T360" s="14"/>
      <c r="U360" s="14"/>
      <c r="V360" s="14"/>
      <c r="W360" s="14"/>
    </row>
    <row r="361">
      <c r="A361" s="13"/>
      <c r="B361" s="13"/>
      <c r="C361" s="14"/>
      <c r="D361" s="14"/>
      <c r="E361" s="12"/>
      <c r="F361" s="145"/>
      <c r="G361" s="146"/>
      <c r="H361" s="13"/>
      <c r="I361" s="14"/>
      <c r="J361" s="147"/>
      <c r="K361" s="14"/>
      <c r="L361" s="14"/>
      <c r="M361" s="14"/>
      <c r="N361" s="14"/>
      <c r="O361" s="13"/>
      <c r="P361" s="14"/>
      <c r="Q361" s="14"/>
      <c r="R361" s="14"/>
      <c r="S361" s="14"/>
      <c r="T361" s="14"/>
      <c r="U361" s="14"/>
      <c r="V361" s="14"/>
      <c r="W361" s="14"/>
    </row>
    <row r="362">
      <c r="A362" s="13"/>
      <c r="B362" s="13"/>
      <c r="C362" s="14"/>
      <c r="D362" s="14"/>
      <c r="E362" s="12"/>
      <c r="F362" s="145"/>
      <c r="G362" s="146"/>
      <c r="H362" s="13"/>
      <c r="I362" s="14"/>
      <c r="J362" s="147"/>
      <c r="K362" s="14"/>
      <c r="L362" s="14"/>
      <c r="M362" s="14"/>
      <c r="N362" s="14"/>
      <c r="O362" s="13"/>
      <c r="P362" s="14"/>
      <c r="Q362" s="14"/>
      <c r="R362" s="14"/>
      <c r="S362" s="14"/>
      <c r="T362" s="14"/>
      <c r="U362" s="14"/>
      <c r="V362" s="14"/>
      <c r="W362" s="14"/>
    </row>
    <row r="363">
      <c r="A363" s="13"/>
      <c r="B363" s="13"/>
      <c r="C363" s="14"/>
      <c r="D363" s="14"/>
      <c r="E363" s="12"/>
      <c r="F363" s="145"/>
      <c r="G363" s="146"/>
      <c r="H363" s="13"/>
      <c r="I363" s="14"/>
      <c r="J363" s="147"/>
      <c r="K363" s="14"/>
      <c r="L363" s="14"/>
      <c r="M363" s="14"/>
      <c r="N363" s="14"/>
      <c r="O363" s="13"/>
      <c r="P363" s="14"/>
      <c r="Q363" s="14"/>
      <c r="R363" s="14"/>
      <c r="S363" s="14"/>
      <c r="T363" s="14"/>
      <c r="U363" s="14"/>
      <c r="V363" s="14"/>
      <c r="W363" s="14"/>
    </row>
    <row r="364">
      <c r="A364" s="13"/>
      <c r="B364" s="13"/>
      <c r="C364" s="14"/>
      <c r="D364" s="14"/>
      <c r="E364" s="12"/>
      <c r="F364" s="145"/>
      <c r="G364" s="146"/>
      <c r="H364" s="13"/>
      <c r="I364" s="14"/>
      <c r="J364" s="147"/>
      <c r="K364" s="14"/>
      <c r="L364" s="14"/>
      <c r="M364" s="14"/>
      <c r="N364" s="14"/>
      <c r="O364" s="13"/>
      <c r="P364" s="14"/>
      <c r="Q364" s="14"/>
      <c r="R364" s="14"/>
      <c r="S364" s="14"/>
      <c r="T364" s="14"/>
      <c r="U364" s="14"/>
      <c r="V364" s="14"/>
      <c r="W364" s="14"/>
    </row>
    <row r="365">
      <c r="A365" s="13"/>
      <c r="B365" s="13"/>
      <c r="C365" s="14"/>
      <c r="D365" s="14"/>
      <c r="E365" s="12"/>
      <c r="F365" s="145"/>
      <c r="G365" s="146"/>
      <c r="H365" s="13"/>
      <c r="I365" s="14"/>
      <c r="J365" s="147"/>
      <c r="K365" s="14"/>
      <c r="L365" s="14"/>
      <c r="M365" s="14"/>
      <c r="N365" s="14"/>
      <c r="O365" s="13"/>
      <c r="P365" s="14"/>
      <c r="Q365" s="14"/>
      <c r="R365" s="14"/>
      <c r="S365" s="14"/>
      <c r="T365" s="14"/>
      <c r="U365" s="14"/>
      <c r="V365" s="14"/>
      <c r="W365" s="14"/>
    </row>
    <row r="366">
      <c r="A366" s="13"/>
      <c r="B366" s="13"/>
      <c r="C366" s="14"/>
      <c r="D366" s="14"/>
      <c r="E366" s="12"/>
      <c r="F366" s="145"/>
      <c r="G366" s="146"/>
      <c r="H366" s="13"/>
      <c r="I366" s="14"/>
      <c r="J366" s="147"/>
      <c r="K366" s="14"/>
      <c r="L366" s="14"/>
      <c r="M366" s="14"/>
      <c r="N366" s="14"/>
      <c r="O366" s="13"/>
      <c r="P366" s="14"/>
      <c r="Q366" s="14"/>
      <c r="R366" s="14"/>
      <c r="S366" s="14"/>
      <c r="T366" s="14"/>
      <c r="U366" s="14"/>
      <c r="V366" s="14"/>
      <c r="W366" s="14"/>
    </row>
    <row r="367">
      <c r="A367" s="13"/>
      <c r="B367" s="13"/>
      <c r="C367" s="14"/>
      <c r="D367" s="14"/>
      <c r="E367" s="12"/>
      <c r="F367" s="145"/>
      <c r="G367" s="146"/>
      <c r="H367" s="13"/>
      <c r="I367" s="14"/>
      <c r="J367" s="147"/>
      <c r="K367" s="14"/>
      <c r="L367" s="14"/>
      <c r="M367" s="14"/>
      <c r="N367" s="14"/>
      <c r="O367" s="13"/>
      <c r="P367" s="14"/>
      <c r="Q367" s="14"/>
      <c r="R367" s="14"/>
      <c r="S367" s="14"/>
      <c r="T367" s="14"/>
      <c r="U367" s="14"/>
      <c r="V367" s="14"/>
      <c r="W367" s="14"/>
    </row>
    <row r="368">
      <c r="A368" s="13"/>
      <c r="B368" s="13"/>
      <c r="C368" s="14"/>
      <c r="D368" s="14"/>
      <c r="E368" s="12"/>
      <c r="F368" s="145"/>
      <c r="G368" s="146"/>
      <c r="H368" s="13"/>
      <c r="I368" s="14"/>
      <c r="J368" s="147"/>
      <c r="K368" s="14"/>
      <c r="L368" s="14"/>
      <c r="M368" s="14"/>
      <c r="N368" s="14"/>
      <c r="O368" s="13"/>
      <c r="P368" s="14"/>
      <c r="Q368" s="14"/>
      <c r="R368" s="14"/>
      <c r="S368" s="14"/>
      <c r="T368" s="14"/>
      <c r="U368" s="14"/>
      <c r="V368" s="14"/>
      <c r="W368" s="14"/>
    </row>
  </sheetData>
  <mergeCells count="106">
    <mergeCell ref="B151:B153"/>
    <mergeCell ref="B154:B155"/>
    <mergeCell ref="E167:E171"/>
    <mergeCell ref="E206:E208"/>
    <mergeCell ref="B116:B118"/>
    <mergeCell ref="B119:B126"/>
    <mergeCell ref="B127:B134"/>
    <mergeCell ref="B135:B140"/>
    <mergeCell ref="B141:B142"/>
    <mergeCell ref="B143:B147"/>
    <mergeCell ref="B148:B150"/>
    <mergeCell ref="A148:A150"/>
    <mergeCell ref="A151:A153"/>
    <mergeCell ref="A154:A155"/>
    <mergeCell ref="A156:A157"/>
    <mergeCell ref="B156:B157"/>
    <mergeCell ref="A158:A159"/>
    <mergeCell ref="B158:B159"/>
    <mergeCell ref="A160:A161"/>
    <mergeCell ref="B160:B161"/>
    <mergeCell ref="A162:A163"/>
    <mergeCell ref="B162:B163"/>
    <mergeCell ref="A167:A171"/>
    <mergeCell ref="B167:B171"/>
    <mergeCell ref="B178:B179"/>
    <mergeCell ref="A178:A179"/>
    <mergeCell ref="A206:A208"/>
    <mergeCell ref="B206:B208"/>
    <mergeCell ref="A209:A211"/>
    <mergeCell ref="B209:B211"/>
    <mergeCell ref="A212:A214"/>
    <mergeCell ref="B212:B214"/>
    <mergeCell ref="A215:A217"/>
    <mergeCell ref="B215:B217"/>
    <mergeCell ref="A229:A231"/>
    <mergeCell ref="B229:B231"/>
    <mergeCell ref="A249:A251"/>
    <mergeCell ref="B249:B251"/>
    <mergeCell ref="B252:B254"/>
    <mergeCell ref="A252:A254"/>
    <mergeCell ref="A255:A258"/>
    <mergeCell ref="B255:B258"/>
    <mergeCell ref="A259:A263"/>
    <mergeCell ref="B259:B263"/>
    <mergeCell ref="A264:A267"/>
    <mergeCell ref="B264:B267"/>
    <mergeCell ref="A268:A271"/>
    <mergeCell ref="B268:B271"/>
    <mergeCell ref="A272:A274"/>
    <mergeCell ref="B272:B274"/>
    <mergeCell ref="A275:A277"/>
    <mergeCell ref="B275:B277"/>
    <mergeCell ref="B278:B280"/>
    <mergeCell ref="A2:A10"/>
    <mergeCell ref="B2:B10"/>
    <mergeCell ref="A11:A13"/>
    <mergeCell ref="B11:B13"/>
    <mergeCell ref="A14:A19"/>
    <mergeCell ref="B14:B19"/>
    <mergeCell ref="B20:B22"/>
    <mergeCell ref="A20:A22"/>
    <mergeCell ref="A23:A28"/>
    <mergeCell ref="B23:B28"/>
    <mergeCell ref="A29:A30"/>
    <mergeCell ref="B29:B30"/>
    <mergeCell ref="A51:A52"/>
    <mergeCell ref="B51:B52"/>
    <mergeCell ref="A53:A55"/>
    <mergeCell ref="B53:B55"/>
    <mergeCell ref="A56:A58"/>
    <mergeCell ref="B56:B58"/>
    <mergeCell ref="A59:A61"/>
    <mergeCell ref="B59:B61"/>
    <mergeCell ref="B62:B64"/>
    <mergeCell ref="A62:A64"/>
    <mergeCell ref="A65:A67"/>
    <mergeCell ref="A68:A70"/>
    <mergeCell ref="A71:A73"/>
    <mergeCell ref="A85:A88"/>
    <mergeCell ref="A89:A92"/>
    <mergeCell ref="A101:A105"/>
    <mergeCell ref="B65:B67"/>
    <mergeCell ref="B68:B70"/>
    <mergeCell ref="B71:B73"/>
    <mergeCell ref="B85:B88"/>
    <mergeCell ref="B89:B92"/>
    <mergeCell ref="B101:B105"/>
    <mergeCell ref="B106:B110"/>
    <mergeCell ref="A106:A110"/>
    <mergeCell ref="A116:A118"/>
    <mergeCell ref="A119:A126"/>
    <mergeCell ref="A127:A134"/>
    <mergeCell ref="A135:A140"/>
    <mergeCell ref="A141:A142"/>
    <mergeCell ref="A143:A147"/>
    <mergeCell ref="A297:A300"/>
    <mergeCell ref="B297:B300"/>
    <mergeCell ref="A320:A322"/>
    <mergeCell ref="B320:B322"/>
    <mergeCell ref="A278:A280"/>
    <mergeCell ref="A283:A285"/>
    <mergeCell ref="B283:B285"/>
    <mergeCell ref="A289:A292"/>
    <mergeCell ref="B289:B292"/>
    <mergeCell ref="A293:A296"/>
    <mergeCell ref="B293:B296"/>
  </mergeCells>
  <conditionalFormatting sqref="G1:G368">
    <cfRule type="cellIs" dxfId="17" priority="1" operator="equal">
      <formula>"Pendiente de dibujar"</formula>
    </cfRule>
  </conditionalFormatting>
  <conditionalFormatting sqref="G1:G368">
    <cfRule type="cellIs" dxfId="18" priority="2" operator="equal">
      <formula>"Pendiente de revisar"</formula>
    </cfRule>
  </conditionalFormatting>
  <conditionalFormatting sqref="G1:G368">
    <cfRule type="cellIs" dxfId="19" priority="3" operator="equal">
      <formula>"Pendiente de corrección"</formula>
    </cfRule>
  </conditionalFormatting>
  <conditionalFormatting sqref="G1:G368">
    <cfRule type="cellIs" dxfId="20" priority="4" operator="equal">
      <formula>"OK"</formula>
    </cfRule>
  </conditionalFormatting>
  <dataValidations>
    <dataValidation type="list" allowBlank="1" sqref="O2:O368">
      <formula1>"Sí,No"</formula1>
    </dataValidation>
    <dataValidation type="list" allowBlank="1" sqref="G2:G368">
      <formula1>"Pendiente de dibujar,Pendiente de revisar,Pendiente de corrección,OK"</formula1>
    </dataValidation>
  </dataValidations>
  <hyperlinks>
    <hyperlink r:id="rId2" ref="F2"/>
    <hyperlink r:id="rId3" ref="J2"/>
    <hyperlink r:id="rId4" ref="F3"/>
    <hyperlink r:id="rId5" ref="J3"/>
    <hyperlink r:id="rId6" ref="F4"/>
    <hyperlink r:id="rId7" ref="J4"/>
    <hyperlink r:id="rId8" ref="F5"/>
    <hyperlink r:id="rId9" ref="J5"/>
    <hyperlink r:id="rId10" ref="F6"/>
    <hyperlink r:id="rId11" ref="J6"/>
    <hyperlink r:id="rId12" ref="F7"/>
    <hyperlink r:id="rId13" ref="J7"/>
    <hyperlink r:id="rId14" ref="J8"/>
    <hyperlink r:id="rId15" ref="J9"/>
    <hyperlink r:id="rId16" ref="J10"/>
    <hyperlink r:id="rId17" ref="F11"/>
    <hyperlink r:id="rId18" ref="J11"/>
    <hyperlink r:id="rId19" ref="F12"/>
    <hyperlink r:id="rId20" ref="J12"/>
    <hyperlink r:id="rId21" ref="F13"/>
    <hyperlink r:id="rId22" ref="J13"/>
    <hyperlink r:id="rId23" ref="F14"/>
    <hyperlink r:id="rId24" ref="J14"/>
    <hyperlink r:id="rId25" ref="F15"/>
    <hyperlink r:id="rId26" ref="J15"/>
    <hyperlink r:id="rId27" ref="F16"/>
    <hyperlink r:id="rId28" ref="J16"/>
    <hyperlink r:id="rId29" ref="F17"/>
    <hyperlink r:id="rId30" ref="J17"/>
    <hyperlink r:id="rId31" ref="F18"/>
    <hyperlink r:id="rId32" ref="J18"/>
    <hyperlink r:id="rId33" ref="F19"/>
    <hyperlink r:id="rId34" ref="J19"/>
    <hyperlink r:id="rId35" ref="J20"/>
    <hyperlink r:id="rId36" ref="F21"/>
    <hyperlink r:id="rId37" ref="J21"/>
    <hyperlink r:id="rId38" ref="F22"/>
    <hyperlink r:id="rId39" ref="J22"/>
    <hyperlink r:id="rId40" ref="F23"/>
    <hyperlink r:id="rId41" ref="J23"/>
    <hyperlink r:id="rId42" ref="F24"/>
    <hyperlink r:id="rId43" ref="J24"/>
    <hyperlink r:id="rId44" ref="F25"/>
    <hyperlink r:id="rId45" ref="J25"/>
    <hyperlink r:id="rId46" ref="F26"/>
    <hyperlink r:id="rId47" ref="J26"/>
    <hyperlink r:id="rId48" ref="F27"/>
    <hyperlink r:id="rId49" ref="J27"/>
    <hyperlink r:id="rId50" ref="F28"/>
    <hyperlink r:id="rId51" ref="J28"/>
    <hyperlink r:id="rId52" ref="F29"/>
    <hyperlink r:id="rId53" ref="J29"/>
    <hyperlink r:id="rId54" ref="F30"/>
    <hyperlink r:id="rId55" ref="J30"/>
    <hyperlink r:id="rId56" ref="J31"/>
    <hyperlink r:id="rId57" ref="J32"/>
    <hyperlink r:id="rId58" ref="J33"/>
    <hyperlink r:id="rId59" ref="J34"/>
    <hyperlink r:id="rId60" ref="J35"/>
    <hyperlink r:id="rId61" ref="F36"/>
    <hyperlink r:id="rId62" ref="J36"/>
    <hyperlink r:id="rId63" ref="F37"/>
    <hyperlink r:id="rId64" ref="J37"/>
    <hyperlink r:id="rId65" ref="J38"/>
    <hyperlink r:id="rId66" ref="J39"/>
    <hyperlink r:id="rId67" ref="J40"/>
    <hyperlink r:id="rId68" ref="J41"/>
    <hyperlink r:id="rId69" ref="F42"/>
    <hyperlink r:id="rId70" ref="J42"/>
    <hyperlink r:id="rId71" ref="F43"/>
    <hyperlink r:id="rId72" ref="J43"/>
    <hyperlink r:id="rId73" ref="F44"/>
    <hyperlink r:id="rId74" ref="J44"/>
    <hyperlink r:id="rId75" ref="F45"/>
    <hyperlink r:id="rId76" ref="J45"/>
    <hyperlink r:id="rId77" ref="F46"/>
    <hyperlink r:id="rId78" ref="J46"/>
    <hyperlink r:id="rId79" ref="F47"/>
    <hyperlink r:id="rId80" ref="J47"/>
    <hyperlink r:id="rId81" ref="F48"/>
    <hyperlink r:id="rId82" ref="J48"/>
    <hyperlink r:id="rId83" ref="J49"/>
    <hyperlink r:id="rId84" ref="J50"/>
    <hyperlink r:id="rId85" ref="J51"/>
    <hyperlink r:id="rId86" ref="J52"/>
    <hyperlink r:id="rId87" ref="J53"/>
    <hyperlink r:id="rId88" ref="J54"/>
    <hyperlink r:id="rId89" ref="J55"/>
    <hyperlink r:id="rId90" ref="J56"/>
    <hyperlink r:id="rId91" ref="J57"/>
    <hyperlink r:id="rId92" ref="J58"/>
    <hyperlink r:id="rId93" ref="J59"/>
    <hyperlink r:id="rId94" ref="J60"/>
    <hyperlink r:id="rId95" ref="J61"/>
    <hyperlink r:id="rId96" ref="J62"/>
    <hyperlink r:id="rId97" ref="J63"/>
    <hyperlink r:id="rId98" ref="J64"/>
    <hyperlink r:id="rId99" ref="J65"/>
    <hyperlink r:id="rId100" ref="J66"/>
    <hyperlink r:id="rId101" ref="J67"/>
    <hyperlink r:id="rId102" ref="J68"/>
    <hyperlink r:id="rId103" ref="J69"/>
    <hyperlink r:id="rId104" ref="J70"/>
    <hyperlink r:id="rId105" ref="J71"/>
    <hyperlink r:id="rId106" ref="J72"/>
    <hyperlink r:id="rId107" ref="J73"/>
    <hyperlink r:id="rId108" ref="J74"/>
    <hyperlink r:id="rId109" ref="J75"/>
    <hyperlink r:id="rId110" ref="J76"/>
    <hyperlink r:id="rId111" ref="J77"/>
    <hyperlink r:id="rId112" ref="J78"/>
    <hyperlink r:id="rId113" ref="J79"/>
    <hyperlink r:id="rId114" ref="J80"/>
    <hyperlink r:id="rId115" ref="J81"/>
    <hyperlink r:id="rId116" ref="J82"/>
    <hyperlink r:id="rId117" ref="J83"/>
    <hyperlink r:id="rId118" ref="J84"/>
    <hyperlink r:id="rId119" ref="J85"/>
    <hyperlink r:id="rId120" ref="J86"/>
    <hyperlink r:id="rId121" ref="J87"/>
    <hyperlink r:id="rId122" ref="J88"/>
    <hyperlink r:id="rId123" ref="J89"/>
    <hyperlink r:id="rId124" ref="J90"/>
    <hyperlink r:id="rId125" ref="F91"/>
    <hyperlink r:id="rId126" ref="J91"/>
    <hyperlink r:id="rId127" ref="F92"/>
    <hyperlink r:id="rId128" ref="J92"/>
    <hyperlink r:id="rId129" ref="J93"/>
    <hyperlink r:id="rId130" ref="J94"/>
    <hyperlink r:id="rId131" ref="J95"/>
    <hyperlink r:id="rId132" ref="J96"/>
    <hyperlink r:id="rId133" ref="J97"/>
    <hyperlink r:id="rId134" ref="J98"/>
    <hyperlink r:id="rId135" ref="F99"/>
    <hyperlink r:id="rId136" ref="J99"/>
    <hyperlink r:id="rId137" ref="F100"/>
    <hyperlink r:id="rId138" ref="J100"/>
    <hyperlink r:id="rId139" ref="J101"/>
    <hyperlink r:id="rId140" ref="J102"/>
    <hyperlink r:id="rId141" ref="J103"/>
    <hyperlink r:id="rId142" ref="J104"/>
    <hyperlink r:id="rId143" ref="J105"/>
    <hyperlink r:id="rId144" ref="J106"/>
    <hyperlink r:id="rId145" ref="J107"/>
    <hyperlink r:id="rId146" ref="J108"/>
    <hyperlink r:id="rId147" ref="J109"/>
    <hyperlink r:id="rId148" ref="J110"/>
    <hyperlink r:id="rId149" ref="J111"/>
    <hyperlink r:id="rId150" ref="J112"/>
    <hyperlink r:id="rId151" ref="J113"/>
    <hyperlink r:id="rId152" ref="F114"/>
    <hyperlink r:id="rId153" ref="J114"/>
    <hyperlink r:id="rId154" ref="F115"/>
    <hyperlink r:id="rId155" ref="J115"/>
    <hyperlink r:id="rId156" ref="J116"/>
    <hyperlink r:id="rId157" ref="J117"/>
    <hyperlink r:id="rId158" ref="J118"/>
    <hyperlink r:id="rId159" ref="J119"/>
    <hyperlink r:id="rId160" ref="J120"/>
    <hyperlink r:id="rId161" ref="J121"/>
    <hyperlink r:id="rId162" ref="J122"/>
    <hyperlink r:id="rId163" ref="J123"/>
    <hyperlink r:id="rId164" ref="J124"/>
    <hyperlink r:id="rId165" ref="J125"/>
    <hyperlink r:id="rId166" ref="J126"/>
    <hyperlink r:id="rId167" ref="J127"/>
    <hyperlink r:id="rId168" ref="J128"/>
    <hyperlink r:id="rId169" ref="J129"/>
    <hyperlink r:id="rId170" ref="J130"/>
    <hyperlink r:id="rId171" ref="J131"/>
    <hyperlink r:id="rId172" ref="J132"/>
    <hyperlink r:id="rId173" ref="J133"/>
    <hyperlink r:id="rId174" ref="J134"/>
    <hyperlink r:id="rId175" ref="J135"/>
    <hyperlink r:id="rId176" ref="J136"/>
    <hyperlink r:id="rId177" ref="J137"/>
    <hyperlink r:id="rId178" ref="J138"/>
    <hyperlink r:id="rId179" ref="J139"/>
    <hyperlink r:id="rId180" ref="J140"/>
    <hyperlink r:id="rId181" ref="J141"/>
    <hyperlink r:id="rId182" ref="J142"/>
    <hyperlink r:id="rId183" ref="I143"/>
    <hyperlink r:id="rId184" ref="J143"/>
    <hyperlink r:id="rId185" ref="I144"/>
    <hyperlink r:id="rId186" ref="J144"/>
    <hyperlink r:id="rId187" ref="I145"/>
    <hyperlink r:id="rId188" ref="J145"/>
    <hyperlink r:id="rId189" ref="I146"/>
    <hyperlink r:id="rId190" ref="J146"/>
    <hyperlink r:id="rId191" ref="I147"/>
    <hyperlink r:id="rId192" ref="J147"/>
    <hyperlink r:id="rId193" ref="J148"/>
    <hyperlink r:id="rId194" ref="J149"/>
    <hyperlink r:id="rId195" ref="J150"/>
    <hyperlink r:id="rId196" ref="J151"/>
    <hyperlink r:id="rId197" ref="J152"/>
    <hyperlink r:id="rId198" ref="J153"/>
    <hyperlink r:id="rId199" ref="J154"/>
    <hyperlink r:id="rId200" ref="J155"/>
    <hyperlink r:id="rId201" ref="J156"/>
    <hyperlink r:id="rId202" ref="J157"/>
    <hyperlink r:id="rId203" ref="J158"/>
    <hyperlink r:id="rId204" ref="J159"/>
    <hyperlink r:id="rId205" ref="J160"/>
    <hyperlink r:id="rId206" ref="J161"/>
    <hyperlink r:id="rId207" ref="J162"/>
    <hyperlink r:id="rId208" ref="J163"/>
    <hyperlink r:id="rId209" ref="J164"/>
    <hyperlink r:id="rId210" ref="J165"/>
    <hyperlink r:id="rId211" ref="J166"/>
    <hyperlink r:id="rId212" ref="J167"/>
    <hyperlink r:id="rId213" ref="J168"/>
    <hyperlink r:id="rId214" ref="J169"/>
    <hyperlink r:id="rId215" ref="J170"/>
    <hyperlink r:id="rId216" ref="J171"/>
    <hyperlink r:id="rId217" ref="F172"/>
    <hyperlink r:id="rId218" ref="J172"/>
    <hyperlink r:id="rId219" ref="F173"/>
    <hyperlink r:id="rId220" ref="J173"/>
    <hyperlink r:id="rId221" ref="F174"/>
    <hyperlink r:id="rId222" ref="J174"/>
    <hyperlink r:id="rId223" ref="J175"/>
    <hyperlink r:id="rId224" ref="F176"/>
    <hyperlink r:id="rId225" ref="J176"/>
    <hyperlink r:id="rId226" ref="J177"/>
    <hyperlink r:id="rId227" ref="J178"/>
    <hyperlink r:id="rId228" ref="J179"/>
    <hyperlink r:id="rId229" ref="J180"/>
    <hyperlink r:id="rId230" ref="J181"/>
    <hyperlink r:id="rId231" ref="J182"/>
    <hyperlink r:id="rId232" ref="I183"/>
    <hyperlink r:id="rId233" ref="J183"/>
    <hyperlink r:id="rId234" ref="I184"/>
    <hyperlink r:id="rId235" ref="J184"/>
    <hyperlink r:id="rId236" ref="I185"/>
    <hyperlink r:id="rId237" ref="J185"/>
    <hyperlink r:id="rId238" ref="J186"/>
    <hyperlink r:id="rId239" ref="J187"/>
    <hyperlink r:id="rId240" ref="J188"/>
    <hyperlink r:id="rId241" ref="F189"/>
    <hyperlink r:id="rId242" ref="I189"/>
    <hyperlink r:id="rId243" ref="J189"/>
    <hyperlink r:id="rId244" ref="F190"/>
    <hyperlink r:id="rId245" ref="J190"/>
    <hyperlink r:id="rId246" ref="F191"/>
    <hyperlink r:id="rId247" ref="J191"/>
    <hyperlink r:id="rId248" ref="F192"/>
    <hyperlink r:id="rId249" ref="J192"/>
    <hyperlink r:id="rId250" ref="F193"/>
    <hyperlink r:id="rId251" ref="J193"/>
    <hyperlink r:id="rId252" ref="F194"/>
    <hyperlink r:id="rId253" ref="J194"/>
    <hyperlink r:id="rId254" ref="F195"/>
    <hyperlink r:id="rId255" ref="J195"/>
    <hyperlink r:id="rId256" ref="F196"/>
    <hyperlink r:id="rId257" ref="J196"/>
    <hyperlink r:id="rId258" ref="J197"/>
    <hyperlink r:id="rId259" ref="J198"/>
    <hyperlink r:id="rId260" ref="J199"/>
    <hyperlink r:id="rId261" ref="J200"/>
    <hyperlink r:id="rId262" ref="J201"/>
    <hyperlink r:id="rId263" ref="J202"/>
    <hyperlink r:id="rId264" ref="J203"/>
    <hyperlink r:id="rId265" ref="J204"/>
    <hyperlink r:id="rId266" ref="J205"/>
    <hyperlink r:id="rId267" ref="E206"/>
    <hyperlink r:id="rId268" ref="J206"/>
    <hyperlink r:id="rId269" ref="J207"/>
    <hyperlink r:id="rId270" ref="F208"/>
    <hyperlink r:id="rId271" ref="J208"/>
    <hyperlink r:id="rId272" ref="J209"/>
    <hyperlink r:id="rId273" ref="J210"/>
    <hyperlink r:id="rId274" ref="F211"/>
    <hyperlink r:id="rId275" ref="J211"/>
    <hyperlink r:id="rId276" ref="J212"/>
    <hyperlink r:id="rId277" ref="J213"/>
    <hyperlink r:id="rId278" ref="F214"/>
    <hyperlink r:id="rId279" ref="J214"/>
    <hyperlink r:id="rId280" ref="J215"/>
    <hyperlink r:id="rId281" ref="J216"/>
    <hyperlink r:id="rId282" ref="F217"/>
    <hyperlink r:id="rId283" ref="J217"/>
    <hyperlink r:id="rId284" ref="J218"/>
    <hyperlink r:id="rId285" ref="J219"/>
    <hyperlink r:id="rId286" ref="F220"/>
    <hyperlink r:id="rId287" ref="J220"/>
    <hyperlink r:id="rId288" ref="J221"/>
    <hyperlink r:id="rId289" ref="F222"/>
    <hyperlink r:id="rId290" ref="J222"/>
    <hyperlink r:id="rId291" ref="J223"/>
    <hyperlink r:id="rId292" ref="J224"/>
    <hyperlink r:id="rId293" ref="J225"/>
    <hyperlink r:id="rId294" ref="J226"/>
    <hyperlink r:id="rId295" ref="J227"/>
    <hyperlink r:id="rId296" ref="F228"/>
    <hyperlink r:id="rId297" ref="J228"/>
    <hyperlink r:id="rId298" ref="F229"/>
    <hyperlink r:id="rId299" ref="J229"/>
    <hyperlink r:id="rId300" ref="F230"/>
    <hyperlink r:id="rId301" ref="J230"/>
    <hyperlink r:id="rId302" ref="J231"/>
    <hyperlink r:id="rId303" ref="J232"/>
    <hyperlink r:id="rId304" ref="J233"/>
    <hyperlink r:id="rId305" ref="J234"/>
    <hyperlink r:id="rId306" ref="J235"/>
    <hyperlink r:id="rId307" ref="J236"/>
    <hyperlink r:id="rId308" ref="J237"/>
    <hyperlink r:id="rId309" ref="F238"/>
    <hyperlink r:id="rId310" ref="J238"/>
    <hyperlink r:id="rId311" ref="F239"/>
    <hyperlink r:id="rId312" ref="J239"/>
    <hyperlink r:id="rId313" ref="F240"/>
    <hyperlink r:id="rId314" ref="J240"/>
    <hyperlink r:id="rId315" ref="F241"/>
    <hyperlink r:id="rId316" ref="J241"/>
    <hyperlink r:id="rId317" ref="F242"/>
    <hyperlink r:id="rId318" ref="J242"/>
    <hyperlink r:id="rId319" ref="F243"/>
    <hyperlink r:id="rId320" ref="J243"/>
    <hyperlink r:id="rId321" ref="F244"/>
    <hyperlink r:id="rId322" ref="J244"/>
    <hyperlink r:id="rId323" ref="F245"/>
    <hyperlink r:id="rId324" ref="J245"/>
    <hyperlink r:id="rId325" ref="F246"/>
    <hyperlink r:id="rId326" ref="J246"/>
    <hyperlink r:id="rId327" ref="F247"/>
    <hyperlink r:id="rId328" ref="J247"/>
    <hyperlink r:id="rId329" ref="F248"/>
    <hyperlink r:id="rId330" ref="J248"/>
    <hyperlink r:id="rId331" ref="J249"/>
    <hyperlink r:id="rId332" ref="F250"/>
    <hyperlink r:id="rId333" ref="J250"/>
    <hyperlink r:id="rId334" ref="F251"/>
    <hyperlink r:id="rId335" ref="J251"/>
    <hyperlink r:id="rId336" ref="J252"/>
    <hyperlink r:id="rId337" ref="F253"/>
    <hyperlink r:id="rId338" ref="J253"/>
    <hyperlink r:id="rId339" ref="F254"/>
    <hyperlink r:id="rId340" ref="J254"/>
    <hyperlink r:id="rId341" ref="J255"/>
    <hyperlink r:id="rId342" ref="F256"/>
    <hyperlink r:id="rId343" ref="J256"/>
    <hyperlink r:id="rId344" ref="F257"/>
    <hyperlink r:id="rId345" ref="J257"/>
    <hyperlink r:id="rId346" ref="F258"/>
    <hyperlink r:id="rId347" ref="J258"/>
    <hyperlink r:id="rId348" ref="J259"/>
    <hyperlink r:id="rId349" ref="J260"/>
    <hyperlink r:id="rId350" ref="F261"/>
    <hyperlink r:id="rId351" ref="J261"/>
    <hyperlink r:id="rId352" ref="F262"/>
    <hyperlink r:id="rId353" ref="J262"/>
    <hyperlink r:id="rId354" ref="F263"/>
    <hyperlink r:id="rId355" ref="J263"/>
    <hyperlink r:id="rId356" ref="J264"/>
    <hyperlink r:id="rId357" ref="J265"/>
    <hyperlink r:id="rId358" ref="F266"/>
    <hyperlink r:id="rId359" ref="J266"/>
    <hyperlink r:id="rId360" ref="F267"/>
    <hyperlink r:id="rId361" ref="J267"/>
    <hyperlink r:id="rId362" ref="J268"/>
    <hyperlink r:id="rId363" ref="J269"/>
    <hyperlink r:id="rId364" ref="F270"/>
    <hyperlink r:id="rId365" ref="J270"/>
    <hyperlink r:id="rId366" ref="F271"/>
    <hyperlink r:id="rId367" ref="J271"/>
    <hyperlink r:id="rId368" ref="I272"/>
    <hyperlink r:id="rId369" ref="J272"/>
    <hyperlink r:id="rId370" ref="J273"/>
    <hyperlink r:id="rId371" ref="J274"/>
    <hyperlink r:id="rId372" ref="J275"/>
    <hyperlink r:id="rId373" ref="J276"/>
    <hyperlink r:id="rId374" ref="J277"/>
    <hyperlink r:id="rId375" ref="J278"/>
    <hyperlink r:id="rId376" ref="J279"/>
    <hyperlink r:id="rId377" ref="J280"/>
    <hyperlink r:id="rId378" ref="J281"/>
    <hyperlink r:id="rId379" ref="J282"/>
    <hyperlink r:id="rId380" ref="J283"/>
    <hyperlink r:id="rId381" ref="J284"/>
    <hyperlink r:id="rId382" ref="J285"/>
    <hyperlink r:id="rId383" ref="F286"/>
    <hyperlink r:id="rId384" ref="J286"/>
    <hyperlink r:id="rId385" ref="J287"/>
    <hyperlink r:id="rId386" ref="J288"/>
    <hyperlink r:id="rId387" ref="J289"/>
    <hyperlink r:id="rId388" ref="J290"/>
    <hyperlink r:id="rId389" ref="J291"/>
    <hyperlink r:id="rId390" ref="J292"/>
    <hyperlink r:id="rId391" ref="J293"/>
    <hyperlink r:id="rId392" ref="J294"/>
    <hyperlink r:id="rId393" ref="J295"/>
    <hyperlink r:id="rId394" ref="J296"/>
    <hyperlink r:id="rId395" ref="J297"/>
    <hyperlink r:id="rId396" ref="J298"/>
    <hyperlink r:id="rId397" ref="J299"/>
    <hyperlink r:id="rId398" ref="J300"/>
    <hyperlink r:id="rId399" ref="F301"/>
    <hyperlink r:id="rId400" ref="J301"/>
    <hyperlink r:id="rId401" ref="F302"/>
    <hyperlink r:id="rId402" ref="J302"/>
    <hyperlink r:id="rId403" ref="F303"/>
    <hyperlink r:id="rId404" ref="J303"/>
    <hyperlink r:id="rId405" ref="F304"/>
    <hyperlink r:id="rId406" ref="J304"/>
    <hyperlink r:id="rId407" ref="F305"/>
    <hyperlink r:id="rId408" ref="J305"/>
    <hyperlink r:id="rId409" ref="F306"/>
    <hyperlink r:id="rId410" ref="J306"/>
    <hyperlink r:id="rId411" ref="J307"/>
    <hyperlink r:id="rId412" ref="J308"/>
    <hyperlink r:id="rId413" ref="F309"/>
    <hyperlink r:id="rId414" ref="J309"/>
    <hyperlink r:id="rId415" ref="F310"/>
    <hyperlink r:id="rId416" ref="J310"/>
    <hyperlink r:id="rId417" ref="J311"/>
    <hyperlink r:id="rId418" ref="F312"/>
    <hyperlink r:id="rId419" ref="J312"/>
    <hyperlink r:id="rId420" ref="F313"/>
    <hyperlink r:id="rId421" ref="J313"/>
    <hyperlink r:id="rId422" ref="J314"/>
    <hyperlink r:id="rId423" ref="F315"/>
    <hyperlink r:id="rId424" ref="J315"/>
    <hyperlink r:id="rId425" ref="F316"/>
    <hyperlink r:id="rId426" ref="J316"/>
    <hyperlink r:id="rId427" ref="F317"/>
    <hyperlink r:id="rId428" ref="J317"/>
    <hyperlink r:id="rId429" ref="J318"/>
    <hyperlink r:id="rId430" ref="I319"/>
    <hyperlink r:id="rId431" ref="J319"/>
    <hyperlink r:id="rId432" ref="F320"/>
    <hyperlink r:id="rId433" ref="J320"/>
    <hyperlink r:id="rId434" ref="F321"/>
    <hyperlink r:id="rId435" ref="J321"/>
    <hyperlink r:id="rId436" ref="F322"/>
    <hyperlink r:id="rId437" ref="J322"/>
    <hyperlink r:id="rId438" ref="F323"/>
    <hyperlink r:id="rId439" ref="I323"/>
    <hyperlink r:id="rId440" ref="J323"/>
    <hyperlink r:id="rId441" ref="F324"/>
    <hyperlink r:id="rId442" ref="J324"/>
    <hyperlink r:id="rId443" ref="F325"/>
    <hyperlink r:id="rId444" ref="J325"/>
    <hyperlink r:id="rId445" ref="F326"/>
    <hyperlink r:id="rId446" ref="J326"/>
    <hyperlink r:id="rId447" ref="F327"/>
    <hyperlink r:id="rId448" ref="J327"/>
    <hyperlink r:id="rId449" ref="J328"/>
    <hyperlink r:id="rId450" ref="J329"/>
    <hyperlink r:id="rId451" ref="J330"/>
    <hyperlink r:id="rId452" ref="J331"/>
    <hyperlink r:id="rId453" ref="J332"/>
    <hyperlink r:id="rId454" ref="F333"/>
    <hyperlink r:id="rId455" ref="I333"/>
    <hyperlink r:id="rId456" ref="J333"/>
    <hyperlink r:id="rId457" ref="F334"/>
    <hyperlink r:id="rId458" ref="J334"/>
    <hyperlink r:id="rId459" ref="F335"/>
    <hyperlink r:id="rId460" ref="J335"/>
    <hyperlink r:id="rId461" ref="F336"/>
    <hyperlink r:id="rId462" ref="J336"/>
    <hyperlink r:id="rId463" ref="J337"/>
    <hyperlink r:id="rId464" ref="J338"/>
    <hyperlink r:id="rId465" ref="J339"/>
    <hyperlink r:id="rId466" ref="J340"/>
    <hyperlink r:id="rId467" ref="J341"/>
    <hyperlink r:id="rId468" ref="F342"/>
    <hyperlink r:id="rId469" ref="J342"/>
    <hyperlink r:id="rId470" ref="F343"/>
    <hyperlink r:id="rId471" ref="J343"/>
    <hyperlink r:id="rId472" ref="F344"/>
    <hyperlink r:id="rId473" ref="J344"/>
    <hyperlink r:id="rId474" ref="F345"/>
    <hyperlink r:id="rId475" ref="J345"/>
    <hyperlink r:id="rId476" ref="F346"/>
    <hyperlink r:id="rId477" ref="J346"/>
    <hyperlink r:id="rId478" ref="J347"/>
    <hyperlink r:id="rId479" ref="F348"/>
    <hyperlink r:id="rId480" ref="J348"/>
    <hyperlink r:id="rId481" ref="F349"/>
    <hyperlink r:id="rId482" ref="J349"/>
    <hyperlink r:id="rId483" ref="F350"/>
    <hyperlink r:id="rId484" ref="J350"/>
  </hyperlinks>
  <drawing r:id="rId485"/>
  <legacyDrawing r:id="rId4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8" t="s">
        <v>6743</v>
      </c>
      <c r="D1" s="149"/>
      <c r="E1" s="149"/>
      <c r="F1" s="149"/>
      <c r="G1" s="149"/>
      <c r="H1" s="149"/>
      <c r="I1" s="149"/>
      <c r="J1" s="149"/>
      <c r="K1" s="149"/>
      <c r="L1" s="149"/>
      <c r="M1" s="149"/>
      <c r="N1" s="149"/>
      <c r="O1" s="149"/>
      <c r="P1" s="149"/>
      <c r="Q1" s="149"/>
      <c r="R1" s="149"/>
      <c r="S1" s="149"/>
      <c r="T1" s="149"/>
      <c r="U1" s="149"/>
      <c r="V1" s="149"/>
      <c r="W1" s="149"/>
      <c r="X1" s="149"/>
      <c r="Y1" s="149"/>
      <c r="Z1" s="149"/>
    </row>
    <row r="2">
      <c r="A2" s="150" t="s">
        <v>3</v>
      </c>
      <c r="B2" s="151" t="s">
        <v>6744</v>
      </c>
      <c r="C2" s="150" t="s">
        <v>6745</v>
      </c>
      <c r="D2" s="149"/>
      <c r="E2" s="149"/>
      <c r="F2" s="149"/>
      <c r="G2" s="149"/>
      <c r="H2" s="149"/>
      <c r="I2" s="149"/>
      <c r="J2" s="149"/>
      <c r="K2" s="149"/>
      <c r="L2" s="149"/>
      <c r="M2" s="149"/>
      <c r="N2" s="149"/>
      <c r="O2" s="149"/>
      <c r="P2" s="149"/>
      <c r="Q2" s="149"/>
      <c r="R2" s="149"/>
      <c r="S2" s="149"/>
      <c r="T2" s="149"/>
      <c r="U2" s="149"/>
      <c r="V2" s="149"/>
      <c r="W2" s="149"/>
      <c r="X2" s="149"/>
      <c r="Y2" s="149"/>
      <c r="Z2" s="149"/>
    </row>
    <row r="3">
      <c r="A3" s="152" t="s">
        <v>5545</v>
      </c>
      <c r="B3" s="153" t="s">
        <v>6746</v>
      </c>
      <c r="C3" s="154" t="s">
        <v>6747</v>
      </c>
      <c r="D3" s="149"/>
      <c r="E3" s="149"/>
      <c r="F3" s="149"/>
      <c r="G3" s="149"/>
      <c r="H3" s="149"/>
      <c r="I3" s="149"/>
      <c r="J3" s="149"/>
      <c r="K3" s="149"/>
      <c r="L3" s="149"/>
      <c r="M3" s="149"/>
      <c r="N3" s="149"/>
      <c r="O3" s="149"/>
      <c r="P3" s="149"/>
      <c r="Q3" s="149"/>
      <c r="R3" s="149"/>
      <c r="S3" s="149"/>
      <c r="T3" s="149"/>
      <c r="U3" s="149"/>
      <c r="V3" s="149"/>
      <c r="W3" s="149"/>
      <c r="X3" s="149"/>
      <c r="Y3" s="149"/>
      <c r="Z3" s="149"/>
    </row>
    <row r="4">
      <c r="A4" s="155" t="s">
        <v>5546</v>
      </c>
      <c r="B4" s="156" t="s">
        <v>6746</v>
      </c>
      <c r="C4" s="157" t="s">
        <v>6748</v>
      </c>
      <c r="D4" s="149"/>
      <c r="E4" s="149"/>
      <c r="F4" s="149"/>
      <c r="G4" s="149"/>
      <c r="H4" s="149"/>
      <c r="I4" s="149"/>
      <c r="J4" s="149"/>
      <c r="K4" s="149"/>
      <c r="L4" s="149"/>
      <c r="M4" s="149"/>
      <c r="N4" s="149"/>
      <c r="O4" s="149"/>
      <c r="P4" s="149"/>
      <c r="Q4" s="149"/>
      <c r="R4" s="149"/>
      <c r="S4" s="149"/>
      <c r="T4" s="149"/>
      <c r="U4" s="149"/>
      <c r="V4" s="149"/>
      <c r="W4" s="149"/>
      <c r="X4" s="149"/>
      <c r="Y4" s="149"/>
      <c r="Z4" s="149"/>
    </row>
    <row r="5">
      <c r="A5" s="158" t="s">
        <v>5547</v>
      </c>
      <c r="B5" s="159" t="s">
        <v>6746</v>
      </c>
      <c r="C5" s="160" t="s">
        <v>6749</v>
      </c>
      <c r="D5" s="149"/>
      <c r="E5" s="149"/>
      <c r="F5" s="149"/>
      <c r="G5" s="149"/>
      <c r="H5" s="149"/>
      <c r="I5" s="149"/>
      <c r="J5" s="149"/>
      <c r="K5" s="149"/>
      <c r="L5" s="149"/>
      <c r="M5" s="149"/>
      <c r="N5" s="149"/>
      <c r="O5" s="149"/>
      <c r="P5" s="149"/>
      <c r="Q5" s="149"/>
      <c r="R5" s="149"/>
      <c r="S5" s="149"/>
      <c r="T5" s="149"/>
      <c r="U5" s="149"/>
      <c r="V5" s="149"/>
      <c r="W5" s="149"/>
      <c r="X5" s="149"/>
      <c r="Y5" s="149"/>
      <c r="Z5" s="149"/>
    </row>
    <row r="6">
      <c r="A6" s="161" t="s">
        <v>5548</v>
      </c>
      <c r="B6" s="161" t="s">
        <v>6746</v>
      </c>
      <c r="C6" s="162" t="s">
        <v>6750</v>
      </c>
      <c r="D6" s="149"/>
      <c r="E6" s="149"/>
      <c r="F6" s="149"/>
      <c r="G6" s="149"/>
      <c r="H6" s="149"/>
      <c r="I6" s="149"/>
      <c r="J6" s="149"/>
      <c r="K6" s="149"/>
      <c r="L6" s="149"/>
      <c r="M6" s="149"/>
      <c r="N6" s="149"/>
      <c r="O6" s="149"/>
      <c r="P6" s="149"/>
      <c r="Q6" s="149"/>
      <c r="R6" s="149"/>
      <c r="S6" s="149"/>
      <c r="T6" s="149"/>
      <c r="U6" s="149"/>
      <c r="V6" s="149"/>
      <c r="W6" s="149"/>
      <c r="X6" s="149"/>
      <c r="Y6" s="149"/>
      <c r="Z6" s="149"/>
    </row>
    <row r="7">
      <c r="A7" s="163" t="s">
        <v>36</v>
      </c>
      <c r="B7" s="164" t="s">
        <v>6746</v>
      </c>
      <c r="C7" s="165" t="s">
        <v>6751</v>
      </c>
      <c r="D7" s="149"/>
      <c r="E7" s="149"/>
      <c r="F7" s="149"/>
      <c r="G7" s="149"/>
      <c r="H7" s="149"/>
      <c r="I7" s="149"/>
      <c r="J7" s="149"/>
      <c r="K7" s="149"/>
      <c r="L7" s="149"/>
      <c r="M7" s="149"/>
      <c r="N7" s="149"/>
      <c r="O7" s="149"/>
      <c r="P7" s="149"/>
      <c r="Q7" s="149"/>
      <c r="R7" s="149"/>
      <c r="S7" s="149"/>
      <c r="T7" s="149"/>
      <c r="U7" s="149"/>
      <c r="V7" s="149"/>
      <c r="W7" s="149"/>
      <c r="X7" s="149"/>
      <c r="Y7" s="149"/>
      <c r="Z7" s="149"/>
    </row>
    <row r="8">
      <c r="A8" s="166"/>
      <c r="B8" s="166"/>
      <c r="C8" s="166"/>
      <c r="D8" s="149"/>
      <c r="E8" s="149"/>
      <c r="F8" s="149"/>
      <c r="G8" s="149"/>
      <c r="H8" s="149"/>
      <c r="I8" s="149"/>
      <c r="J8" s="149"/>
      <c r="K8" s="149"/>
      <c r="L8" s="149"/>
      <c r="M8" s="149"/>
      <c r="N8" s="149"/>
      <c r="O8" s="149"/>
      <c r="P8" s="149"/>
      <c r="Q8" s="149"/>
      <c r="R8" s="149"/>
      <c r="S8" s="149"/>
      <c r="T8" s="149"/>
      <c r="U8" s="149"/>
      <c r="V8" s="149"/>
      <c r="W8" s="149"/>
      <c r="X8" s="149"/>
      <c r="Y8" s="149"/>
      <c r="Z8" s="149"/>
    </row>
    <row r="9">
      <c r="A9" s="167" t="s">
        <v>6752</v>
      </c>
      <c r="B9" s="68"/>
      <c r="C9" s="69"/>
      <c r="D9" s="149"/>
      <c r="E9" s="149"/>
      <c r="F9" s="149"/>
      <c r="G9" s="149"/>
      <c r="H9" s="149"/>
      <c r="I9" s="149"/>
      <c r="J9" s="149"/>
      <c r="K9" s="149"/>
      <c r="L9" s="149"/>
      <c r="M9" s="149"/>
      <c r="N9" s="149"/>
      <c r="O9" s="149"/>
      <c r="P9" s="149"/>
      <c r="Q9" s="149"/>
      <c r="R9" s="149"/>
      <c r="S9" s="149"/>
      <c r="T9" s="149"/>
      <c r="U9" s="149"/>
      <c r="V9" s="149"/>
      <c r="W9" s="149"/>
      <c r="X9" s="149"/>
      <c r="Y9" s="149"/>
      <c r="Z9" s="149"/>
    </row>
    <row r="10">
      <c r="A10" s="168" t="s">
        <v>3</v>
      </c>
      <c r="B10" s="151" t="s">
        <v>6744</v>
      </c>
      <c r="C10" s="168" t="s">
        <v>6745</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row>
    <row r="11">
      <c r="A11" s="169"/>
      <c r="B11" s="169"/>
      <c r="C11" s="170" t="s">
        <v>6753</v>
      </c>
      <c r="D11" s="149"/>
      <c r="E11" s="149"/>
      <c r="F11" s="149"/>
      <c r="G11" s="149"/>
      <c r="H11" s="149"/>
      <c r="I11" s="149"/>
      <c r="J11" s="149"/>
      <c r="K11" s="149"/>
      <c r="L11" s="149"/>
      <c r="M11" s="149"/>
      <c r="N11" s="149"/>
      <c r="O11" s="149"/>
      <c r="P11" s="149"/>
      <c r="Q11" s="149"/>
      <c r="R11" s="149"/>
      <c r="S11" s="149"/>
      <c r="T11" s="149"/>
      <c r="U11" s="149"/>
      <c r="V11" s="149"/>
      <c r="W11" s="149"/>
      <c r="X11" s="149"/>
      <c r="Y11" s="149"/>
      <c r="Z11" s="149"/>
    </row>
    <row r="12">
      <c r="A12" s="171" t="s">
        <v>6754</v>
      </c>
      <c r="B12" s="171" t="s">
        <v>6746</v>
      </c>
      <c r="C12" s="172" t="s">
        <v>6755</v>
      </c>
      <c r="D12" s="149"/>
      <c r="E12" s="149"/>
      <c r="F12" s="149"/>
      <c r="G12" s="149"/>
      <c r="H12" s="149"/>
      <c r="I12" s="149"/>
      <c r="J12" s="149"/>
      <c r="K12" s="149"/>
      <c r="L12" s="149"/>
      <c r="M12" s="149"/>
      <c r="N12" s="149"/>
      <c r="O12" s="149"/>
      <c r="P12" s="149"/>
      <c r="Q12" s="149"/>
      <c r="R12" s="149"/>
      <c r="S12" s="149"/>
      <c r="T12" s="149"/>
      <c r="U12" s="149"/>
      <c r="V12" s="149"/>
      <c r="W12" s="149"/>
      <c r="X12" s="149"/>
      <c r="Y12" s="149"/>
      <c r="Z12" s="149"/>
    </row>
    <row r="13">
      <c r="A13" s="173" t="s">
        <v>6756</v>
      </c>
      <c r="B13" s="173" t="s">
        <v>6757</v>
      </c>
      <c r="C13" s="174" t="s">
        <v>6758</v>
      </c>
      <c r="D13" s="149"/>
      <c r="E13" s="149"/>
      <c r="F13" s="149"/>
      <c r="G13" s="149"/>
      <c r="H13" s="149"/>
      <c r="I13" s="149"/>
      <c r="J13" s="149"/>
      <c r="K13" s="149"/>
      <c r="L13" s="149"/>
      <c r="M13" s="149"/>
      <c r="N13" s="149"/>
      <c r="O13" s="149"/>
      <c r="P13" s="149"/>
      <c r="Q13" s="149"/>
      <c r="R13" s="149"/>
      <c r="S13" s="149"/>
      <c r="T13" s="149"/>
      <c r="U13" s="149"/>
      <c r="V13" s="149"/>
      <c r="W13" s="149"/>
      <c r="X13" s="149"/>
      <c r="Y13" s="149"/>
      <c r="Z13" s="149"/>
    </row>
    <row r="14">
      <c r="A14" s="175" t="s">
        <v>6759</v>
      </c>
      <c r="B14" s="175" t="s">
        <v>6746</v>
      </c>
      <c r="C14" s="176" t="s">
        <v>6760</v>
      </c>
      <c r="D14" s="149"/>
      <c r="E14" s="149"/>
      <c r="F14" s="149"/>
      <c r="G14" s="149"/>
      <c r="H14" s="149"/>
      <c r="I14" s="149"/>
      <c r="J14" s="149"/>
      <c r="K14" s="149"/>
      <c r="L14" s="149"/>
      <c r="M14" s="149"/>
      <c r="N14" s="149"/>
      <c r="O14" s="149"/>
      <c r="P14" s="149"/>
      <c r="Q14" s="149"/>
      <c r="R14" s="149"/>
      <c r="S14" s="149"/>
      <c r="T14" s="149"/>
      <c r="U14" s="149"/>
      <c r="V14" s="149"/>
      <c r="W14" s="149"/>
      <c r="X14" s="149"/>
      <c r="Y14" s="149"/>
      <c r="Z14" s="149"/>
    </row>
    <row r="15">
      <c r="A15" s="177" t="s">
        <v>5561</v>
      </c>
      <c r="B15" s="177" t="s">
        <v>6746</v>
      </c>
      <c r="C15" s="178" t="s">
        <v>6761</v>
      </c>
      <c r="D15" s="149"/>
      <c r="E15" s="149"/>
      <c r="F15" s="149"/>
      <c r="G15" s="149"/>
      <c r="H15" s="149"/>
      <c r="I15" s="149"/>
      <c r="J15" s="149"/>
      <c r="K15" s="149"/>
      <c r="L15" s="149"/>
      <c r="M15" s="149"/>
      <c r="N15" s="149"/>
      <c r="O15" s="149"/>
      <c r="P15" s="149"/>
      <c r="Q15" s="149"/>
      <c r="R15" s="149"/>
      <c r="S15" s="149"/>
      <c r="T15" s="149"/>
      <c r="U15" s="149"/>
      <c r="V15" s="149"/>
      <c r="W15" s="149"/>
      <c r="X15" s="149"/>
      <c r="Y15" s="149"/>
      <c r="Z15" s="149"/>
    </row>
    <row r="16">
      <c r="A16" s="149"/>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row>
    <row r="17">
      <c r="A17" s="149"/>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row>
    <row r="18">
      <c r="A18" s="149"/>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row>
    <row r="19">
      <c r="A19" s="149"/>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row>
    <row r="20">
      <c r="A20" s="149"/>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row>
    <row r="21">
      <c r="A21" s="149"/>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row>
    <row r="22">
      <c r="A22" s="149"/>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row>
    <row r="23">
      <c r="A23" s="149"/>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row>
    <row r="24">
      <c r="A24" s="149"/>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row>
    <row r="25">
      <c r="A25" s="149"/>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row>
    <row r="26">
      <c r="A26" s="149"/>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row>
    <row r="27">
      <c r="A27" s="149"/>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row>
    <row r="28">
      <c r="A28" s="149"/>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row>
    <row r="29">
      <c r="A29" s="149"/>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row>
    <row r="30">
      <c r="A30" s="149"/>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row>
    <row r="31">
      <c r="A31" s="149"/>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row>
    <row r="32">
      <c r="A32" s="149"/>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row>
    <row r="33">
      <c r="A33" s="149"/>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row>
    <row r="34">
      <c r="A34" s="149"/>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row>
    <row r="35">
      <c r="A35" s="149"/>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row>
    <row r="36">
      <c r="A36" s="149"/>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row>
    <row r="37">
      <c r="A37" s="149"/>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row>
    <row r="38">
      <c r="A38" s="149"/>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row>
    <row r="39">
      <c r="A39" s="149"/>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row>
    <row r="40">
      <c r="A40" s="149"/>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row>
    <row r="41">
      <c r="A41" s="149"/>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row>
    <row r="42">
      <c r="A42" s="149"/>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149"/>
      <c r="Z42" s="149"/>
    </row>
    <row r="43">
      <c r="A43" s="149"/>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row>
    <row r="44">
      <c r="A44" s="149"/>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row>
    <row r="45">
      <c r="A45" s="149"/>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row>
    <row r="46">
      <c r="A46" s="149"/>
      <c r="B46" s="149"/>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row>
    <row r="47">
      <c r="A47" s="149"/>
      <c r="B47" s="149"/>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row>
    <row r="48">
      <c r="A48" s="149"/>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row>
    <row r="49">
      <c r="A49" s="149"/>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row>
    <row r="50">
      <c r="A50" s="149"/>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row>
    <row r="51">
      <c r="A51" s="149"/>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row>
    <row r="52">
      <c r="A52" s="149"/>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row>
    <row r="53">
      <c r="A53" s="149"/>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row>
    <row r="54">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row r="991">
      <c r="A991" s="149"/>
      <c r="B991" s="149"/>
      <c r="C991" s="149"/>
      <c r="D991" s="149"/>
      <c r="E991" s="149"/>
      <c r="F991" s="149"/>
      <c r="G991" s="149"/>
      <c r="H991" s="149"/>
      <c r="I991" s="149"/>
      <c r="J991" s="149"/>
      <c r="K991" s="149"/>
      <c r="L991" s="149"/>
      <c r="M991" s="149"/>
      <c r="N991" s="149"/>
      <c r="O991" s="149"/>
      <c r="P991" s="149"/>
      <c r="Q991" s="149"/>
      <c r="R991" s="149"/>
      <c r="S991" s="149"/>
      <c r="T991" s="149"/>
      <c r="U991" s="149"/>
      <c r="V991" s="149"/>
      <c r="W991" s="149"/>
      <c r="X991" s="149"/>
      <c r="Y991" s="149"/>
      <c r="Z991" s="149"/>
    </row>
    <row r="992">
      <c r="A992" s="149"/>
      <c r="B992" s="149"/>
      <c r="C992" s="149"/>
      <c r="D992" s="149"/>
      <c r="E992" s="149"/>
      <c r="F992" s="149"/>
      <c r="G992" s="149"/>
      <c r="H992" s="149"/>
      <c r="I992" s="149"/>
      <c r="J992" s="149"/>
      <c r="K992" s="149"/>
      <c r="L992" s="149"/>
      <c r="M992" s="149"/>
      <c r="N992" s="149"/>
      <c r="O992" s="149"/>
      <c r="P992" s="149"/>
      <c r="Q992" s="149"/>
      <c r="R992" s="149"/>
      <c r="S992" s="149"/>
      <c r="T992" s="149"/>
      <c r="U992" s="149"/>
      <c r="V992" s="149"/>
      <c r="W992" s="149"/>
      <c r="X992" s="149"/>
      <c r="Y992" s="149"/>
      <c r="Z992" s="149"/>
    </row>
    <row r="993">
      <c r="A993" s="149"/>
      <c r="B993" s="149"/>
      <c r="C993" s="149"/>
      <c r="D993" s="149"/>
      <c r="E993" s="149"/>
      <c r="F993" s="149"/>
      <c r="G993" s="149"/>
      <c r="H993" s="149"/>
      <c r="I993" s="149"/>
      <c r="J993" s="149"/>
      <c r="K993" s="149"/>
      <c r="L993" s="149"/>
      <c r="M993" s="149"/>
      <c r="N993" s="149"/>
      <c r="O993" s="149"/>
      <c r="P993" s="149"/>
      <c r="Q993" s="149"/>
      <c r="R993" s="149"/>
      <c r="S993" s="149"/>
      <c r="T993" s="149"/>
      <c r="U993" s="149"/>
      <c r="V993" s="149"/>
      <c r="W993" s="149"/>
      <c r="X993" s="149"/>
      <c r="Y993" s="149"/>
      <c r="Z993" s="149"/>
    </row>
    <row r="994">
      <c r="A994" s="149"/>
      <c r="B994" s="149"/>
      <c r="C994" s="149"/>
      <c r="D994" s="149"/>
      <c r="E994" s="149"/>
      <c r="F994" s="149"/>
      <c r="G994" s="149"/>
      <c r="H994" s="149"/>
      <c r="I994" s="149"/>
      <c r="J994" s="149"/>
      <c r="K994" s="149"/>
      <c r="L994" s="149"/>
      <c r="M994" s="149"/>
      <c r="N994" s="149"/>
      <c r="O994" s="149"/>
      <c r="P994" s="149"/>
      <c r="Q994" s="149"/>
      <c r="R994" s="149"/>
      <c r="S994" s="149"/>
      <c r="T994" s="149"/>
      <c r="U994" s="149"/>
      <c r="V994" s="149"/>
      <c r="W994" s="149"/>
      <c r="X994" s="149"/>
      <c r="Y994" s="149"/>
      <c r="Z994" s="149"/>
    </row>
    <row r="995">
      <c r="A995" s="149"/>
      <c r="B995" s="149"/>
      <c r="C995" s="149"/>
      <c r="D995" s="149"/>
      <c r="E995" s="149"/>
      <c r="F995" s="149"/>
      <c r="G995" s="149"/>
      <c r="H995" s="149"/>
      <c r="I995" s="149"/>
      <c r="J995" s="149"/>
      <c r="K995" s="149"/>
      <c r="L995" s="149"/>
      <c r="M995" s="149"/>
      <c r="N995" s="149"/>
      <c r="O995" s="149"/>
      <c r="P995" s="149"/>
      <c r="Q995" s="149"/>
      <c r="R995" s="149"/>
      <c r="S995" s="149"/>
      <c r="T995" s="149"/>
      <c r="U995" s="149"/>
      <c r="V995" s="149"/>
      <c r="W995" s="149"/>
      <c r="X995" s="149"/>
      <c r="Y995" s="149"/>
      <c r="Z995" s="149"/>
    </row>
    <row r="996">
      <c r="A996" s="149"/>
      <c r="B996" s="149"/>
      <c r="C996" s="149"/>
      <c r="D996" s="149"/>
      <c r="E996" s="149"/>
      <c r="F996" s="149"/>
      <c r="G996" s="149"/>
      <c r="H996" s="149"/>
      <c r="I996" s="149"/>
      <c r="J996" s="149"/>
      <c r="K996" s="149"/>
      <c r="L996" s="149"/>
      <c r="M996" s="149"/>
      <c r="N996" s="149"/>
      <c r="O996" s="149"/>
      <c r="P996" s="149"/>
      <c r="Q996" s="149"/>
      <c r="R996" s="149"/>
      <c r="S996" s="149"/>
      <c r="T996" s="149"/>
      <c r="U996" s="149"/>
      <c r="V996" s="149"/>
      <c r="W996" s="149"/>
      <c r="X996" s="149"/>
      <c r="Y996" s="149"/>
      <c r="Z996" s="149"/>
    </row>
    <row r="997">
      <c r="A997" s="149"/>
      <c r="B997" s="149"/>
      <c r="C997" s="149"/>
      <c r="D997" s="149"/>
      <c r="E997" s="149"/>
      <c r="F997" s="149"/>
      <c r="G997" s="149"/>
      <c r="H997" s="149"/>
      <c r="I997" s="149"/>
      <c r="J997" s="149"/>
      <c r="K997" s="149"/>
      <c r="L997" s="149"/>
      <c r="M997" s="149"/>
      <c r="N997" s="149"/>
      <c r="O997" s="149"/>
      <c r="P997" s="149"/>
      <c r="Q997" s="149"/>
      <c r="R997" s="149"/>
      <c r="S997" s="149"/>
      <c r="T997" s="149"/>
      <c r="U997" s="149"/>
      <c r="V997" s="149"/>
      <c r="W997" s="149"/>
      <c r="X997" s="149"/>
      <c r="Y997" s="149"/>
      <c r="Z997" s="149"/>
    </row>
    <row r="998">
      <c r="A998" s="149"/>
      <c r="B998" s="149"/>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row>
    <row r="999">
      <c r="A999" s="179"/>
      <c r="B999" s="179"/>
      <c r="C999" s="179"/>
      <c r="D999" s="179"/>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c r="A1000" s="179"/>
      <c r="B1000" s="179"/>
      <c r="C1000" s="179"/>
      <c r="D1000" s="179"/>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80"/>
      <c r="B1" s="181"/>
      <c r="C1" s="182" t="s">
        <v>35</v>
      </c>
      <c r="D1" s="182" t="s">
        <v>50</v>
      </c>
      <c r="E1" s="182" t="s">
        <v>69</v>
      </c>
      <c r="F1" s="182" t="s">
        <v>572</v>
      </c>
    </row>
    <row r="2">
      <c r="A2" s="183" t="s">
        <v>6762</v>
      </c>
      <c r="B2" s="183" t="s">
        <v>6763</v>
      </c>
      <c r="C2" s="184" t="str">
        <f>COUNTIFS(Seeds!C:C,"=Identificar",#REF!,"*ct-chart*",#REF!,"*bar*")</f>
        <v>#VALUE!</v>
      </c>
      <c r="D2" s="184" t="str">
        <f>COUNTIFS(Seeds!C:C,"=Evocar",#REF!,"=*ct-chart*",#REF!,"*bar*")</f>
        <v>#VALUE!</v>
      </c>
      <c r="E2" s="184" t="str">
        <f>COUNTIFS(Seeds!C:C,"=Aplicar",#REF!,"=*ct-chart*",#REF!,"*bar*")</f>
        <v>#VALUE!</v>
      </c>
      <c r="F2" s="184" t="str">
        <f t="shared" ref="F2:F20" si="1">SUM(C2:E2)</f>
        <v>#VALUE!</v>
      </c>
    </row>
    <row r="3">
      <c r="A3" s="183" t="s">
        <v>6764</v>
      </c>
      <c r="B3" s="183" t="s">
        <v>6765</v>
      </c>
      <c r="C3" s="184" t="str">
        <f>COUNTIFS(Seeds!C:C,"=Identificar",#REF!,"*ct-chart*",#REF!,"*line*")</f>
        <v>#VALUE!</v>
      </c>
      <c r="D3" s="184" t="str">
        <f>COUNTIFS(Seeds!C:C,"=Evocar",#REF!,"=*ct-chart*",#REF!,"*line*")</f>
        <v>#VALUE!</v>
      </c>
      <c r="E3" s="184" t="str">
        <f>COUNTIFS(Seeds!C:C,"=Aplicar",#REF!,"=*ct-chart*",#REF!,"*line*")</f>
        <v>#VALUE!</v>
      </c>
      <c r="F3" s="184" t="str">
        <f t="shared" si="1"/>
        <v>#VALUE!</v>
      </c>
    </row>
    <row r="4">
      <c r="A4" s="183" t="s">
        <v>6766</v>
      </c>
      <c r="B4" s="183" t="s">
        <v>6767</v>
      </c>
      <c r="C4" s="184" t="str">
        <f>COUNTIFS(Seeds!C:C,"=Identificar",#REF!,"*ct-chart*",#REF!,"*pie*")</f>
        <v>#VALUE!</v>
      </c>
      <c r="D4" s="184" t="str">
        <f>COUNTIFS(Seeds!C:C,"=Evocar",#REF!,"=*ct-chart*",#REF!,"*pie*")</f>
        <v>#VALUE!</v>
      </c>
      <c r="E4" s="184" t="str">
        <f>COUNTIFS(Seeds!C:C,"=Aplicar",#REF!,"=*ct-chart*",#REF!,"*pie*")</f>
        <v>#VALUE!</v>
      </c>
      <c r="F4" s="184" t="str">
        <f t="shared" si="1"/>
        <v>#VALUE!</v>
      </c>
    </row>
    <row r="5">
      <c r="A5" s="185" t="s">
        <v>6768</v>
      </c>
      <c r="B5" s="185" t="s">
        <v>6769</v>
      </c>
      <c r="C5" s="184" t="str">
        <f>COUNTIFS(Seeds!C:C,"=Identificar",#REF!,"*Choice matrix – inline*")</f>
        <v>#VALUE!</v>
      </c>
      <c r="D5" s="184" t="str">
        <f>COUNTIFS(Seeds!C:C,"=Evocar",#REF!,"=*Choice matrix – inline*")</f>
        <v>#VALUE!</v>
      </c>
      <c r="E5" s="184" t="str">
        <f>COUNTIFS(Seeds!C:C,"=Aplicar",#REF!,"=*Choice matrix – inline*")</f>
        <v>#VALUE!</v>
      </c>
      <c r="F5" s="184" t="str">
        <f t="shared" si="1"/>
        <v>#VALUE!</v>
      </c>
    </row>
    <row r="6">
      <c r="A6" s="185" t="s">
        <v>6770</v>
      </c>
      <c r="B6" s="185" t="s">
        <v>2773</v>
      </c>
      <c r="C6" s="184" t="str">
        <f>COUNTIFS(Seeds!C:C,"=Identificar",#REF!,"*clock*")</f>
        <v>#VALUE!</v>
      </c>
      <c r="D6" s="184" t="str">
        <f>COUNTIFS(Seeds!C:C,"=Evocar",#REF!,"=*clock*")</f>
        <v>#VALUE!</v>
      </c>
      <c r="E6" s="184" t="str">
        <f>COUNTIFS(Seeds!C:C,"=Aplicar",#REF!,"=*clock*")</f>
        <v>#VALUE!</v>
      </c>
      <c r="F6" s="184" t="str">
        <f t="shared" si="1"/>
        <v>#VALUE!</v>
      </c>
    </row>
    <row r="7">
      <c r="A7" s="185" t="s">
        <v>6771</v>
      </c>
      <c r="B7" s="185" t="s">
        <v>196</v>
      </c>
      <c r="C7" s="184" t="str">
        <f>COUNTIFS(Seeds!C:C,"=Identificar",#REF!,"*Cloze with drag &amp; drop*",#REF!,"*calculateoperation*")</f>
        <v>#VALUE!</v>
      </c>
      <c r="D7" s="184" t="str">
        <f>COUNTIFS(Seeds!C:C,"=Evocar",#REF!,"=*Cloze with drag &amp; drop*",#REF!,"*calculateoperation*")</f>
        <v>#VALUE!</v>
      </c>
      <c r="E7" s="184" t="str">
        <f>COUNTIFS(Seeds!C:C,"=Aplicar",#REF!,"=*Cloze with drag &amp; drop*",#REF!,"*calculateoperation*")</f>
        <v>#VALUE!</v>
      </c>
      <c r="F7" s="184" t="str">
        <f t="shared" si="1"/>
        <v>#VALUE!</v>
      </c>
    </row>
    <row r="8">
      <c r="A8" s="186" t="s">
        <v>6772</v>
      </c>
      <c r="B8" s="186" t="s">
        <v>1224</v>
      </c>
      <c r="C8" s="184" t="str">
        <f>COUNTIFS(Seeds!C:C,"=Identificar",#REF!,"*Cloze with drop down*")</f>
        <v>#VALUE!</v>
      </c>
      <c r="D8" s="184" t="str">
        <f>COUNTIFS(Seeds!C:C,"=Evocar",#REF!,"=*Cloze with drop down*")</f>
        <v>#VALUE!</v>
      </c>
      <c r="E8" s="184" t="str">
        <f>COUNTIFS(Seeds!C:C,"=Aplicar",#REF!,"=*Cloze with drop down*")</f>
        <v>#VALUE!</v>
      </c>
      <c r="F8" s="184" t="str">
        <f t="shared" si="1"/>
        <v>#VALUE!</v>
      </c>
    </row>
    <row r="9">
      <c r="A9" s="185" t="s">
        <v>54</v>
      </c>
      <c r="B9" s="185" t="s">
        <v>54</v>
      </c>
      <c r="C9" s="184" t="str">
        <f>COUNTIFS(Seeds!C:C,"=Identificar",#REF!,"*Cloze with text*")</f>
        <v>#VALUE!</v>
      </c>
      <c r="D9" s="184" t="str">
        <f>COUNTIFS(Seeds!C:C,"=Evocar",#REF!,"=*Cloze with text*")</f>
        <v>#VALUE!</v>
      </c>
      <c r="E9" s="184" t="str">
        <f>COUNTIFS(Seeds!C:C,"=Aplicar",#REF!,"=*Cloze with text*")</f>
        <v>#VALUE!</v>
      </c>
      <c r="F9" s="184" t="str">
        <f t="shared" si="1"/>
        <v>#VALUE!</v>
      </c>
    </row>
    <row r="10">
      <c r="A10" s="185" t="s">
        <v>6773</v>
      </c>
      <c r="B10" s="185" t="s">
        <v>6774</v>
      </c>
      <c r="C10" s="184" t="str">
        <f>COUNTIFS(Seeds!C:C,"=Identificar",#REF!,"*counting*")</f>
        <v>#VALUE!</v>
      </c>
      <c r="D10" s="184" t="str">
        <f>COUNTIFS(Seeds!C:C,"=Evocar",#REF!,"=*counting*")</f>
        <v>#VALUE!</v>
      </c>
      <c r="E10" s="184" t="str">
        <f>COUNTIFS(Seeds!C:C,"=Aplicar",#REF!,"=*counting*")</f>
        <v>#VALUE!</v>
      </c>
      <c r="F10" s="184" t="str">
        <f t="shared" si="1"/>
        <v>#VALUE!</v>
      </c>
    </row>
    <row r="11">
      <c r="A11" s="185" t="s">
        <v>6775</v>
      </c>
      <c r="B11" s="185" t="s">
        <v>6776</v>
      </c>
      <c r="C11" s="184" t="str">
        <f>COUNTIFS(Seeds!C:C,"=Identificar",#REF!,"*equivLiteral*")</f>
        <v>#VALUE!</v>
      </c>
      <c r="D11" s="184" t="str">
        <f>COUNTIFS(Seeds!C:C,"=Evocar",#REF!,"=*equivLiteral*")</f>
        <v>#VALUE!</v>
      </c>
      <c r="E11" s="184" t="str">
        <f>COUNTIFS(Seeds!C:C,"=Aplicar",#REF!,"=*equivLiteral*")</f>
        <v>#VALUE!</v>
      </c>
      <c r="F11" s="184" t="str">
        <f t="shared" si="1"/>
        <v>#VALUE!</v>
      </c>
    </row>
    <row r="12">
      <c r="A12" s="185" t="s">
        <v>6777</v>
      </c>
      <c r="B12" s="185" t="s">
        <v>6778</v>
      </c>
      <c r="C12" s="184" t="str">
        <f>COUNTIFS(Seeds!C:C,"=Identificar",#REF!,"*equivSymbolic*")</f>
        <v>#VALUE!</v>
      </c>
      <c r="D12" s="184" t="str">
        <f>COUNTIFS(Seeds!C:C,"=Evocar",#REF!,"=*equivSymbolic*")</f>
        <v>#VALUE!</v>
      </c>
      <c r="E12" s="184" t="str">
        <f>COUNTIFS(Seeds!C:C,"=Aplicar",#REF!,"=*equivSymbolic*")</f>
        <v>#VALUE!</v>
      </c>
      <c r="F12" s="184" t="str">
        <f t="shared" si="1"/>
        <v>#VALUE!</v>
      </c>
    </row>
    <row r="13">
      <c r="A13" s="185" t="s">
        <v>6779</v>
      </c>
      <c r="B13" s="185" t="s">
        <v>6780</v>
      </c>
      <c r="C13" s="184" t="str">
        <f>COUNTIFS(Seeds!C:C,"=Identificar",#REF!,"*labelImage*")</f>
        <v>#VALUE!</v>
      </c>
      <c r="D13" s="184" t="str">
        <f>COUNTIFS(Seeds!C:C,"=Evocar",#REF!,"=*labelImage*")</f>
        <v>#VALUE!</v>
      </c>
      <c r="E13" s="184" t="str">
        <f>COUNTIFS(Seeds!C:C,"=Aplicar",#REF!,"=*labelImage*")</f>
        <v>#VALUE!</v>
      </c>
      <c r="F13" s="184" t="str">
        <f t="shared" si="1"/>
        <v>#VALUE!</v>
      </c>
    </row>
    <row r="14">
      <c r="A14" s="185" t="s">
        <v>6781</v>
      </c>
      <c r="B14" s="185" t="s">
        <v>6781</v>
      </c>
      <c r="C14" s="184" t="str">
        <f>COUNTIFS(Seeds!C:C,"=Identificar",#REF!,"*Match list*")</f>
        <v>#VALUE!</v>
      </c>
      <c r="D14" s="184" t="str">
        <f>COUNTIFS(Seeds!C:C,"=Evocar",#REF!,"=*Match list*")</f>
        <v>#VALUE!</v>
      </c>
      <c r="E14" s="184" t="str">
        <f>COUNTIFS(Seeds!C:C,"=Aplicar",#REF!,"=*Match list*")</f>
        <v>#VALUE!</v>
      </c>
      <c r="F14" s="184" t="str">
        <f t="shared" si="1"/>
        <v>#VALUE!</v>
      </c>
    </row>
    <row r="15">
      <c r="A15" s="186" t="s">
        <v>6782</v>
      </c>
      <c r="B15" s="186" t="s">
        <v>6783</v>
      </c>
      <c r="C15" s="184" t="str">
        <f>COUNTIFS(Seeds!C:C,"=Identificar",#REF!,"*Multiple choice – multiple response*")</f>
        <v>#VALUE!</v>
      </c>
      <c r="D15" s="184" t="str">
        <f>COUNTIFS(Seeds!C:C,"=Evocar",#REF!,"=*Multiple choice – multiple response*")</f>
        <v>#VALUE!</v>
      </c>
      <c r="E15" s="184" t="str">
        <f>COUNTIFS(Seeds!C:C,"=Aplicar",#REF!,"=*Multiple choice – multiple response*")</f>
        <v>#VALUE!</v>
      </c>
      <c r="F15" s="184" t="str">
        <f t="shared" si="1"/>
        <v>#VALUE!</v>
      </c>
    </row>
    <row r="16">
      <c r="A16" s="185" t="s">
        <v>6784</v>
      </c>
      <c r="B16" s="186" t="s">
        <v>1242</v>
      </c>
      <c r="C16" s="184" t="str">
        <f>COUNTIFS(Seeds!C:C,"=Identificar",#REF!,"*Multiple choice – standard*")</f>
        <v>#VALUE!</v>
      </c>
      <c r="D16" s="184" t="str">
        <f>COUNTIFS(Seeds!C:C,"=Evocar",#REF!,"=*Multiple choice – standard*")</f>
        <v>#VALUE!</v>
      </c>
      <c r="E16" s="184" t="str">
        <f>COUNTIFS(Seeds!C:C,"=Aplicar",#REF!,"=*Multiple choice – standard*")</f>
        <v>#VALUE!</v>
      </c>
      <c r="F16" s="184" t="str">
        <f t="shared" si="1"/>
        <v>#VALUE!</v>
      </c>
    </row>
    <row r="17">
      <c r="A17" s="185" t="s">
        <v>6785</v>
      </c>
      <c r="B17" s="185" t="s">
        <v>6786</v>
      </c>
      <c r="C17" s="184" t="str">
        <f>COUNTIFS(Seeds!C:C,"=Identificar",#REF!,"*numberline*")</f>
        <v>#VALUE!</v>
      </c>
      <c r="D17" s="184" t="str">
        <f>COUNTIFS(Seeds!C:C,"=Evocar",#REF!,"=*numberline*")</f>
        <v>#VALUE!</v>
      </c>
      <c r="E17" s="184" t="str">
        <f>COUNTIFS(Seeds!C:C,"=Aplicar",#REF!,"=*numberline*")</f>
        <v>#VALUE!</v>
      </c>
      <c r="F17" s="184" t="str">
        <f t="shared" si="1"/>
        <v>#VALUE!</v>
      </c>
    </row>
    <row r="18">
      <c r="A18" s="185" t="s">
        <v>6787</v>
      </c>
      <c r="B18" s="185" t="s">
        <v>6788</v>
      </c>
      <c r="C18" s="184" t="str">
        <f>COUNTIFS(Seeds!C:C,"=Identificar",#REF!,"*orderNumbers*")</f>
        <v>#VALUE!</v>
      </c>
      <c r="D18" s="184" t="str">
        <f>COUNTIFS(Seeds!C:C,"=Evocar",#REF!,"=*orderNumbers*")</f>
        <v>#VALUE!</v>
      </c>
      <c r="E18" s="184" t="str">
        <f>COUNTIFS(Seeds!C:C,"=Aplicar",#REF!,"=*orderNumbers*")</f>
        <v>#VALUE!</v>
      </c>
      <c r="F18" s="184" t="str">
        <f t="shared" si="1"/>
        <v>#VALUE!</v>
      </c>
    </row>
    <row r="19">
      <c r="A19" s="185" t="s">
        <v>6789</v>
      </c>
      <c r="B19" s="185" t="s">
        <v>3964</v>
      </c>
      <c r="C19" s="184" t="str">
        <f>COUNTIFS(Seeds!C:C,"=Identificar",#REF!,"*pathway*")</f>
        <v>#VALUE!</v>
      </c>
      <c r="D19" s="184" t="str">
        <f>COUNTIFS(Seeds!C:C,"=Evocar",#REF!,"=*pathway*")</f>
        <v>#VALUE!</v>
      </c>
      <c r="E19" s="184" t="str">
        <f>COUNTIFS(Seeds!C:C,"=Aplicar",#REF!,"=*pathway*")</f>
        <v>#VALUE!</v>
      </c>
      <c r="F19" s="184" t="str">
        <f t="shared" si="1"/>
        <v>#VALUE!</v>
      </c>
    </row>
    <row r="20">
      <c r="A20" s="183" t="s">
        <v>6790</v>
      </c>
      <c r="B20" s="183" t="s">
        <v>6791</v>
      </c>
      <c r="C20" s="184" t="str">
        <f>COUNTIFS(Seeds!C:C,"=Identificar",#REF!,"*pictograph*")</f>
        <v>#VALUE!</v>
      </c>
      <c r="D20" s="184" t="str">
        <f>COUNTIFS(Seeds!C:C,"=Evocar",#REF!,"=*pictograph*")</f>
        <v>#VALUE!</v>
      </c>
      <c r="E20" s="184" t="str">
        <f>COUNTIFS(Seeds!C:C,"=Aplicar",#REF!,"=*pictograph*")</f>
        <v>#VALUE!</v>
      </c>
      <c r="F20" s="184"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s>
  <sheetData>
    <row r="1">
      <c r="A1" s="187" t="str">
        <f>Seeds!AB1</f>
        <v>Referencia para ID</v>
      </c>
      <c r="B1" s="187" t="str">
        <f t="shared" ref="B1:B97" si="1">#REF!</f>
        <v>#REF!</v>
      </c>
      <c r="C1" s="187" t="str">
        <f>Seeds!AA1</f>
        <v>JSON brasileño</v>
      </c>
      <c r="D1" s="188" t="s">
        <v>6792</v>
      </c>
    </row>
    <row r="2" ht="15.75" customHeight="1">
      <c r="A2" s="189" t="str">
        <f>Seeds!AB2</f>
        <v>M6-NyO-1a-I-1</v>
      </c>
      <c r="B2" s="189" t="str">
        <f t="shared" si="1"/>
        <v>#REF!</v>
      </c>
      <c r="C2" s="189" t="str">
        <f>Seeds!AA2</f>
        <v>{"id":"M6-NyO-1a-I-1","stimulus":"&lt;p&gt;Arraste a escrita de cada número por extenso para o local apropiado.&lt;/p&gt;","hint":"&lt;p&gt;No sistema de numeração decimal, o valor de cada algarismo depende de sua posição no número.&lt;/p&gt;","feedback":"&lt;p&gt;No sistema de numeração decimal, o valor de cada algarismo depende de sua posição no número.&lt;/p&gt;","seed":{"parameters":[{"name":"Q1","label":null,"min":100000,"max":999999,"step":1},{"name":"Q2","label":null,"min":1000000,"max":9999999,"step":1},{"name":"Q3","label":null,"min":10000000,"max":99999999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'pt').slice(1,)"}],"uniques":true},"algorithm":{"name":"linkOperationResult","params":{"invert":true},"template":"Match list"}}</v>
      </c>
      <c r="D2" s="189" t="str">
        <f t="shared" ref="D2:D1425" si="2">IF(B2=C2,0,1)</f>
        <v>#REF!</v>
      </c>
    </row>
    <row r="3" ht="15.75" customHeight="1">
      <c r="A3" s="189" t="str">
        <f>Seeds!AB3</f>
        <v>M6-NyO-1a-E-1</v>
      </c>
      <c r="B3" s="189" t="str">
        <f t="shared" si="1"/>
        <v>#REF!</v>
      </c>
      <c r="C3" s="189" t="str">
        <f>Seeds!AA3</f>
        <v>{"id":"M6-NyO-1a-E-1","stimulus":"&lt;p&gt;Como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{{T3}} e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D3" s="189" t="str">
        <f t="shared" si="2"/>
        <v>#REF!</v>
      </c>
    </row>
    <row r="4" ht="15.75" customHeight="1">
      <c r="A4" s="189" t="str">
        <f>Seeds!AB4</f>
        <v>M6-NyO-1a-E-2</v>
      </c>
      <c r="B4" s="189" t="str">
        <f t="shared" si="1"/>
        <v>#REF!</v>
      </c>
      <c r="C4" s="189" t="str">
        <f>Seeds!AA4</f>
        <v>{"id":"M6-NyO-1a-E-2","stimulus":"&lt;p&gt;Como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D4" s="189" t="str">
        <f t="shared" si="2"/>
        <v>#REF!</v>
      </c>
    </row>
    <row r="5" ht="15.75" customHeight="1">
      <c r="A5" s="189" t="str">
        <f>Seeds!AB5</f>
        <v>M6-NyO-1a-E-3</v>
      </c>
      <c r="B5" s="189" t="str">
        <f t="shared" si="1"/>
        <v>#REF!</v>
      </c>
      <c r="C5" s="189" t="str">
        <f>Seeds!AA5</f>
        <v>{"id":"M6-NyO-1a-E-3","stimulus":"&lt;p&gt;Como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D5" s="189" t="str">
        <f t="shared" si="2"/>
        <v>#REF!</v>
      </c>
    </row>
    <row r="6" ht="15.75" customHeight="1">
      <c r="A6" s="189" t="str">
        <f>Seeds!AB6</f>
        <v>M6-NyO-1a-E-4</v>
      </c>
      <c r="B6" s="189" t="str">
        <f t="shared" si="1"/>
        <v>#REF!</v>
      </c>
      <c r="C6" s="189" t="str">
        <f>Seeds!AA6</f>
        <v>{"id":"M6-NyO-1a-E-4","stimulus":"&lt;p&gt;Como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{{response}} {{T2}}&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D6" s="189" t="str">
        <f t="shared" si="2"/>
        <v>#REF!</v>
      </c>
    </row>
    <row r="7" ht="15.75" customHeight="1">
      <c r="A7" s="189" t="str">
        <f>Seeds!AB7</f>
        <v>M6-NyO-1a-A-1</v>
      </c>
      <c r="B7" s="189" t="str">
        <f t="shared" si="1"/>
        <v>#REF!</v>
      </c>
      <c r="C7" s="189" t="str">
        <f>Seeds!AA7</f>
        <v>{"id":"M6-NyO-1a-A-1","stimulus":"&lt;p&gt;Em um determinado país há {{T1}} carros em circulação. Complete o número por extenso.&lt;/p&gt;","template":"&lt;p&gt;O número de carros em circulação é {{T2}} {{T3}} e {{response}}.&lt;/p&gt;","hint":"&lt;p&gt;No sistema de numeração decimal, o valor de cada algarismo depende de sua posição no número.&lt;/p&gt;","feedback":"&lt;p&gt;No sistema de numeração decimal, o valor de cada algarismo depende de sua posição no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D7" s="189" t="str">
        <f t="shared" si="2"/>
        <v>#REF!</v>
      </c>
    </row>
    <row r="8" ht="15.75" customHeight="1">
      <c r="A8" s="189" t="str">
        <f>Seeds!AB8</f>
        <v>M6-NyO-1a-A-2</v>
      </c>
      <c r="B8" s="189" t="str">
        <f t="shared" si="1"/>
        <v>#REF!</v>
      </c>
      <c r="C8" s="189" t="str">
        <f>Seeds!AA8</f>
        <v>{"id":"M6-NyO-1a-A-2","stimulus":"&lt;p&gt;Para a construção de um grande arranha-céu serão necessários {{T1}} tijolos. Complete o número por extenso.&lt;/p&gt;","template":"&lt;p&gt;O número de tijolos necessários é {{T2}} {{response}} e {{T3}}.&lt;/p&gt;","hint":"&lt;p&gt;No sistema de numeração decimal, o valor de cada algarismo depende de sua posição no número.&lt;/p&gt;","feedback":"&lt;p&gt;No sistema de numeração decimal, o valor de cada dígito depende de sua posição no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D8" s="189" t="str">
        <f t="shared" si="2"/>
        <v>#REF!</v>
      </c>
    </row>
    <row r="9" ht="15.75" customHeight="1">
      <c r="A9" s="189" t="str">
        <f>Seeds!AB9</f>
        <v>M6-NyO-1a-A-3</v>
      </c>
      <c r="B9" s="189" t="str">
        <f t="shared" si="1"/>
        <v>#REF!</v>
      </c>
      <c r="C9" s="189" t="str">
        <f>Seeds!AA9</f>
        <v>{"id":"M6-NyO-1a-A-3","stimulus":"&lt;p&gt;Em um ano, uma marca vendeu {{T1}} relógios em todo o mundo. Complete o número por extenso.&lt;/p&gt;","template":"&lt;p&gt;O número de relógios vendidos é {{T2}} {{response}} {{T3}}.&lt;/p&gt;","hint":"&lt;p&gt;No sistema de numeração decimal, o valor de cada algarismo depende de sua posição no número.&lt;/p&gt;","feedback":"&lt;p&gt;No sistema de numeração decimal, o valor de cada algarismo depende de sua posição no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D9" s="189" t="str">
        <f t="shared" si="2"/>
        <v>#REF!</v>
      </c>
    </row>
    <row r="10" ht="15.75" customHeight="1">
      <c r="A10" s="189" t="str">
        <f>Seeds!AB10</f>
        <v>M6-NyO-1a-A-4</v>
      </c>
      <c r="B10" s="189" t="str">
        <f t="shared" si="1"/>
        <v>#REF!</v>
      </c>
      <c r="C10" s="189" t="str">
        <f>Seeds!AA10</f>
        <v>{"id":"M6-NyO-1a-A-4","stimulus":"&lt;p&gt;Um grupo de astrônomos descobriu um planeta cujo diâmetro mede {{T1}} m. Complete o número por extenso.&lt;/p&gt;","template":"&lt;p&gt;Em metros, o diâmetro mede {{response}} {{T2}}.&lt;/p&gt;","hint":"&lt;p&gt;No sistema de numeração decimal, o valor de cada algarismo depende de sua posição no número.&lt;/p&gt;","feedback":"&lt;p&gt;No sistema de numeração decimal, o valor de cada algarismo depende de sua posição no número.&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D10" s="189" t="str">
        <f t="shared" si="2"/>
        <v>#REF!</v>
      </c>
    </row>
    <row r="11" ht="15.75" customHeight="1">
      <c r="A11" s="189" t="str">
        <f>Seeds!AB11</f>
        <v>M6-NyO-1a-A-5</v>
      </c>
      <c r="B11" s="189" t="str">
        <f t="shared" si="1"/>
        <v>#REF!</v>
      </c>
      <c r="C11" s="189" t="str">
        <f>Seeds!AA11</f>
        <v>{"id":"M6-NyO-1a-A-5","stimulus":"&lt;p&gt;Rizia baixou uma canção de {{T1}} bytes. Complete o número por extenso.&lt;/p&gt;","template":"&lt;p&gt;Os bytes são {{T2}} {{response}} 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D11" s="189" t="str">
        <f t="shared" si="2"/>
        <v>#REF!</v>
      </c>
    </row>
    <row r="12" ht="15.75" customHeight="1">
      <c r="A12" s="189" t="str">
        <f>Seeds!AB12</f>
        <v>M6-NyO-1b-I-1</v>
      </c>
      <c r="B12" s="189" t="str">
        <f t="shared" si="1"/>
        <v>#REF!</v>
      </c>
      <c r="C12" s="189" t="str">
        <f>Seeds!AA12</f>
        <v>{"id":"M6-NyO-1b-I-1","stimulus":"&lt;p&gt;Indique se a escrita desses números está correta ou incorreta.&lt;/p&gt;","hint":"&lt;p&gt;No sistema de numaração decimal, o valor de cada algarismo depende da posição que ele ocupa no número.&lt;/p&gt;","feedback":"&lt;p&gt;No sistema de numaração decimal, o valor de cada algarismo depende da posição que ele ocupa no número.&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'pt')\r","label":"{{Q1}}: {{function}}"},{"name":"A2","function":"Lemonlib.numToWords({{Q2}}, 'pt')\r","label":"{{Q2}}: {{function}}"},{"name":"A3","function":"Lemonlib.numToWords({{T3}}, 'pt')\r","label":"{{Q3}}: {{function}}","incorrect":true},{"name":"A4","function":"Lemonlib.numToWords({{T4}}, 'pt')\r","label":"{{Q4}}: {{function}}","incorrect":true},{"name":"A5","function":"Lemonlib.numToWords({{T5}}, 'pt')","label":"{{Q5}}: {{function}}","incorrect":true}],"uniques":true},"algorithm":{"name":"trueFalse","template":"Choice matrix – inline","params":{"countCorrect":2,"countIncorrect":1,"options":["Correta","Incorreta"]}}}</v>
      </c>
      <c r="D12" s="189" t="str">
        <f t="shared" si="2"/>
        <v>#REF!</v>
      </c>
    </row>
    <row r="13" ht="15.75" customHeight="1">
      <c r="A13" s="189" t="str">
        <f>Seeds!AB13</f>
        <v>M6-NyO-1b-E-1</v>
      </c>
      <c r="B13" s="189" t="str">
        <f t="shared" si="1"/>
        <v>#REF!</v>
      </c>
      <c r="C13" s="189" t="str">
        <f>Seeds!AA13</f>
        <v>{"id":"M6-NyO-1b-E-1","stimulus":"&lt;p&gt;Escreva o seguinte número usando algarismos.&lt;/p&gt;","template":"&lt;p&gt;{{T1}}: {{response}}&lt;/p&gt;","hint":"&lt;p&gt;No sistema de numeração decimal, o valor de cada algarismo depende de sua posição no número.&lt;/p&gt;","feedback":"No sistema de numeração decimal, o valor de cada algarismo depende de sua posição no número.","seed":{"parameters":[{"name":"Q1","label":null,"min":1000000,"max":999999999,"step":1}],"calculated":[{"name":"T1","label":null,"function":"Lemonlib.numToWords({{Q1}}, 'pt')","temp":true},{"name":"A1","label":"{{function}}","function":"{{Q1}}"}],"uniques":true},"algorithm":{"name":"calculateOperation","params":{"method":"equivLiteral","keyboard":"NUMERICAL"}}}</v>
      </c>
      <c r="D13" s="189" t="str">
        <f t="shared" si="2"/>
        <v>#REF!</v>
      </c>
    </row>
    <row r="14" ht="15.75" customHeight="1">
      <c r="A14" s="189" t="str">
        <f>Seeds!AB14</f>
        <v>M6-NyO-1b-A-1</v>
      </c>
      <c r="B14" s="189" t="str">
        <f t="shared" si="1"/>
        <v>#REF!</v>
      </c>
      <c r="C14" s="189" t="str">
        <f>Seeds!AA14</f>
        <v>{"id":"M6-NyO-1b-A-1","stimulus":"&lt;p&gt;Em um país residem {{T1}} habitantes. Escreva esse número usando algarismos.&lt;/p&gt;","template":"&lt;p&gt;O número de habitantes é {{response}}.&lt;/p&gt;","hint":"&lt;p&gt;No sistema de numeração decimal, o valor de cada algarismo depende de sua posição no número.&lt;/p&gt;","feedback":"No sistema de numeração decimal, o valor de cada algarismo depende de sua posição no número.","seed":{"parameters":[{"name":"Q1","label":null,"min":10000000,"max":90000000,"step":1}],"calculated":[{"name":"T1","label":null,"function":"Lemonlib.numToWords({{Q1}}, 'pt')","temp":true},{"name":"A1","label":"{{function}}","function":"{{Q1}}"}],"uniques":true},"algorithm":{"name":"calculateOperation","params":{"method":"equivLiteral","keyboard":"NUMERICAL"}}}</v>
      </c>
      <c r="D14" s="189" t="str">
        <f t="shared" si="2"/>
        <v>#REF!</v>
      </c>
    </row>
    <row r="15" ht="15.75" customHeight="1">
      <c r="A15" s="189" t="str">
        <f>Seeds!AB15</f>
        <v>M6-NyO-1b-A-2</v>
      </c>
      <c r="B15" s="189" t="str">
        <f t="shared" si="1"/>
        <v>#REF!</v>
      </c>
      <c r="C15" s="189" t="str">
        <f>Seeds!AA15</f>
        <v>{"id":"M6-NyO-1b-A-2","stimulus":"&lt;p&gt;O número de micro-organismos em uma amostra de um laboratório é {{T1}}. Escreva esse número usando algarismos.&lt;/p&gt;","template":"&lt;p&gt;A amostra tem {{response}} micro-organismos.&lt;/p&gt;","hint":"&lt;p&gt;No sistema de numeração decimal, o valor de cada algarismo depende de sua posição no número.&lt;/p&gt;","feedback":"No sistema de numeração decimal, o valor de cada algarismo depende de sua posição no número.","seed":{"parameters":[{"name":"Q1","label":null,"min":1000000,"max":20000000,"step":1000}],"calculated":[{"name":"T1","label":null,"function":"Lemonlib.numToWords({{Q1}}, 'pt')","temp":true},{"name":"A1","label":"{{function}}","function":"{{Q1}}"}],"uniques":true},"algorithm":{"name":"calculateOperation","params":{"method":"equivLiteral","keyboard":"NUMERICAL"}}}</v>
      </c>
      <c r="D15" s="189" t="str">
        <f t="shared" si="2"/>
        <v>#REF!</v>
      </c>
    </row>
    <row r="16" ht="15.75" customHeight="1">
      <c r="A16" s="189" t="str">
        <f>Seeds!AB16</f>
        <v>M6-NyO-1b-A-3</v>
      </c>
      <c r="B16" s="189" t="str">
        <f t="shared" si="1"/>
        <v>#REF!</v>
      </c>
      <c r="C16" s="189" t="str">
        <f>Seeds!AA16</f>
        <v>{"id":"M6-NyO-1b-A-3","stimulus":"&lt;p&gt;Um grande show foi assistido por {{T1}} espectadores. Escreva este número usando algarismos.&lt;/p&gt;","template":"&lt;p&gt;O público foi de {{response}} pessoas.&lt;/p&gt;","hint":"&lt;p&gt;No sistema de numeração decimal, o valor de cada algarismo depende de sua posição no número.&lt;/p&gt;","feedback":"No sistema de numeração decimal, o valor de cada algarismo depende de sua posição no número.","seed":{"parameters":[{"name":"Q1","label":null,"min":3450000,"max":3550000,"step":1}],"calculated":[{"name":"T1","label":null,"function":"Lemonlib.numToWords({{Q1}}, 'pt')","temp":true},{"name":"A1","label":"{{function}}","function":"{{Q1}}"}],"uniques":true},"algorithm":{"name":"calculateOperation","params":{"method":"equivLiteral","keyboard":"NUMERICAL"}}}</v>
      </c>
      <c r="D16" s="189" t="str">
        <f t="shared" si="2"/>
        <v>#REF!</v>
      </c>
    </row>
    <row r="17" ht="15.75" customHeight="1">
      <c r="A17" s="189" t="str">
        <f>Seeds!AB17</f>
        <v>M6-NyO-1b-A-4</v>
      </c>
      <c r="B17" s="189" t="str">
        <f t="shared" si="1"/>
        <v>#REF!</v>
      </c>
      <c r="C17" s="189" t="str">
        <f>Seeds!AA17</f>
        <v>{"id":"M6-NyO-1b-A-4","stimulus":"&lt;p&gt;Em um país, {{T1}} frangos foram vacinados no último ano. Escreva este número usando algarismos.&lt;/p&gt;","template":"&lt;p&gt;Foram vacinados {{response}} frangos.&lt;/p&gt;","hint":"&lt;p&gt;No sistema de numeração decimal, o valor de cada algarismo depende de sua posição no número.&lt;/p&gt;","feedback":"No sistema de numeração decimal, o valor de cada algarismo depende de sua posição no número.","seed":{"parameters":[{"name":"Q1","label":null,"min":40000000,"max":48000000,"step":1}],"calculated":[{"name":"T1","label":null,"function":"Lemonlib.numToWords({{Q1}}, 'pt')","temp":true},{"name":"A1","label":"{{function}}","function":"{{Q1}}"}],"uniques":true},"algorithm":{"name":"calculateOperation","params":{"method":"equivLiteral","keyboard":"NUMERICAL"}}}</v>
      </c>
      <c r="D17" s="189" t="str">
        <f t="shared" si="2"/>
        <v>#REF!</v>
      </c>
    </row>
    <row r="18" ht="15.75" customHeight="1">
      <c r="A18" s="189" t="str">
        <f>Seeds!AB18</f>
        <v>M6-NyO-1c-I-1</v>
      </c>
      <c r="B18" s="189" t="str">
        <f t="shared" si="1"/>
        <v>#REF!</v>
      </c>
      <c r="C18" s="189" t="str">
        <f>Seeds!AA18</f>
        <v>{"id":"M6-NyO-1c-I-1","stimulus":"&lt;p&gt;Localize os seguintes números naturais na reta numérica.&lt;/p&gt;","feedback":"&lt;p&gt;Para colocar números naturais na reta numérica, deve-se colocar os menores à esquerda.&lt;/p&gt;","hint":"&lt;p&gt;Coloque os números menores à esquerda.&lt;/p&gt;","algorithm":{"name":"numberline","params":{"min":1000,"divisions":31,"distance":1,"numbers":3,"frequency":5}}}</v>
      </c>
      <c r="D18" s="189" t="str">
        <f t="shared" si="2"/>
        <v>#REF!</v>
      </c>
    </row>
    <row r="19" ht="15.75" customHeight="1">
      <c r="A19" s="189" t="str">
        <f>Seeds!AB19</f>
        <v>M6-NyO-1c-I-2</v>
      </c>
      <c r="B19" s="189" t="str">
        <f t="shared" si="1"/>
        <v>#REF!</v>
      </c>
      <c r="C19" s="189" t="str">
        <f>Seeds!AA19</f>
        <v>{"id":"M6-NyO-1c-I-2","stimulus":"&lt;p&gt;Localize os seguintes números naturais na reta numérica.&lt;/p&gt;","feedback":"&lt;p&gt;Para colocar números naturais na reta numérica, deve-se colocar os menores à esquerda.&lt;/p&gt;","hint":"&lt;p&gt;Coloque os números menores à esquerda.&lt;/p&gt;","algorithm":{"name":"numberline","params":{"min":1125,"divisions":31,"distance":1,"numbers":3,"frequency":5}}}</v>
      </c>
      <c r="D19" s="189" t="str">
        <f t="shared" si="2"/>
        <v>#REF!</v>
      </c>
    </row>
    <row r="20" ht="15.75" customHeight="1">
      <c r="A20" s="189" t="str">
        <f>Seeds!AB20</f>
        <v>M6-NyO-1c-I-3</v>
      </c>
      <c r="B20" s="189" t="str">
        <f t="shared" si="1"/>
        <v>#REF!</v>
      </c>
      <c r="C20" s="189" t="str">
        <f>Seeds!AA20</f>
        <v>{"id":"M6-NyO-1c-I-3","stimulus":"&lt;p&gt;Localize os seguintes números naturais na reta numérica.&lt;/p&gt;","feedback":"&lt;p&gt;Para colocar números naturais na reta numérica, deve-se colocar os menores à esquerda.&lt;/p&gt;","hint":"&lt;p&gt;Coloque os números menores à esquerda.&lt;/p&gt;","algorithm":{"name":"numberline","params":{"min":1250,"divisions":31,"distance":1,"numbers":3,"frequency":5}}}</v>
      </c>
      <c r="D20" s="189" t="str">
        <f t="shared" si="2"/>
        <v>#REF!</v>
      </c>
    </row>
    <row r="21" ht="15.75" customHeight="1">
      <c r="A21" s="189" t="str">
        <f>Seeds!AB21</f>
        <v>M6-NyO-1c-I-4</v>
      </c>
      <c r="B21" s="189" t="str">
        <f t="shared" si="1"/>
        <v>#REF!</v>
      </c>
      <c r="C21" s="189" t="str">
        <f>Seeds!AA21</f>
        <v>{"id":"M6-NyO-1c-I-4","stimulus":"&lt;p&gt;Localize os seguintes números naturais na reta numérica.&lt;/p&gt;","feedback":"&lt;p&gt;Para colocar números naturais na reta numérica, deve-se colocar os menores à esquerda.&lt;/p&gt;","hint":"&lt;p&gt;Coloque os números menores à esquerda.&lt;/p&gt;","algorithm":{"name":"numberline","params":{"min":1375,"divisions":31,"distance":1,"numbers":3,"frequency":5}}}</v>
      </c>
      <c r="D21" s="189" t="str">
        <f t="shared" si="2"/>
        <v>#REF!</v>
      </c>
    </row>
    <row r="22" ht="15.75" customHeight="1">
      <c r="A22" s="189" t="str">
        <f>Seeds!AB22</f>
        <v>M6-NyO-1c-I-5</v>
      </c>
      <c r="B22" s="189" t="str">
        <f t="shared" si="1"/>
        <v>#REF!</v>
      </c>
      <c r="C22" s="189" t="str">
        <f>Seeds!AA22</f>
        <v>{"id":"M6-NyO-1c-I-5","stimulus":"&lt;p&gt;Localize os seguintes números naturais na reta numérica.&lt;/p&gt;","feedback":"&lt;p&gt;Para colocar números naturais na reta numérica, deve-se colocar os menores à esquerda.&lt;/p&gt;","hint":"&lt;p&gt;Coloque os números menores à esquerda.&lt;/p&gt;","algorithm":{"name":"numberline","params":{"min":1500,"divisions":31,"distance":1,"numbers":3,"frequency":5}}}</v>
      </c>
      <c r="D22" s="189" t="str">
        <f t="shared" si="2"/>
        <v>#REF!</v>
      </c>
    </row>
    <row r="23" ht="15.75" customHeight="1">
      <c r="A23" s="189" t="str">
        <f>Seeds!AB23</f>
        <v>M6-NyO-1c-I-6</v>
      </c>
      <c r="B23" s="189" t="str">
        <f t="shared" si="1"/>
        <v>#REF!</v>
      </c>
      <c r="C23" s="189" t="str">
        <f>Seeds!AA23</f>
        <v>{"id":"M6-NyO-1c-I-6","stimulus":"&lt;p&gt;Localize os seguintes números naturais na reta numérica.&lt;/p&gt;","feedback":"&lt;p&gt;Para colocar números naturais na reta numérica, deve-se colocar os menores à esquerda.&lt;/p&gt;","hint":"&lt;p&gt;Coloque os números menores à esquerda.&lt;/p&gt;","algorithm":{"name":"numberline","params":{"min":1725,"divisions":31,"distance":1,"numbers":3,"frequency":5}}}</v>
      </c>
      <c r="D23" s="189" t="str">
        <f t="shared" si="2"/>
        <v>#REF!</v>
      </c>
    </row>
    <row r="24" ht="15.75" customHeight="1">
      <c r="A24" s="189" t="str">
        <f>Seeds!AB24</f>
        <v>M6-NyO-2a-I-1</v>
      </c>
      <c r="B24" s="189" t="str">
        <f t="shared" si="1"/>
        <v>#REF!</v>
      </c>
      <c r="C24" s="189" t="str">
        <f>Seeds!AA24</f>
        <v>{
    "id": "M6-NyO-2a-I-1",
    "stimulus": "&lt;p&gt;Indique se as comparações estão corretas ou incorretas.&lt;/p&gt;",
    "feedback": "&lt;p&gt;O símbolo &gt; significa &lt;i&gt;maior que&lt;/i&gt; e o símbolo &lt;, &lt;i&gt;menor que.&lt;/i&gt;&lt;/p&gt;&lt;p&gt;Para comparar os números, é preciso comparar seus algarismos começando da esquerda.&lt;/p&gt;",
    "hint": "&lt;p&gt;O símbolo &gt; significa &lt;i&gt;maior que&lt;/i&gt; e o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"Correta",
                "Incorreta"
            ]
        }
    }
}</v>
      </c>
      <c r="D24" s="189" t="str">
        <f t="shared" si="2"/>
        <v>#REF!</v>
      </c>
    </row>
    <row r="25" ht="15.75" customHeight="1">
      <c r="A25" s="189" t="str">
        <f>Seeds!AB25</f>
        <v>M6-NyO-2a-E-1</v>
      </c>
      <c r="B25" s="189" t="str">
        <f t="shared" si="1"/>
        <v>#REF!</v>
      </c>
      <c r="C25" s="189" t="str">
        <f>Seeds!AA25</f>
        <v>{"id":"M6-NyO-2a-E-1","stimulus":"&lt;p&gt;Arraste e ordene os seguintes números do maior para o menor&lt;/p&gt;","template":"&lt;p style=\"text-align:center;\"&gt;{{response}} &gt; {{response}} &gt; {{response}}&lt;/p&gt;","feedback":"&lt;p&gt;Para ordená-los corretamente, compare os três números começando da esquerda. O número com os algarismos mais altos indica o número maior, e o número com os algarismos mais baixos, o menor.&lt;/p&gt;","hint":"&lt;p&gt;Coloque os números verticalmente do maior para o menor para comparar o que tem os maiores algarismos.&lt;/p&gt;","seed":{"parameters":[{"name":"Q1","label":null,"min":1000000,"max":2999999,"step":1},{"name":"Q2","label":null,"min":1000000,"max":2999999,"step":1},{"name":"Q3","label":null,"min":1000000,"max":2999999,"step":1}],"calculated":[{"name":"A1","label":"{{function}}","function":"math.max({{Q1}}, {{Q2}}, {{Q3}})"},{"name":"A2","label":"{{function}}","function":"{{Q1}}+{{Q2}}+{{Q3}}-math.min({{Q1}}, {{Q2}}, {{Q3}})-math.max({{Q1}}, {{Q2}}, {{Q3}})"},{"name":"A3","label":"{{function}}","function":"math.min({{Q1}}, {{Q2}}, {{Q3}})"}],"uniques":true},"algorithm":{"name":"calculateOperation","template":"Cloze with drag &amp; drop","params":{"keyboard":"INTERMEDIATE"}}}</v>
      </c>
      <c r="D25" s="189" t="str">
        <f t="shared" si="2"/>
        <v>#REF!</v>
      </c>
    </row>
    <row r="26" ht="15.75" customHeight="1">
      <c r="A26" s="189" t="str">
        <f>Seeds!AB26</f>
        <v>M6-NyO-2a-A-1</v>
      </c>
      <c r="B26" s="189" t="str">
        <f t="shared" si="1"/>
        <v>#REF!</v>
      </c>
      <c r="C26" s="189" t="str">
        <f>Seeds!AA26</f>
        <v>{"id":"M6-NyO-2a-A-1","stimulus":"&lt;p&gt;Uma invasão alienígena quer conquistar a Terra começando com uma cidade que tenha uma grande população. Ajude-os escolhendo a cidade mais populosa entre as seguintes opções.&lt;/p&gt;&lt;table style=\"width: 100%;\"&gt;&lt;tbody&gt;&lt;tr&gt;&lt;td style=\"width: 50%; text-align: center; background-color: #C77CB7;\"&gt;&lt;strong&gt;&lt;span style=\"color: rgb(255, 255, 255);\"&gt;Cidade&lt;/span&gt;&lt;/strong&gt;&lt;/td&gt;&lt;td style=\"width: 50%; text-align: center; background-color: #C77CB7;\"&gt;&lt;strong&gt;&lt;span style=\"color: rgb(255, 255, 255);\"&gt;População&lt;/span&gt;&lt;/strong&gt;&lt;/td&gt;&lt;/tr&gt;&lt;tr&gt;&lt;td style=\"width: 50%; text-align: center;\"&gt;Argel&lt;/td&gt;&lt;td style=\"width: 50%; text-align: center;\"&gt;2 072 993&lt;/td&gt;&lt;/tr&gt;&lt;tr&gt;&lt;td style=\"width: 50%; text-align: center;\"&gt;Beirute&lt;/td&gt;&lt;td style=\"width: 50%; text-align: center;\"&gt;2 100 000&lt;/td&gt;&lt;/tr&gt;&lt;tr&gt;&lt;td style=\"width: 50%; text-align: center;\"&gt;Berlim&lt;/td&gt;&lt;td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center;\"&gt;Roma&lt;/td&gt;&lt;td style=\"width: 50%; text-align: center;\"&gt;2 550 982&lt;/td&gt;&lt;/tr&gt;&lt;/tbody&gt;&lt;/table&gt;","hint":"&lt;p&gt;Para comparar os números, compare os algarismos começando da esquerda.&lt;/p&gt;","feedback":"&lt;p&gt;Para comparar os números, compare os algarismos começando da esquerda.&lt;/p&gt;","seed":{"parameters":[{"name":"Q1","label":null,"list":["Lima","Boston","Berlim"]},{"name":"Q2","label":null,"list":["Buenos Aires","Roma","Beirute","Argel"]},{"name":"Q3","label":null,"list":["Buenos Aires","Roma","Beirute","Argel"]}],"calculated":[{"name":"A1","label":"{{function}}","function":"{{Q1}}"},{"name":"A2","label":"{{function}}","function":"{{Q2}}","incorrect":true},{"name":"A3","label":"{{function}}","function":"{{Q3}}","incorrect":true}],"uniques":true},"algorithm":{"name":"trueFalse","template":"Multiple choice – standard","params":{"countCorrect":1,"countIncorrect":2,"showCheckIcon":false,
            "columns": 3
        }
    }
}</v>
      </c>
      <c r="D26" s="189" t="str">
        <f t="shared" si="2"/>
        <v>#REF!</v>
      </c>
    </row>
    <row r="27" ht="15.75" customHeight="1">
      <c r="A27" s="189" t="str">
        <f>Seeds!AB27</f>
        <v>M6-NyO-2a-A-2</v>
      </c>
      <c r="B27" s="189" t="str">
        <f t="shared" si="1"/>
        <v>#REF!</v>
      </c>
      <c r="C27" s="189" t="str">
        <f>Seeds!AA27</f>
        <v>{"id":"M6-NyO-2a-A-2","stimulus":"&lt;p&gt;Os públicos de três campeonatos de futebol foram {{Q1}}, {{Q2}} e {{Q3}} espectadores. Escreva-os do menor para o maior.&lt;/p&gt;","template":"&lt;div style=\"display:flex; justify-content:center;\"&gt;&lt;p&gt;{{response}} &lt; {{response}} &lt; {{response}}&lt;/p&gt;&lt;/div&gt;","hint":"&lt;p&gt;Para comparar os números, compare os algarismos começando da esquerda.&lt;/p&gt;","feedback":"&lt;p&gt;Para comparar os números, compare os algarismos começando da esqu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v>
      </c>
      <c r="D27" s="189" t="str">
        <f t="shared" si="2"/>
        <v>#REF!</v>
      </c>
    </row>
    <row r="28" ht="15.75" customHeight="1">
      <c r="A28" s="189" t="str">
        <f>Seeds!AB28</f>
        <v>M6-NyO-2a-A-3</v>
      </c>
      <c r="B28" s="189" t="str">
        <f t="shared" si="1"/>
        <v>#REF!</v>
      </c>
      <c r="C28" s="189" t="str">
        <f>Seeds!AA28</f>
        <v>{"id":"M6-NyO-2a-A-3","stimulus":"&lt;p&gt;Angélica e Emília querem ir de férias para alguma das quatro cidades indicadas a seguir. Como preferem ir para a que tem menos habitantes, ajude-as arrastando as opções para ordená-las da menos para a mais populosa. Coloque-as de cima para baixo.&lt;/p&gt;","hint":"&lt;p&gt;Para comparar os números, compare os algarismos começando da esquerda.&lt;/p&gt;","feedback":"&lt;p&gt;Para comparar os números, compare os algarismos começando da esquerda.&lt;/p&gt;","seed":{"parameters":[{"name":"Q1","label":null,"min":5000000,"max":15000000,"step":1},{"name":"Q2","label":null,"min":5000000,"max":15000000,"step":1},{"name":"Q3","label":null,"min":5000000,"max":15000000,"step":1},{"name":"Q4","label":null,"min":5000000,"max":15000000,"step":1}],"calculated":[{"name":"A1","label":"Cidade costeira: {{Q1}} habitantes","function":"{{Q1}}"},{"name":"A2","label":"Cidade da montanha: {{Q2}} habitantes","function":"{{Q2}}"},{"name":"A3","label":"Cidade do rio: {{Q3}} habitantes","function":"{{Q3}}"},{"name":"A4","label":"Cidade do vale: {{Q4}} habitantes","function":"{{Q4}}"}],"uniques":true},"algorithm":{"name":"orderNumbers","params":{"order":"asc"}}}</v>
      </c>
      <c r="D28" s="189" t="str">
        <f t="shared" si="2"/>
        <v>#REF!</v>
      </c>
    </row>
    <row r="29" ht="15.75" customHeight="1">
      <c r="A29" s="189" t="str">
        <f>Seeds!AB29</f>
        <v>M6-NyO-2b-I-1</v>
      </c>
      <c r="B29" s="189" t="str">
        <f t="shared" si="1"/>
        <v>#REF!</v>
      </c>
      <c r="C29" s="189" t="str">
        <f>Seeds!AA29</f>
        <v>{"id":"M6-NyO-2b-I-1","stimulus":"&lt;p&gt;Marque esses números na reta numérica para ver qual é o maior.&lt;/p&gt;","feedback":"&lt;p&gt;Para colocar números naturais na reta numérica, deve-se colocar os menores à esquerda.&lt;/p&gt;","hint":"&lt;p&gt;Coloque os números menores à esquerda.&lt;/p&gt;","algorithm":{"name":"numberline","params":{"min":1000,"divisions":31,"distance":1,"numbers":2,"frequency":5}}}</v>
      </c>
      <c r="D29" s="189" t="str">
        <f t="shared" si="2"/>
        <v>#REF!</v>
      </c>
    </row>
    <row r="30" ht="15.75" customHeight="1">
      <c r="A30" s="189" t="str">
        <f>Seeds!AB30</f>
        <v>M6-NyO-2b-I-2</v>
      </c>
      <c r="B30" s="189" t="str">
        <f t="shared" si="1"/>
        <v>#REF!</v>
      </c>
      <c r="C30" s="189" t="str">
        <f>Seeds!AA30</f>
        <v>{"id":"M6-NyO-2b-I-2","stimulus":"&lt;p&gt;Marque esses números na reta numérica para ver qual é o maior.&lt;/p&gt;","feedback":"&lt;p&gt;Para colocar números naturais na reta numérica, deve-se colocar os menores à esquerda.&lt;/p&gt;","hint":"&lt;p&gt;Coloque os números menores à esquerda.&lt;/p&gt;","algorithm":{"name":"numberline","params":{"min":1125,"divisions":31,"distance":1,"numbers":2,"frequency":5}}}</v>
      </c>
      <c r="D30" s="189" t="str">
        <f t="shared" si="2"/>
        <v>#REF!</v>
      </c>
    </row>
    <row r="31" ht="15.75" customHeight="1">
      <c r="A31" s="189" t="str">
        <f>Seeds!AB31</f>
        <v>M6-NyO-2b-I-3</v>
      </c>
      <c r="B31" s="189" t="str">
        <f t="shared" si="1"/>
        <v>#REF!</v>
      </c>
      <c r="C31" s="189" t="str">
        <f>Seeds!AA31</f>
        <v>{"id":"M6-NyO-2b-I-3","stimulus":"&lt;p&gt;Marque esses números na reta numérica para ver qual é o maior.&lt;/p&gt;","feedback":"&lt;p&gt;Para colocar números naturais na reta numérica, deve-se colocar os menores à esquerda.&lt;/p&gt;","hint":"&lt;p&gt;Coloque os números menores à esquerda.&lt;/p&gt;","algorithm":{"name":"numberline","params":{"min":1250,"divisions":31,"distance":1,"numbers":2,"frequency":5}}}</v>
      </c>
      <c r="D31" s="189" t="str">
        <f t="shared" si="2"/>
        <v>#REF!</v>
      </c>
    </row>
    <row r="32" ht="15.75" customHeight="1">
      <c r="A32" s="189" t="str">
        <f>Seeds!AB32</f>
        <v>M6-NyO-2b-I-4</v>
      </c>
      <c r="B32" s="189" t="str">
        <f t="shared" si="1"/>
        <v>#REF!</v>
      </c>
      <c r="C32" s="189" t="str">
        <f>Seeds!AA32</f>
        <v>{"id":"M6-NyO-2b-I-4","stimulus":"&lt;p&gt;Marque esses números na reta numérica para ver qual é o maior.&lt;/p&gt;","feedback":"&lt;p&gt;Para colocar números naturais na reta numérica, deve-se colocar os menores à esquerda.&lt;/p&gt;","hint":"&lt;p&gt;Coloca los números más pequeños en la izquierda.&lt;/p&gt;","algorithm":{"name":"numberline","params":{"min":1375,"divisions":31,"distance":1,"numbers":2,"frequency":5}}}</v>
      </c>
      <c r="D32" s="189" t="str">
        <f t="shared" si="2"/>
        <v>#REF!</v>
      </c>
    </row>
    <row r="33" ht="15.75" customHeight="1">
      <c r="A33" s="189" t="str">
        <f>Seeds!AB33</f>
        <v>M6-NyO-2b-I-5</v>
      </c>
      <c r="B33" s="189" t="str">
        <f t="shared" si="1"/>
        <v>#REF!</v>
      </c>
      <c r="C33" s="189" t="str">
        <f>Seeds!AA33</f>
        <v>{"id":"M6-NyO-2b-I-5","stimulus":"&lt;p&gt;Localize esses números na reta numérica para ver qual é o maior.&lt;/p&gt;","feedback":"&lt;p&gt;Para colocar números naturais na reta numérica, deve-se colocar os menores à esquerda.&lt;/p&gt;","hint":"&lt;p&gt;Coloque os números menores à esquerda.&lt;/p&gt;","algorithm":{"name":"numberline","params":{"min":1500,"divisions":31,"distance":1,"numbers":2,"frequency":5}}}</v>
      </c>
      <c r="D33" s="189" t="str">
        <f t="shared" si="2"/>
        <v>#REF!</v>
      </c>
    </row>
    <row r="34" ht="15.75" customHeight="1">
      <c r="A34" s="189" t="str">
        <f>Seeds!AB34</f>
        <v>M6-NyO-2b-I-6</v>
      </c>
      <c r="B34" s="189" t="str">
        <f t="shared" si="1"/>
        <v>#REF!</v>
      </c>
      <c r="C34" s="189" t="str">
        <f>Seeds!AA34</f>
        <v>{"id":"M6-NyO-2b-I-6","stimulus":"&lt;p&gt;Localize esses números na reta numérica para ver qual é o maior.&lt;/p&gt;","feedback":"&lt;p&gt;Para colocar números naturais na reta numérica, deve-se colocar os menores à esquerda.&lt;/p&gt;","hint":"&lt;p&gt;Coloque os números menores à esquerda.&lt;/p&gt;","algorithm":{"name":"numberline","params":{"min":1725,"divisions":31,"distance":1,"numbers":2,"frequency":5}}}</v>
      </c>
      <c r="D34" s="189" t="str">
        <f t="shared" si="2"/>
        <v>#REF!</v>
      </c>
    </row>
    <row r="35" ht="15.75" customHeight="1">
      <c r="A35" s="189" t="str">
        <f>Seeds!AB35</f>
        <v>M6-NyO-3a-I-1</v>
      </c>
      <c r="B35" s="189" t="str">
        <f t="shared" si="1"/>
        <v>#REF!</v>
      </c>
      <c r="C35" s="189" t="str">
        <f>Seeds!AA35</f>
        <v>{"id":"M6-NyO-3a-I-1","stimulus":"&lt;p&gt;Arraste os algarismos do número &lt;span class=\"no-break\"&gt;{{Q1}}{{Q2}}{{Q3}} {{Q4}}{{Q5}}{{Q6}} {{Q7}}{{Q8}}{{Q9}}&lt;/span&gt; até as células correspondentes para decompô-lo.&lt;/p&gt;","template":"&lt;table style=\"width: 100%;\"&gt;&lt;tbody&gt;&lt;tr&gt;&lt;td style=\"width: 11.1111%; text-align: center; background-color: #72D2CD;\"&gt;&lt;strong&gt;&lt;span style=\"color: rgb(255, 255, 255);\"&gt;CMi&lt;/span&gt;&lt;/strong&gt;&lt;/td&gt;&lt;td style=\"width: 11.1111%; text-align: center; background-color: #72D2CD;\"&gt;&lt;strong&gt;&lt;span style=\"color: rgb(255, 255, 255);\"&gt;DMi&lt;/span&gt;&lt;/strong&gt;&lt;/td&gt;&lt;td style=\"width: 11.1111%; text-align: center; background-color: #72D2CD;\"&gt;&lt;strong&gt;&lt;span style=\"color: rgb(255, 255, 255);\"&gt;UMi&lt;/span&gt;&lt;/strong&gt;&lt;/td&gt;&lt;td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center;\"&gt;{{response}}&lt;/td&gt;&lt;/tr&gt;&lt;/tbody&gt;&lt;/table&gt;","hint":"&lt;p&gt;O algarismo mais à esquerda está na casa das centenas de milhão.&lt;/p&gt;","feedback":"&lt;p&gt;O algarismo mais à esquerda está na casa das centenas de milhão. Em seguida está as dezenas de milhão, as unidades de milhão, as centenas de milhar e assim por dia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v>
      </c>
      <c r="D35" s="189" t="str">
        <f t="shared" si="2"/>
        <v>#REF!</v>
      </c>
    </row>
    <row r="36" ht="15.75" customHeight="1">
      <c r="A36" s="189" t="str">
        <f>Seeds!AB36</f>
        <v>M6-NyO-3a-E-1</v>
      </c>
      <c r="B36" s="189" t="str">
        <f t="shared" si="1"/>
        <v>#REF!</v>
      </c>
      <c r="C36" s="189" t="str">
        <f>Seeds!AA36</f>
        <v>{"id":"M6-NyO-3a-E-1","stimulus":"&lt;p&gt;Determine se as seguintes decomposições de unidades estão corretas ou incorretas.&lt;/p&gt;","feedback":"&lt;p&gt;O algarismo mais à esquerda está na casa das unidades de milhão. Em seguida está as centenas de milhar, as dezenas de milhar, as unidades de milhar e assim por diante.&lt;/p&gt;","hint":"&lt;p&gt;O algarismo mais à esquerda está na casa das unidades de milhã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{{Q4}}","incorrect":true,"feedback":"O algarismo das centenas de milhar é {{Q2}} e não {{Q9}}."},{"name":"A4","label":"{{Q2}} {{Q8}}{{Q6}}{{Q7}} {{Q7}}{{Q4}}{{Q1}} = {{Q2}} × 1 000 000 + {{Q8}} × 100 000 + {{Q6}} × &lt;span class=\"no-break\"&gt;10 000&lt;/span&gt; + {{Q5}} × &lt;span class=\"no-break\"&gt;1 000&lt;/span&gt; + {{Q7}} × 100 + {{Q4}} × 10 + {{Q1}}","incorrect":true,"feedback":"O algarismo das unidades de milhar é {{Q7}} e não {{Q5}}."},{"name":"A5","label":"{{Q4}} {{Q9}}{{Q2}}{{Q6}} {{Q9}}{{Q3}}{{Q5}} = {{Q4}} × 1 000 000 + {{Q9}} × 100 000 + {{Q1}} × &lt;span class=\"no-break\"&gt;10 000&lt;/span&gt; + {{Q6}} × &lt;span class=\"no-break\"&gt;1 000&lt;/span&gt; + {{Q9}} × 100 + {{Q3}} × 10 + {{Q5}}","incorrect":true,"feedback":"O algarismo das dezenas de milhar é {{Q2}} e não {{Q1}}."}],"uniques":true},"algorithm":{"name":"trueFalse","template":"Choice matrix – inline","params":{"countCorrect":1,"countIncorrect":2,"showCheckIcon":false,"options":["Correta","Incorreta"]}}}</v>
      </c>
      <c r="D36" s="189" t="str">
        <f t="shared" si="2"/>
        <v>#REF!</v>
      </c>
    </row>
    <row r="37" ht="15.75" customHeight="1">
      <c r="A37" s="189" t="str">
        <f>Seeds!AB37</f>
        <v>M6-NyO-3a-A-1</v>
      </c>
      <c r="B37" s="189" t="str">
        <f t="shared" si="1"/>
        <v>#REF!</v>
      </c>
      <c r="C37" s="189" t="str">
        <f>Seeds!AA37</f>
        <v>{"id":"M6-NyO-3a-A-1","stimulus":"&lt;p&gt;Felipe estima que ele tem {{T1}} fios de cabelo na cabeça. Decomponha essa quantidade da seguinte forma:&lt;/p&gt;&lt;p style=\"text-align:center;\"&gt;{{T1}} = 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v>
      </c>
      <c r="D37" s="189" t="str">
        <f t="shared" si="2"/>
        <v>#REF!</v>
      </c>
    </row>
    <row r="38" ht="15.75" customHeight="1">
      <c r="A38" s="189" t="str">
        <f>Seeds!AB38</f>
        <v>M6-NyO-3a-A-2</v>
      </c>
      <c r="B38" s="189" t="str">
        <f t="shared" si="1"/>
        <v>#REF!</v>
      </c>
      <c r="C38" s="189" t="str">
        <f>Seeds!AA38</f>
        <v>{"id":"M6-NyO-3a-A-2","stimulus":"&lt;p&gt;Sofia acumulou {{T1}} pontos em um jogo de videogame. Decomponha esse valor da seguinte forma:&lt;/p&gt;&lt;p style=\"text-align:center;\"&gt;{{T1}} = {{Q1}} × 10.000.000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v>
      </c>
      <c r="D38" s="189" t="str">
        <f t="shared" si="2"/>
        <v>#REF!</v>
      </c>
    </row>
    <row r="39" ht="15.75" customHeight="1">
      <c r="A39" s="189" t="str">
        <f>Seeds!AB39</f>
        <v>M6-NyO-3a-A-3</v>
      </c>
      <c r="B39" s="189" t="str">
        <f t="shared" si="1"/>
        <v>#REF!</v>
      </c>
      <c r="C39" s="189" t="str">
        <f>Seeds!AA39</f>
        <v>{"id":"M6-NyO-3a-A-3","stimulus":"&lt;p&gt;Um dos vídeos mais vistos em um canal de culinária tem {{T1}} visualizações. Decomponha esse número da seguinte forma:&lt;/p&gt;&lt;p style=\"text-align:center;\"&gt;{{T1}} = {{Q1}}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v>
      </c>
      <c r="D39" s="189" t="str">
        <f t="shared" si="2"/>
        <v>#REF!</v>
      </c>
    </row>
    <row r="40" ht="15.75" customHeight="1">
      <c r="A40" s="189" t="str">
        <f>Seeds!AB40</f>
        <v>M6-NyO-3b-I-1</v>
      </c>
      <c r="B40" s="189" t="str">
        <f t="shared" si="1"/>
        <v>#REF!</v>
      </c>
      <c r="C40" s="189" t="str">
        <f>Seeds!AA40</f>
        <v>{"id":"M6-NyO-3b-I-1","stimulus":"&lt;p&gt;Indique quais dessas igualdades estão corretas ou incorretas.&lt;/p&gt;","feedback":"&lt;p&gt;Para compor um número basta efetuar as multiplicações e depois somar.&lt;/p&gt;","hint":"&lt;p&gt;Para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{{T4}}","incorrect":true,"feedback":"O número desta decomposição é {{T7}}."},{"name":"A5","label":"{{Q4}} × 10 000 + {{Q8}} × 100 + {{Q2}} × 10 + {{Q6}} = {{T5}}","incorrect":true,"feedback":"O número desta decomposição é {{T8}}."},{"name":"A6","label":"{{Q1}} × 1 000 000 + {{Q4}} × 100 000 + {{Q7}} × 10 000 + {{Q2}} × 10 = {{T6}}","incorrect":true,"feedback":"O número desta decomposição é {{T9}}."}],"uniques":true},"algorithm":{"name":"trueFalse","template":"Choice matrix – inline","params":{"countCorrect":2,"countIncorrect":1,"showCheckIcon":false,"options":["Correta","Incorreta"]}}}</v>
      </c>
      <c r="D40" s="189" t="str">
        <f t="shared" si="2"/>
        <v>#REF!</v>
      </c>
    </row>
    <row r="41" ht="15.75" customHeight="1">
      <c r="A41" s="189" t="str">
        <f>Seeds!AB41</f>
        <v>M6-NyO-3b-E-1</v>
      </c>
      <c r="B41" s="189" t="str">
        <f t="shared" si="1"/>
        <v>#REF!</v>
      </c>
      <c r="C41" s="189" t="str">
        <f>Seeds!AA41</f>
        <v>{"id":"M6-NyO-3b-E-1","stimulus":"&lt;p&gt;Componha o número a seguir.&lt;/p&gt;","template":"&lt;p style=\"text-align:center;\"&gt;{{Q1}} × 10 000 000 + {{Q2}} × 10 000 + {{Q3}} × 1 000 + {{Q4}} × 100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v>
      </c>
      <c r="D41" s="189" t="str">
        <f t="shared" si="2"/>
        <v>#REF!</v>
      </c>
    </row>
    <row r="42" ht="15.75" customHeight="1">
      <c r="A42" s="189" t="str">
        <f>Seeds!AB42</f>
        <v>M6-NyO-3b-E-2</v>
      </c>
      <c r="B42" s="189" t="str">
        <f t="shared" si="1"/>
        <v>#REF!</v>
      </c>
      <c r="C42" s="189" t="str">
        <f>Seeds!AA42</f>
        <v>{"id":"M6-NyO-3b-E-2","stimulus":"&lt;p&gt;Componha o número a seguir.&lt;/p&gt;","template":"&lt;p style=\"text-align:center;\"&gt;{{Q1}} × 1 000 000 + {{Q2}} × 100 000 + {{Q3}} × 10 000 + {{Q4}} × 10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v>
      </c>
      <c r="D42" s="189" t="str">
        <f t="shared" si="2"/>
        <v>#REF!</v>
      </c>
    </row>
    <row r="43" ht="15.75" customHeight="1">
      <c r="A43" s="189" t="str">
        <f>Seeds!AB43</f>
        <v>M6-NyO-3b-E-3</v>
      </c>
      <c r="B43" s="189" t="str">
        <f t="shared" si="1"/>
        <v>#REF!</v>
      </c>
      <c r="C43" s="189" t="str">
        <f>Seeds!AA43</f>
        <v>{"id":"M6-NyO-3b-E-3","stimulus":"&lt;p&gt;Componha o número a seguir.&lt;/p&gt;","template":"&lt;p style=\"text-align:center;\"&gt;{{Q1}} × 1 000 000 + {{Q2}} × 100 000 + {{Q3}} × 10 000 + {{Q4}} × 100 + {{Q5}} × 10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v>
      </c>
      <c r="D43" s="189" t="str">
        <f t="shared" si="2"/>
        <v>#REF!</v>
      </c>
    </row>
    <row r="44" ht="15.75" customHeight="1">
      <c r="A44" s="189" t="str">
        <f>Seeds!AB44</f>
        <v>M6-NyO-3b-A-1</v>
      </c>
      <c r="B44" s="189" t="str">
        <f t="shared" si="1"/>
        <v>#REF!</v>
      </c>
      <c r="C44" s="189" t="str">
        <f>Seeds!AA44</f>
        <v>{"id":"M6-NyO-3b-A-1","stimulus":"&lt;p&gt;Uma agência espacial enviou uma sonda para investigar a existência de vida extraterrestre. A sonda já viajou {{Q1}} × &lt;span class=\"no-break\"&gt;1 000 000&lt;/span&gt; + {{Q2}} × &lt;span class=\"no-break\"&gt;100 000&lt;/span&gt; + {{Q3}} × &lt;span class=\"no-break\"&gt;10 000&lt;/span&gt; + {{Q4}} × &lt;span class=\"no-break\"&gt;1 000&lt;/span&gt; + {{Q5}} × 100 + {{Q6}} × 10 + {{Q7}} km. Componha este valor como um número natural.&lt;/p&gt;","template":"&lt;p&gt;A sonda percorreu {{response}} km.&lt;/p&gt;","hint":"&lt;p&gt;Para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D44" s="189" t="str">
        <f t="shared" si="2"/>
        <v>#REF!</v>
      </c>
    </row>
    <row r="45" ht="15.75" customHeight="1">
      <c r="A45" s="189" t="str">
        <f>Seeds!AB45</f>
        <v>M6-NyO-3b-A-2</v>
      </c>
      <c r="B45" s="189" t="str">
        <f t="shared" si="1"/>
        <v>#REF!</v>
      </c>
      <c r="C45" s="189" t="str">
        <f>Seeds!AA45</f>
        <v>{"id":"M6-NyO-3b-A-2","stimulus":"&lt;p&gt;Uma agência de publicidade armazenou {{Q1}} × &lt;span class=\"no-break\"&gt;1 000 000&lt;/span&gt; + {{Q2}} × &lt;span class= \"no -break\"&gt;100 000&lt;/span&gt; + {{Q3}} × &lt;span class=\"no-break\"&gt;10 000&lt;/span&gt; + {{Q4}} × &lt;span class= \"no-break \"&gt;1 000&lt;/span&gt; + {{Q5}} × 100 + {{Q6}} × 10 + {{Q7}} negativos fotográficos. Escreva esse valor como um número natural.&lt;/p&gt;","template":"&lt;p&gt;Foram armazenados {{response}} negativos na agência.&lt;/p&gt;","hint":"&lt;p&gt;Para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D45" s="189" t="str">
        <f t="shared" si="2"/>
        <v>#REF!</v>
      </c>
    </row>
    <row r="46" ht="15.75" customHeight="1">
      <c r="A46" s="189" t="str">
        <f>Seeds!AB46</f>
        <v>M6-NyO-3b-A-3</v>
      </c>
      <c r="B46" s="189" t="str">
        <f t="shared" si="1"/>
        <v>#REF!</v>
      </c>
      <c r="C46" s="189" t="str">
        <f>Seeds!AA46</f>
        <v>{"id":"M6-NyO-3b-A-3","stimulus":"&lt;p&gt;Uma organização ambiental que se dedica há anos para reflorestar regiões desmatadas da floresta amazônica já plantou {{Q1}} × &lt;span class=\"no-break\"&gt;1 000 000&lt;/span &gt; + {{Q2}} × &lt;span class=\"no-break\"&gt;100 000&lt;/span&gt; + {{Q3}} × &lt;span class=\"no-break\"&gt;10 000&lt;/span&gt; + {{Q4}} × &lt;span class=\"no-break\"&gt;1 000&lt;/span&gt; + {{Q5}} × 100 + {{Q6}} × 10 + {{Q7}} árvores. Escreva esse valor como um número natural.&lt;/p&gt;","template":"&lt;p&gt;Foram plantadas {{response}} árvores.&lt;/p&gt;","hint":"&lt;p&gt;Para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D46" s="189" t="str">
        <f t="shared" si="2"/>
        <v>#REF!</v>
      </c>
    </row>
    <row r="47" ht="15.75" customHeight="1">
      <c r="A47" s="189" t="str">
        <f>Seeds!AB47</f>
        <v>M6-NyO-4a-I-1</v>
      </c>
      <c r="B47" s="189" t="str">
        <f t="shared" si="1"/>
        <v>#REF!</v>
      </c>
      <c r="C47" s="189" t="str">
        <f>Seeds!AA47</f>
        <v>{"id":"M6-NyO-4a-I-1","stimulus":"&lt;p&gt;Selecione a aproximação do número {{T1}} à unidade de milhar mais próxima.&lt;/p&gt;","hint":"&lt;p&gt;Para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D47" s="189" t="str">
        <f t="shared" si="2"/>
        <v>#REF!</v>
      </c>
    </row>
    <row r="48" ht="15.75" customHeight="1">
      <c r="A48" s="189" t="str">
        <f>Seeds!AB48</f>
        <v>M6-NyO-4a-I-2</v>
      </c>
      <c r="B48" s="189" t="str">
        <f t="shared" si="1"/>
        <v>#REF!</v>
      </c>
      <c r="C48" s="189" t="str">
        <f>Seeds!AA48</f>
        <v>{"id":"M6-NyO-4a-I-2","stimulus":"&lt;p&gt;Selecione a aproximação do número {{T1}} à dezena de milhar mais próxima.&lt;/p&gt;","hint":"&lt;p&gt;Para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D48" s="189" t="str">
        <f t="shared" si="2"/>
        <v>#REF!</v>
      </c>
    </row>
    <row r="49" ht="15.75" customHeight="1">
      <c r="A49" s="189" t="str">
        <f>Seeds!AB49</f>
        <v>M6-NyO-4a-I-3</v>
      </c>
      <c r="B49" s="189" t="str">
        <f t="shared" si="1"/>
        <v>#REF!</v>
      </c>
      <c r="C49" s="189" t="str">
        <f>Seeds!AA49</f>
        <v>{"id":"M6-NyO-4a-I-3","stimulus":"&lt;p&gt;Selecione a aproximação do número {{T1}} à centena de milhar mais próxima.&lt;/p&gt;","hint":"&lt;p&gt;Para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v>
      </c>
      <c r="D49" s="189" t="str">
        <f t="shared" si="2"/>
        <v>#REF!</v>
      </c>
    </row>
    <row r="50" ht="15.75" customHeight="1">
      <c r="A50" s="189" t="str">
        <f>Seeds!AB50</f>
        <v>M6-NyO-4a-E-1</v>
      </c>
      <c r="B50" s="189" t="str">
        <f t="shared" si="1"/>
        <v>#REF!</v>
      </c>
      <c r="C50" s="189" t="str">
        <f>Seeds!AA50</f>
        <v>{"id":"M6-NyO-4a-E-1","stimulus":"&lt;p&gt;Arredonde para à unidade de milhar mais próxima.&lt;/p&gt;","template":"&lt;p&gt;A proximação de {{T1}} para a unidade de milhar mais próxima é {{response}}.&lt;/p&gt;","hint":"&lt;p&gt;Para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D50" s="189" t="str">
        <f t="shared" si="2"/>
        <v>#REF!</v>
      </c>
    </row>
    <row r="51" ht="15.75" customHeight="1">
      <c r="A51" s="189" t="str">
        <f>Seeds!AB51</f>
        <v>M6-NyO-4a-E-2</v>
      </c>
      <c r="B51" s="189" t="str">
        <f t="shared" si="1"/>
        <v>#REF!</v>
      </c>
      <c r="C51" s="189" t="str">
        <f>Seeds!AA51</f>
        <v>{"id":"M6-NyO-4a-E-2","stimulus":"&lt;p&gt;Arredonde para à dezena de milhar mais próxima.&lt;/p&gt;","template":"&lt;p&gt;A proximação de {{T1}} para a dezena de milhar mais próxima é {{response}}.&lt;/p&gt;","hint":"&lt;p&gt;Para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D51" s="189" t="str">
        <f t="shared" si="2"/>
        <v>#REF!</v>
      </c>
    </row>
    <row r="52" ht="15.75" customHeight="1">
      <c r="A52" s="189" t="str">
        <f>Seeds!AB52</f>
        <v>M6-NyO-4a-E-3</v>
      </c>
      <c r="B52" s="189" t="str">
        <f t="shared" si="1"/>
        <v>#REF!</v>
      </c>
      <c r="C52" s="189" t="str">
        <f>Seeds!AA52</f>
        <v>{"id":"M6-NyO-4a-E-3","stimulus":"&lt;p&gt;Arredonde para à centena de milhar mais próxima.&lt;/p&gt;","template":"&lt;p&gt;A proximação de {{T1}} para a centena de milhar mais próxima é {{response}}.&lt;/p&gt;","hint":"&lt;p&gt;Para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D52" s="189" t="str">
        <f t="shared" si="2"/>
        <v>#REF!</v>
      </c>
    </row>
    <row r="53" ht="15.75" customHeight="1">
      <c r="A53" s="189" t="str">
        <f>Seeds!AB53</f>
        <v>M6-NyO-4a-A-1</v>
      </c>
      <c r="B53" s="189" t="str">
        <f t="shared" si="1"/>
        <v>#REF!</v>
      </c>
      <c r="C53" s="189" t="str">
        <f>Seeds!AA53</f>
        <v>{"id":"M6-NyO-4a-A-1","stimulus":"&lt;p&gt;Um posto de gasolina vendeu {{T1}} l de gasolina. Arredonde este número para as unidades de milhar.&lt;/p&gt;","template":"&lt;p&gt;O posto de gasolina vendeu aproximadamente {{response}} l de gasolina.&lt;/p&gt;","hint":"&lt;p&gt;Para aproximar um número às unidades de milhar, basta descobrir entre quais duas unidades de milhar ele está e escolher a mais próxima.&lt;/p&gt;","feedback":"&lt;p&gt;Para aproximar o número de litros de gasolina vendidos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D53" s="189" t="str">
        <f t="shared" si="2"/>
        <v>#REF!</v>
      </c>
    </row>
    <row r="54" ht="15.75" customHeight="1">
      <c r="A54" s="189" t="str">
        <f>Seeds!AB54</f>
        <v>M6-NyO-4a-A-2</v>
      </c>
      <c r="B54" s="189" t="str">
        <f t="shared" si="1"/>
        <v>#REF!</v>
      </c>
      <c r="C54" s="189" t="str">
        <f>Seeds!AA54</f>
        <v>{"id":"M6-NyO-4a-A-2","stimulus":"&lt;p&gt;Em uma cidade, moram {{T1}} pessoas. Arredonde esse número para as dezenas de milhar.&lt;/p&gt;","template":"&lt;p&gt;Aproximadamente, {{response}} pessoas moram na cidade.&lt;/p&gt;","hint":"&lt;p&gt;Para aproximar um número às dezenas de milhar, basta descobrir entre quais duas dezenas de milhar ele está e escolher a mais próxima.&lt;/p&gt;","feedback":"&lt;p&gt;Para aproximar o número de moradores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D54" s="189" t="str">
        <f t="shared" si="2"/>
        <v>#REF!</v>
      </c>
    </row>
    <row r="55" ht="15.75" customHeight="1">
      <c r="A55" s="189" t="str">
        <f>Seeds!AB55</f>
        <v>M6-NyO-4a-A-3</v>
      </c>
      <c r="B55" s="189" t="str">
        <f t="shared" si="1"/>
        <v>#REF!</v>
      </c>
      <c r="C55" s="189" t="str">
        <f>Seeds!AA55</f>
        <v>{"id":"M6-NyO-4a-A-3","stimulus":"&lt;p&gt;Um grupo musical vendeu {{T1}} ingressos durante sua turnê. Arredonde esse número para as centenas de milhar.&lt;/p&gt;","template":"&lt;p&gt;O grupo vendeu aproximadamente {{response}} ingressos.&lt;/p&gt;","hint":"&lt;p&gt;Para aproximar um número às centenas de milhar, basta descobrir entre quais duas centenas de milhar ele está e escolher a mais próxima.&lt;/p&gt;","feedback":"&lt;p&gt;Para aproximar o número de ingressos vendidos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D55" s="189" t="str">
        <f t="shared" si="2"/>
        <v>#REF!</v>
      </c>
    </row>
    <row r="56" ht="15.75" customHeight="1">
      <c r="A56" s="189" t="str">
        <f>Seeds!AB56</f>
        <v>M6-NyO-5a-I-1</v>
      </c>
      <c r="B56" s="189" t="str">
        <f t="shared" si="1"/>
        <v>#REF!</v>
      </c>
      <c r="C56" s="189" t="str">
        <f>Seeds!AA56</f>
        <v>{"id":"M6-NyO-5a-I-1","stimulus":"&lt;p&gt;Arraste cada resultado para a sua adição.&lt;/p&gt;","template":"","hint":"&lt;p&gt;O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v>
      </c>
      <c r="D56" s="189" t="str">
        <f t="shared" si="2"/>
        <v>#REF!</v>
      </c>
    </row>
    <row r="57" ht="15.75" customHeight="1">
      <c r="A57" s="189" t="str">
        <f>Seeds!AB57</f>
        <v>M6-NyO-5a-E-1</v>
      </c>
      <c r="B57" s="189" t="str">
        <f t="shared" si="1"/>
        <v>#REF!</v>
      </c>
      <c r="C57" s="189" t="str">
        <f>Seeds!AA57</f>
        <v>{"id":"M6-NyO-5a-E-1","stimulus":"&lt;p&gt;Calcule a seguinte soma.&lt;/p&gt;","template":"&lt;p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v>
      </c>
      <c r="D57" s="189" t="str">
        <f t="shared" si="2"/>
        <v>#REF!</v>
      </c>
    </row>
    <row r="58" ht="15.75" customHeight="1">
      <c r="A58" s="189" t="str">
        <f>Seeds!AB58</f>
        <v>M6-NyO-5a-A-1</v>
      </c>
      <c r="B58" s="189" t="str">
        <f t="shared" si="1"/>
        <v>#REF!</v>
      </c>
      <c r="C58" s="189" t="str">
        <f>Seeds!AA58</f>
        <v>{"id":"M6-NyO-5a-A-1","stimulus":"&lt;p&gt;Para fazer um bolo, Daniela vai usar um pacote de {{Q1}} g de farinha e outro de {{Q2}} g. Quantos gramas ela usará no total?&lt;/p&gt;","template":"&lt;p&gt;Ela usará {{response}} g de farinha.&lt;/p&gt;","hint":"&lt;div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D58" s="189" t="str">
        <f t="shared" si="2"/>
        <v>#REF!</v>
      </c>
    </row>
    <row r="59" ht="15.75" customHeight="1">
      <c r="A59" s="189" t="str">
        <f>Seeds!AB59</f>
        <v>M6-NyO-5a-A-2</v>
      </c>
      <c r="B59" s="189" t="str">
        <f t="shared" si="1"/>
        <v>#REF!</v>
      </c>
      <c r="C59" s="189" t="str">
        <f>Seeds!AA59</f>
        <v>{"id":"M6-NyO-5a-A-2","stimulus":"&lt;p&gt;Alexandre é agricultor e está preparando uma estufa para o próximo plantio. Ele tem {{Q1}} mudas de tomate e {{Q2}} mudas de pimentão. Quantas mudas ele tem ao todo?&lt;/p&gt;","template":"&lt;p&gt;Ele tem {{response}} mudas.&lt;/p&gt;","hint":"&lt;div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D59" s="189" t="str">
        <f t="shared" si="2"/>
        <v>#REF!</v>
      </c>
    </row>
    <row r="60" ht="15.75" customHeight="1">
      <c r="A60" s="189" t="str">
        <f>Seeds!AB60</f>
        <v>M6-NyO-5a-A-3</v>
      </c>
      <c r="B60" s="189" t="str">
        <f t="shared" si="1"/>
        <v>#REF!</v>
      </c>
      <c r="C60" s="189" t="str">
        <f>Seeds!AA60</f>
        <v>{"id":"M6-NyO-5a-A-3","stimulus":"&lt;p&gt;Ana vai fazer uma grande viagem de barco em duas etapas. A primeira viagem percorrerá {{Q1}} milhas náuticas e a segunda, {{Q2}} milhas. Quantas milhas náuticas a viagem terá no total?&lt;/p&gt;","template":"&lt;p&gt;A viagem vai percorrer {{response}} milhas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D60" s="189" t="str">
        <f t="shared" si="2"/>
        <v>#REF!</v>
      </c>
    </row>
    <row r="61" ht="15.75" customHeight="1">
      <c r="A61" s="189" t="str">
        <f>Seeds!AB61</f>
        <v>M6-NyO-5b-I-1</v>
      </c>
      <c r="B61" s="189" t="str">
        <f t="shared" si="1"/>
        <v>#REF!</v>
      </c>
      <c r="C61" s="189" t="str">
        <f>Seeds!AA61</f>
        <v>{
    "id": "M6-NyO-5b-I-1",
    "stimulus": "&lt;p&gt;Em qual dessas igualdades observa-se a propriedade comutativa da adição?&lt;/p&gt;",
    "hint": "&lt;p&gt;As adições têm propriedade comutativa, pois a ordem das parcelas não altera o resultado.&lt;/p&gt;",
    "feedback": "&lt;p&gt;As adições têm propriedade comutativa, pois a ordem das parcelas não altera o resultado:&lt;/p&gt;&lt;p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"&lt;p&gt;Nesta adição observa-se a propriedade associativa: a forma de agrupar as parcelas não altera o resultado.&lt;/p&gt;"
            },
            {
                "name": "A4",
                "label": "{{Q7}} + ({{Q4}} + {{Q1}}) + {{Q3}} = ({{Q7}} + {{Q4}}) + ({{Q1}} + {{Q3}})",
                "incorrect": true,
                "feedback": "&lt;p&gt;Nesta adição observa-se a propriedade associativa: a forma de agrupar as parcelas não altera o resultado.&lt;/p&gt;"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D61" s="189" t="str">
        <f t="shared" si="2"/>
        <v>#REF!</v>
      </c>
    </row>
    <row r="62" ht="15.75" customHeight="1">
      <c r="A62" s="189" t="str">
        <f>Seeds!AB62</f>
        <v>M6-NyO-5b-E-1</v>
      </c>
      <c r="B62" s="189" t="str">
        <f t="shared" si="1"/>
        <v>#REF!</v>
      </c>
      <c r="C62" s="189" t="str">
        <f>Seeds!AA62</f>
        <v>{"id":"M6-NyO-5b-E-1","stimulus":"&lt;p&gt;Reescreva a seguinte expressão para que a propriedade comutativa da adição seja satisfeita.&lt;/p&gt;","template":"&lt;p style=\"text-align:center;\"&gt;{{Q1}} + {{Q2}} = {{response}} + {{response}} = {{T1}}&lt;/p&gt;","hint":"&lt;p&gt;As adições têm propriedade comutativa, pois a ordem das parcelas não altera o resultado.&lt;/p&gt;","feedback":"&lt;p&gt;As adições têm propriedade comutativa, pois a ordem das parcelas não altera o resultado.&lt;/p&gt;","seed":{"parameters":[{"name":"Q1","label":null,"min":100,"max":500,"step":1},{"name":"Q2","label":null,"min":100,"max":500,"step":1}],"calculated":[{"name":"A1","label":"{{function}}","function":"{{Q2}}"},{"name":"A1","label":"{{function}}","function":"{{Q1}}"},{"name":"T1","label":"{{function}}","function":"{{Q1}}+{{Q2}}","temp":true}],"uniques":true},"algorithm":{"name":"calculateOperation","params":{"method":"equivLiteral","keyboard":"NUMERICAL"}}}</v>
      </c>
      <c r="D62" s="189" t="str">
        <f t="shared" si="2"/>
        <v>#REF!</v>
      </c>
    </row>
    <row r="63" ht="15.75" customHeight="1">
      <c r="A63" s="189" t="str">
        <f>Seeds!AB63</f>
        <v>M6-NyO-5c-I-1</v>
      </c>
      <c r="B63" s="189" t="str">
        <f t="shared" si="1"/>
        <v>#REF!</v>
      </c>
      <c r="C63" s="189" t="str">
        <f>Seeds!AA63</f>
        <v>{
    "id": "M6-NyO-5c-I-1",
    "stimulus": "&lt;p&gt;Em qual dessas equivalências observa-se a propriedade associativa da adição?&lt;/p&gt;",
    "hint": "&lt;p&gt;As adições têm propriedade associativa, pois a forma de agrupar as parcelas não altera o resultado.&lt;/p&gt;",
    "feedback": "&lt;p&gt;As adições têm propriedade associativa, pois a forma de agrupar as parcelas não altera o resultado:&lt;/p&gt;&lt;p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
            {
                "name": "A4",
                "label": "{{Q7}} + ({{Q4}} + {{Q1}}) + {{Q3}} = ({{Q7}} + {{Q4}}) + ({{Q1}} + {{Q3}})"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D63" s="189" t="str">
        <f t="shared" si="2"/>
        <v>#REF!</v>
      </c>
    </row>
    <row r="64" ht="15.75" customHeight="1">
      <c r="A64" s="189" t="str">
        <f>Seeds!AB64</f>
        <v>M6-NyO-5c-E-1</v>
      </c>
      <c r="B64" s="189" t="str">
        <f t="shared" si="1"/>
        <v>#REF!</v>
      </c>
      <c r="C64" s="189" t="str">
        <f>Seeds!AA64</f>
        <v>{"id":"M6-NyO-5c-E-1","stimulus":"&lt;p&gt;Use a propriedade associativa para calcular a seguinte soma.&lt;/p&gt;","template":"&lt;p style=\"text-align:center;\"&gt;({{Q1}} + {{Q2}}) + {{Q3}} = {{response}} + {{Q3}} = {{response}}&lt;/p&gt;&lt;p style=\"text-align:center;\"&gt;{{Q1}} + ({{Q2}} + {{Q3}}) = {{Q1}} + {{response}}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v>
      </c>
      <c r="D64" s="189" t="str">
        <f t="shared" si="2"/>
        <v>#REF!</v>
      </c>
    </row>
    <row r="65" ht="15.75" customHeight="1">
      <c r="A65" s="189" t="str">
        <f>Seeds!AB65</f>
        <v>M6-NyO-5c-E-2</v>
      </c>
      <c r="B65" s="189" t="str">
        <f t="shared" si="1"/>
        <v>#REF!</v>
      </c>
      <c r="C65" s="189" t="str">
        <f>Seeds!AA65</f>
        <v>{"id":"M6-NyO-5c-E-2","stimulus":"&lt;p&gt;Use a propriedade associativa para calcular a seguinte soma.&lt;/p&gt;","template":"&lt;p style=\"text-align:center;\"&gt;{{Q1}} + ({{Q2}} + {{Q3}}) = {{Q1}} + {{response}} = {{response}}&lt;/p&gt;&lt;p style=\"text-align:center;\"&gt;({{Q1}} + {{Q2}}) + {{Q3}}) = {{response}} + {{Q3}}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v>
      </c>
      <c r="D65" s="189" t="str">
        <f t="shared" si="2"/>
        <v>#REF!</v>
      </c>
    </row>
    <row r="66" ht="15.75" customHeight="1">
      <c r="A66" s="189" t="str">
        <f>Seeds!AB66</f>
        <v>M6-NyO-5d-I-1</v>
      </c>
      <c r="B66" s="189" t="str">
        <f t="shared" si="1"/>
        <v>#REF!</v>
      </c>
      <c r="C66" s="189" t="str">
        <f>Seeds!AA66</f>
        <v>{
    "id": "M6-NyO-5d-I-1",
    "stimulus": "&lt;p&gt;Em quais dessas equivalências observa-se a propriedade distributiva da multiplicação?&lt;/p&gt;",
    "hint": "&lt;p&gt;As multiplicações têm propriedade distributiva, pois a multiplicação de uma soma é a soma das multiplicações.&lt;/p&gt;",
    "feedback": "&lt;p&gt;As multiplicações têm propriedade distributiva, pois a multiplicação de uma soma é a soma das multiplicações.&lt;/p&gt;&lt;p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"incorrect": true,
                "feedback": "&lt;p&gt;Nesta adição observa-se a propriedade associativa: a forma de agrupar as parcelas não altera a soma.&lt;/p&gt;"
            },
            {
                "name": "A4",
                "label": "{{Q7}} + ({{Q4}} + {{Q1}}) + {{Q3}} = ({{Q7}} + {{Q4}}) + ({{Q1}} + {{Q3}})",
                "incorrect": true,
                "feedback": "&lt;p&gt;Nesta adição observa-se a propriedade associativa: a forma de agrupar as parcelas não altera a soma.&lt;/p&gt;"
            },
            {
                "name": "A5",
                "label": "{{Q6}} × ({{Q2}} + {{Q1}}) = {{Q6}} × {{Q2}} + {{Q6}} × {{Q1}}"
            },
            {
                "name": "A6",
                "label": "{{Q4}} × ({{Q7}} + {{Q8}} + {{Q2}}) = {{Q4}} × {{Q7}} + {{Q4}} × {{Q8}} + {{Q4}} × {{Q2}}"
            }
        ],
        "uniques": true
    },
    "algorithm": {
        "name": "trueFalse",
        "template": "Multiple choice – multiple response",
        "params": {
            "countCorrect": 2,
            "countIncorrect": 1
        }
    }
}</v>
      </c>
      <c r="D66" s="189" t="str">
        <f t="shared" si="2"/>
        <v>#REF!</v>
      </c>
    </row>
    <row r="67" ht="15.75" customHeight="1">
      <c r="A67" s="189" t="str">
        <f>Seeds!AB67</f>
        <v>M6-NyO-5d-E-1</v>
      </c>
      <c r="B67" s="189" t="str">
        <f t="shared" si="1"/>
        <v>#REF!</v>
      </c>
      <c r="C67" s="189" t="str">
        <f>Seeds!AA67</f>
        <v>{"id":"M6-NyO-5d-E-1","stimulus":"&lt;p&gt;Complete as igualdades para que a propriedade distributiva da multiplicação seja satisfeita.&lt;/p&gt;","template":"&lt;p style=\"text-align:center;\"&gt;{{Q1}} × ({{Q2}} + {{Q3}}) = {{Q1}} × {{Q2}} + {{response}} × {{Q3}}&lt;/p&gt;&lt;p&gt;{{Q4}}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v>
      </c>
      <c r="D67" s="189" t="str">
        <f t="shared" si="2"/>
        <v>#REF!</v>
      </c>
    </row>
    <row r="68" ht="15.75" customHeight="1">
      <c r="A68" s="189" t="str">
        <f>Seeds!AB68</f>
        <v>M6-NyO-5d-E-2</v>
      </c>
      <c r="B68" s="189" t="str">
        <f t="shared" si="1"/>
        <v>#REF!</v>
      </c>
      <c r="C68" s="189" t="str">
        <f>Seeds!AA68</f>
        <v>{"id":"M6-NyO-5d-E-2","stimulus":"&lt;p&gt;Complete as igualdades para que a propriedade distributiva da multiplicação seja satisfeita.&lt;/p&gt;","template":"&lt;p style=\"text-align:center;\"&gt;{{Q4}} × {{Q5}} + {{Q4}} × {{Q6}} = {{Q4}} × ({{Q5}} + {{response}} )&lt;/p&gt;&lt;p style=\"text-align:center;\"&gt;{{Q1}}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v>
      </c>
      <c r="D68" s="189" t="str">
        <f t="shared" si="2"/>
        <v>#REF!</v>
      </c>
    </row>
    <row r="69" ht="15.75" customHeight="1">
      <c r="A69" s="189" t="str">
        <f>Seeds!AB69</f>
        <v>M6-NyO-6a-I-1</v>
      </c>
      <c r="B69" s="189" t="str">
        <f t="shared" si="1"/>
        <v>#REF!</v>
      </c>
      <c r="C69" s="189" t="str">
        <f>Seeds!AA69</f>
        <v>{"id":"M6-NyO-6a-I-1","stimulus":"&lt;p&gt;Indique se essas subtrações estão corretas ou incorretas.&lt;/p&gt;","feedback":"&lt;p&gt;Posicione unidade com unidade, dezena com dezena e assim por diante.&lt;/p&gt;","hint":"&lt;div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{{function}}","function":"{{Q7}}-{{Q8}}+{{Q11}}","incorrect":true,"feedback":"&lt;p&gt;O resultado desta subtração é:&lt;/p&gt;&lt;p style=\"text-align:center;\"&gt;{{Q7}} − {{Q8}} = {{T2}}&lt;/p&gt;"},{"name":"A4","label":"{{Q9}} − {{Q10}} = {{function}}","function":"{{Q9}}-{{Q10}}-{{Q12}}","incorrect":true,"feedback":"&lt;p&gt;O resultado desta subtração é:&lt;/p&gt;&lt;p style=\"text-align:center;\"&gt;{{Q9}} − {{Q10}} = {{T3}}&lt;/p&gt;"}],"uniques":true},"algorithm":{"name":"trueFalse","template":"Choice matrix – inline","params":{"countCorrect":2,"countIncorrect":1,"showCheckIcon":false,"options":["Correta","Incorrecta"]}}}</v>
      </c>
      <c r="D69" s="189" t="str">
        <f t="shared" si="2"/>
        <v>#REF!</v>
      </c>
    </row>
    <row r="70" ht="15.75" customHeight="1">
      <c r="A70" s="189" t="str">
        <f>Seeds!AB70</f>
        <v>M6-NyO-6a-E-1</v>
      </c>
      <c r="B70" s="189" t="str">
        <f t="shared" si="1"/>
        <v>#REF!</v>
      </c>
      <c r="C70" s="189" t="str">
        <f>Seeds!AA70</f>
        <v>{"id":"M6-NyO-6a-E-1","stimulus":"&lt;p&gt;Calcule a seguinte subtração.&lt;/p&gt;","template":"&lt;p&gt;{{T1}}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8%;\"&gt;{{T1}}&lt;/span&gt;&lt;/div&gt;&lt;/div&gt;&lt;/div&gt;&lt;/div&gt;","feedback":"&lt;p&gt;O resultado desta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v>
      </c>
      <c r="D70" s="189" t="str">
        <f t="shared" si="2"/>
        <v>#REF!</v>
      </c>
    </row>
    <row r="71" ht="15.75" customHeight="1">
      <c r="A71" s="189" t="str">
        <f>Seeds!AB71</f>
        <v>M6-NyO-6a-A-1</v>
      </c>
      <c r="B71" s="189" t="str">
        <f t="shared" si="1"/>
        <v>#REF!</v>
      </c>
      <c r="C71" s="189" t="str">
        <f>Seeds!AA71</f>
        <v>{"id":"M6-NyO-6a-A-1","stimulus":"&lt;p&gt;Para a realização de um show foram vendidos {{Q1}} ingressos em uma hora. Quantos ingressos restam se o local do evento pode acomodar um total de {{T1}} pessoas?&lt;/p&gt;","template":"&lt;p&gt;Restam ainda {{response}} ingressos que podem ser vendidos.&lt;/p&gt;","hint":"&lt;div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v>
      </c>
      <c r="D71" s="189" t="str">
        <f t="shared" si="2"/>
        <v>#REF!</v>
      </c>
    </row>
    <row r="72" ht="15.75" customHeight="1">
      <c r="A72" s="189" t="str">
        <f>Seeds!AB72</f>
        <v>M6-NyO-6a-A-2</v>
      </c>
      <c r="B72" s="189" t="str">
        <f t="shared" si="1"/>
        <v>#REF!</v>
      </c>
      <c r="C72" s="189" t="str">
        <f>Seeds!AA72</f>
        <v>{"id":"M6-NyO-6a-A-2","stimulus":"&lt;p&gt;Marcos está ansioso para a chegada do fim de semana e por isso contou que faltam {{T1}} minutos. A partir do momento que ele fez a contagem, passaram-se {{Q1}} minutos. Quanto tempo falta para chegar o fim de semana?&lt;/p&gt;","template":"&lt;p&gt;Faltam {{response}} minutos para a chegada do fim de semana de Marcos.&lt;/p&gt;","hint":"&lt;div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v>
      </c>
      <c r="D72" s="189" t="str">
        <f t="shared" si="2"/>
        <v>#REF!</v>
      </c>
    </row>
    <row r="73" ht="15.75" customHeight="1">
      <c r="A73" s="189" t="str">
        <f>Seeds!AB73</f>
        <v>M6-NyO-6a-A-3</v>
      </c>
      <c r="B73" s="189" t="str">
        <f t="shared" si="1"/>
        <v>#REF!</v>
      </c>
      <c r="C73" s="189" t="str">
        <f>Seeds!AA73</f>
        <v>{"id":"M6-NyO-6a-A-3","stimulus":"&lt;p&gt;Em uma reserva estima-se que existam {{T1}} indivíduos de uma espécie animal ameaçada de extinção. Uma ONG conseguiu localizar {{Q1}} desses animais na reserva. Quantos restam para serem localizados&lt;/p&gt;","template":"&lt;p&gt;Há {{response}} animais para serem localizados.&lt;/p&gt;","hint":"&lt;div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v>
      </c>
      <c r="D73" s="189" t="str">
        <f t="shared" si="2"/>
        <v>#REF!</v>
      </c>
    </row>
    <row r="74" ht="15.75" customHeight="1">
      <c r="A74" s="189" t="str">
        <f>Seeds!AB74</f>
        <v>M6-NyO-6b-I-1</v>
      </c>
      <c r="B74" s="189" t="str">
        <f t="shared" si="1"/>
        <v>#REF!</v>
      </c>
      <c r="C74" s="189" t="str">
        <f>Seeds!AA74</f>
        <v>{"id":"M6-NyO-6b-I-1","stimulus":"&lt;p&gt;Aplique a prova real de subtração para obter o minuendo desta operação.&lt;/p&gt;&lt;p style=\"text-align:center;\"&gt;... − {{Q1}} = {{Q2}}&lt;/p&gt;","hint":"&lt;p&gt;A prova real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name":"Q3","label":null,"min":10,"max":90,"step":10},{"name":"Q4","label":null,"min":10,"max":90,"step":10},{"name":"Q5","label":null,"min":1,"max":99,"step":1},{"name":"Q6","label":null,"min":1,"max":99,"step":1}],"calculated":[{"name":"A1","label":"{{function}}","function":"{{Q1}}+{{Q2}}"},{"name":"A2","label":"{{function}}","function":"{{Q1}}+{{Q2}}+{{Q3}}","incorrect":true},{"name":"A3","label":"{{function}}","function":"{{Q1}}+{{Q2}}-{{Q4}}","incorrect":true},{"name":"A4","label":"{{function}}","function":"{{Q1}}+{{Q2}}+{{Q5}}","incorrect":true},{"name":"A5","label":"{{function}}","function":"{{Q1}}+{{Q2}}-{{Q6}}","incorrect":true}],"uniques":true},"algorithm":{"name":"trueFalse","template":"Multiple choice – standard","params":{"countCorrect":1,"countIncorrect":2,"showCheckIcon":false,
            "columns": 3
        }
    }
}</v>
      </c>
      <c r="D74" s="189" t="str">
        <f t="shared" si="2"/>
        <v>#REF!</v>
      </c>
    </row>
    <row r="75" ht="15.75" customHeight="1">
      <c r="A75" s="189" t="str">
        <f>Seeds!AB75</f>
        <v>M6-NyO-6b-E-1</v>
      </c>
      <c r="B75" s="189" t="str">
        <f t="shared" si="1"/>
        <v>#REF!</v>
      </c>
      <c r="C75" s="189" t="str">
        <f>Seeds!AA75</f>
        <v>{"id":"M6-NyO-6b-E-1","stimulus":"&lt;p&gt;Encontre o minuendo aplicando a prova real da subtração.&lt;/p&gt;","template":"&lt;p style=\"text-align:center;\"&gt;{{response}} − {{Q1}} = {{Q2}}&lt;/p&gt;","hint":"&lt;p&gt;A prova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calculated":[{"name":"A1","label":"{{function}}","function":"{{Q1}}+{{Q2}}"}],"uniques":true},"algorithm":{"name":"calculateOperation","params":{"method":"equivLiteral","keyboard":"NUMERICAL"}}}</v>
      </c>
      <c r="D75" s="189" t="str">
        <f t="shared" si="2"/>
        <v>#REF!</v>
      </c>
    </row>
    <row r="76" ht="15.75" customHeight="1">
      <c r="A76" s="189" t="str">
        <f>Seeds!AB76</f>
        <v>M6-NyO-6b-A-1</v>
      </c>
      <c r="B76" s="189" t="str">
        <f t="shared" si="1"/>
        <v>#REF!</v>
      </c>
      <c r="C76" s="189" t="str">
        <f>Seeds!AA76</f>
        <v>{"id":"M6-NyO-6b-A-1","stimulus":"&lt;p&gt;Se Eduardo fosse {{Q1}} anos mais novo, ele teria {{Q2}} anos hoje. Use a prova real da subtração para obter a idade atual de Eduardo.&lt;/p&gt;","template":"&lt;p&gt;Eduardo tem {{response}} anos.&lt;/p&gt;","hint":"&lt;p&gt;A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D76" s="189" t="str">
        <f t="shared" si="2"/>
        <v>#REF!</v>
      </c>
    </row>
    <row r="77" ht="15.75" customHeight="1">
      <c r="A77" s="189" t="str">
        <f>Seeds!AB77</f>
        <v>M6-NyO-6b-A-2</v>
      </c>
      <c r="B77" s="189" t="str">
        <f t="shared" si="1"/>
        <v>#REF!</v>
      </c>
      <c r="C77" s="189" t="str">
        <f>Seeds!AA77</f>
        <v>{"id":"M6-NyO-6b-A-2","stimulus":"&lt;p&gt;Se Mônica comer {{Q1}} amendoins dos que ela tem, ficará com {{Q2}} sobrando. Use a prova real da subtração para descobrir quantos amendoins ela tem.&lt;/p&gt;","template":"&lt;p&gt;Mônica tem {{response}} amendoins.&lt;/p&gt;","hint":"&lt;p&gt;A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D77" s="189" t="str">
        <f t="shared" si="2"/>
        <v>#REF!</v>
      </c>
    </row>
    <row r="78" ht="15.75" customHeight="1">
      <c r="A78" s="189" t="str">
        <f>Seeds!AB78</f>
        <v>M6-NyO-6b-A-3</v>
      </c>
      <c r="B78" s="189" t="str">
        <f t="shared" si="1"/>
        <v>#REF!</v>
      </c>
      <c r="C78" s="189" t="str">
        <f>Seeds!AA78</f>
        <v>{"id":"M6-NyO-6b-A-3","stimulus":"&lt;p&gt;Se em um ninho de camundongos tivesse nascido {{Q1}} filhotes a menos, haveria {{Q2}} filhotes. Use a prova real da subtração para calcular quantos filhotes de camundongos nasceram no ninho.&lt;/p&gt;","template":"&lt;p&gt;Nasceram {{response}} camundongos.&lt;/p&gt;","hint":"&lt;p&gt;A prova real da subtração é:&lt;/p&gt;&lt;p style=\"text-align:center;\"&gt;minuendo = diferença + subtraendo&lt;/p&gt;","feedback":"&lt;p&gt;A prova real da subtração é:&lt;/p&gt;&lt;p style=\"text-align:center;\"&gt;minuendo = diferença + subtraendo&lt;/p&gt;&lt;p style=\"text-align:center;\"&gt;{{Q2}} + {{Q1}} = {{A1}}&lt;/p&gt;","seed":{"parameters":[{"name":"Q1","label":null,"min":10,"max":20,"step":1},{"name":"Q2","label":null,"min":40,"max":60,"step":1}],"calculated":[{"name":"A1","label":"{{function}}","function":"{{Q1}}+{{Q2}}"}],"uniques":true},"algorithm":{"name":"calculateOperation","params":{"method":"equivLiteral","keyboard":"NUMERICAL"}}}</v>
      </c>
      <c r="D78" s="189" t="str">
        <f t="shared" si="2"/>
        <v>#REF!</v>
      </c>
    </row>
    <row r="79" ht="15.75" customHeight="1">
      <c r="A79" s="189" t="str">
        <f>Seeds!AB79</f>
        <v>M6-NyO-7a-I-1</v>
      </c>
      <c r="B79" s="189" t="str">
        <f t="shared" si="1"/>
        <v>#REF!</v>
      </c>
      <c r="C79" s="189" t="str">
        <f>Seeds!AA79</f>
        <v>{"id":"M6-NyO-7a-I-1","stimulus":"&lt;p&gt;Arraste cada resultado para a sua multiplicação.&lt;/p&gt;","hint":"&lt;p&gt;Comece multiplicando o último dígito do multiplicador pelo número do multiplicando.&lt;/p&gt;","feedback":"&lt;p&gt;Para calcular cada uma dessas multiplicações, Comece multiplicando o último dígito do multiplicador pelo número do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D79" s="189" t="str">
        <f t="shared" si="2"/>
        <v>#REF!</v>
      </c>
    </row>
    <row r="80" ht="15.75" customHeight="1">
      <c r="A80" s="189" t="str">
        <f>Seeds!AB80</f>
        <v>M6-NyO-7a-E-1</v>
      </c>
      <c r="B80" s="189" t="str">
        <f t="shared" si="1"/>
        <v>#REF!</v>
      </c>
      <c r="C80" s="189" t="str">
        <f>Seeds!AA80</f>
        <v>{"id":"M6-NyO-7a-E-1","stimulus":"&lt;p&gt;Calcule a seguinte multiplicação.&lt;/p&gt;","template":"&lt;p style=\"text-align:center;\"&gt;{{Q1}} × {{Q2}} = {{response}}&lt;/p&gt;","hint":"&lt;p&gt;Comece multiplicando o último dígito do multiplicador pelo número do multiplicando.&lt;/p&gt;","feedback":"&lt;p&gt;O resultado da multiplicação de {{Q1}} por {{Q2}} é {{A1}}.&lt;/p&gt;","seed":{"parameters":[{"name":"Q1","label":null,"min":1000,"max":9999,"step":1},{"name":"Q2","label":null,"min":100,"max":999,"step":1}],"calculated":[{"name":"A1","label":"{{function}}","function":"{{Q1}}*{{Q2}}"}],"uniques":true},"algorithm":{"name":"calculateOperation","params":{"method":"equivLiteral","keyboard":"NUMERICAL"}}}</v>
      </c>
      <c r="D80" s="189" t="str">
        <f t="shared" si="2"/>
        <v>#REF!</v>
      </c>
    </row>
    <row r="81" ht="15.75" customHeight="1">
      <c r="A81" s="189" t="str">
        <f>Seeds!AB81</f>
        <v>M6-NyO-7a-A-1</v>
      </c>
      <c r="B81" s="189" t="str">
        <f t="shared" si="1"/>
        <v>#REF!</v>
      </c>
      <c r="C81" s="189" t="str">
        <f>Seeds!AA81</f>
        <v>{"id":"M6-NyO-7a-A-1","stimulus":"&lt;p&gt;Diego quer comprar parcelado um console de videogame. Para isso, ele terá que pagar R$ {{Q1}} por {{Q2}} meses. Quanto custa o console que Diego quer comprar?&lt;/p&gt;","template":"&lt;p&gt;O console custa R$ {{response}} .&lt;/p&gt;","hint":"&lt;p&gt;Comece multiplicando o último dígito do multiplicador pelo número do multiplicando.&lt;/p&gt;","feedback":"&lt;p&gt;O resultado da multiplicação de {{Q1}} por {{Q2}} é {{A1}}.&lt;/p&gt;","seed":{"parameters":[{"name":"Q1","label":null,"min":120,"max":200,"step":1},{"name":"Q2","label":null,"min":6,"max":12,"step":1}],"calculated":[{"name":"A1","label":"{{function}}","function":"{{Q1}}*{{Q2}}"}],"uniques":true},"algorithm":{"name":"calculateOperation","params":{"method":"equivLiteral","keyboard":"NUMERICAL"}}}</v>
      </c>
      <c r="D81" s="189" t="str">
        <f t="shared" si="2"/>
        <v>#REF!</v>
      </c>
    </row>
    <row r="82" ht="15.75" customHeight="1">
      <c r="A82" s="189" t="str">
        <f>Seeds!AB82</f>
        <v>M6-NyO-7a-A-2</v>
      </c>
      <c r="B82" s="189" t="str">
        <f t="shared" si="1"/>
        <v>#REF!</v>
      </c>
      <c r="C82" s="189" t="str">
        <f>Seeds!AA82</f>
        <v>{"id":"M6-NyO-7a-A-2","stimulus":"&lt;p&gt;Catarina tem uma fazenda virtual onde ela cultiva acelga. Se ela produzir {{Q1}} todos os dias, quantas unidades terá depois de {{Q2}} dias?&lt;/p&gt;","template":"&lt;p&gt;Catarina terá {{response}} unidades de acelga.&lt;/p&gt;","hint":"&lt;p&gt;Comece multiplicando o último dígito do multiplicador pelo número do multiplicando.&lt;/p&gt;","feedback":"&lt;p&gt;O resultado da multiplicação de {{Q1}} por {{Q2}} é {{A1}}.&lt;/p&gt;","seed":{"parameters":[{"name":"Q1","label":null,"min":100,"max":500,"step":1},{"name":"Q2","label":null,"min":50,"max":300,"step":1}],"calculated":[{"name":"A1","label":"{{function}}","function":"{{Q1}}*{{Q2}}"}],"uniques":true},"algorithm":{"name":"calculateOperation","params":{"method":"equivLiteral","keyboard":"NUMERICAL"}}}</v>
      </c>
      <c r="D82" s="189" t="str">
        <f t="shared" si="2"/>
        <v>#REF!</v>
      </c>
    </row>
    <row r="83" ht="15.75" customHeight="1">
      <c r="A83" s="189" t="str">
        <f>Seeds!AB83</f>
        <v>M6-NyO-7a-A-3</v>
      </c>
      <c r="B83" s="189" t="str">
        <f t="shared" si="1"/>
        <v>#REF!</v>
      </c>
      <c r="C83" s="189" t="str">
        <f>Seeds!AA83</f>
        <v>{"id":"M6-NyO-7a-A-3","stimulus":"&lt;p&gt;O irmão de Ramiro vai cursar uma graduação no exterior. A graduação é de {{Q1}} cursos e cada curso dura {{Q2}} semanas. Quantas semanas ele precisará ficar no exterior?&lt;/p&gt;","template":"&lt;p&gt;O irmão de Ramiro precisará ficar {{response}} semanas fora do país.&lt;/p&gt;","hint":"&lt;p&gt;Comece multiplicando o último dígito do multiplicador pelo número do multiplicando.&lt;/p&gt;","feedback":"&lt;p&gt;O resultado da multiplicação de {{Q1}} por {{Q2}} é {{A1}}.&lt;/p&gt;","seed":{"parameters":[{"name":"Q1","label":null,"list":[2,3,4,5,6]},{"name":"Q2","label":null,"min":20,"max":45,"step":1}],"calculated":[{"name":"A1","label":"{{function}}","function":"{{Q1}}*{{Q2}}"}],"uniques":true},"algorithm":{"name":"calculateOperation","params":{"method":"equivLiteral","keyboard":"NUMERICAL"}}}</v>
      </c>
      <c r="D83" s="189" t="str">
        <f t="shared" si="2"/>
        <v>#REF!</v>
      </c>
    </row>
    <row r="84" ht="15.75" customHeight="1">
      <c r="A84" s="189" t="str">
        <f>Seeds!AB84</f>
        <v>M6-NyO-8a-I-1</v>
      </c>
      <c r="B84" s="189" t="str">
        <f t="shared" si="1"/>
        <v>#REF!</v>
      </c>
      <c r="C84" s="189" t="str">
        <f>Seeds!AA84</f>
        <v>{"id":"M6-NyO-8a-I-1","stimulus":"&lt;p&gt;Qual é o quociente e o resto desta divisão?&lt;/p&gt;&lt;p style=\"text-align:center;\"&gt;{{T1}} : {{Q1}}&lt;/p&gt;","hint":"&lt;p&gt;Divida o dividendo pelo divisor.&lt;/p&gt;","feedback":"&lt;p&gt;Uma divisão é a repartição de um dividendo em tantas partes quantas o divisor indica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Quociente: {{function}}","function":"{{Q2}}"},{"name":"A2","label":"Resto: {{function}}","function":"{{Q3}}"},{"name":"A3","label":"Quociente: {{function}}","function":"{{Q4}}","incorrect":true},{"name":"A4","label":"Quociente: {{function}}","function":"{{Q5}}","incorrect":true},{"name":"A5","label":"Resto: {{function}}","function":"{{Q6}}","incorrect":true},{"name":"A6","label":"Resto: {{function}}","function":"{{Q7}}","incorrect":true}]},"algorithm":{"name":"trueFalse","template":"Multiple choice – multiple response","params":{"countCorrect":2,"countIncorrect":2,"showCheckIcon":false,
            "columns": 2
        }
    }
}</v>
      </c>
      <c r="D84" s="189" t="str">
        <f t="shared" si="2"/>
        <v>#REF!</v>
      </c>
    </row>
    <row r="85" ht="15.75" customHeight="1">
      <c r="A85" s="189" t="str">
        <f>Seeds!AB85</f>
        <v>M6-NyO-8a-E-1</v>
      </c>
      <c r="B85" s="189" t="str">
        <f t="shared" si="1"/>
        <v>#REF!</v>
      </c>
      <c r="C85" s="189" t="str">
        <f>Seeds!AA85</f>
        <v>{"id":"M6-NyO-8a-E-1","stimulus":"&lt;p&gt;Selecione as divisões que têm quociente {{Q6}} e resto 0.&lt;/p&gt;","hint":"&lt;p&gt;Divida o dividendo pelo divisor.&lt;/p&gt;","feedback":"&lt;p&gt;Uma divisão é a repartição de um dividendo em tantas partes quantas o divisor indicar.&lt;/p&gt;","seed":{"parameters":[{"name":"Q1","label":null,"min":10,"max":99,"step":1},{"name":"Q2","label":null,"min":10,"max":99,"step":1},{"name":"Q3","label":null,"min":10,"max":99,"step":1},{"name":"Q4","label":null,"min":10,"max":99,"step":1},{"name":"Q5","label":null,"min":10,"max":99,"step":1},{"name":"Q6","label":null,"min":10,"max":99,"step":1},{"name":"Q7","label":null,"min":1,"max":9,"step":1},{"name":"Q8","label":null,"min":1,"max":9,"step":1}],"calculated":[{"name":"T1","label":"{{function}}","function":"{{Q1}} * {{Q6}}","temp":true},{"name":"T2","label":"{{function}}","function":"{{Q2}} * {{Q6}}","temp":true},{"name":"T3","label":"{{function}}","function":"{{Q3}} * {{Q6}}","temp":true},{"name":"T4","label":"{{function}}","function":"{{Q4}} * {{Q6}}+{{Q7}}","temp":true},{"name":"T5","label":"{{function}}","function":"{{Q5}} * {{Q6}}+{{Q8}}","temp":true},{"name":"A1","label":"{{T1}} : {{Q1}}","function":""},{"name":"A2","label":"{{T2}} : {{Q2}}","function":""},{"name":"A3","label":"{{T3}} : {{Q3}}","function":""},{"name":"A4","label":"{{T4}} : {{Q4}}","function":"","incorrect":true},{"name":"A5","label":"{{T5}} : {{Q5}}","function":"","incorrect":true}]},"algorithm":{"name":"trueFalse","template":"Multiple choice – multiple response","params":{"countCorrect":2,"countIncorrect":1,"showCheckIcon":false,
            "columns":3
        }
    }
}</v>
      </c>
      <c r="D85" s="189" t="str">
        <f t="shared" si="2"/>
        <v>#REF!</v>
      </c>
    </row>
    <row r="86" ht="15.75" customHeight="1">
      <c r="A86" s="189" t="str">
        <f>Seeds!AB86</f>
        <v>M6-NyO-8a-A-1</v>
      </c>
      <c r="B86" s="189" t="str">
        <f t="shared" si="1"/>
        <v>#REF!</v>
      </c>
      <c r="C86" s="189" t="str">
        <f>Seeds!AA86</f>
        <v>{"id":"M6-NyO-8a-A-1","stimulus":"&lt;p&gt;{{T1}} crianças foram para um acampamento de férias. Para realizar as atividades, os monitores as dividiram em grupos de {{Q1}} crianças. Quantas grupos foram formados?&lt;/p&gt;","template":"&lt;p&gt;Formaram-se {{response}} grupos.&lt;/p&gt;","hint":"&lt;p&gt;Divida o dividendo pelo divisor.&lt;/p&gt;","feedback":"&lt;p&gt;Uma divisão é a repartição de um dividendo em tantas partes quantas o divisor indicar.&lt;/p&gt;","seed":{"parameters":[{"name":"Q1","label":null,"min":10,"max":20,"step":1},{"name":"Q2","label":null,"min":20,"max":30,"step":1}],"calculated":[{"name":"T1","label":"{{function}}","function":"{{Q1}} * {{Q2}}","temp":true},{"name":"A1","label":"{{function}}","function":"{{Q2}}"}]},"algorithm":{"name":"calculateOperation","params":{"method":"equivLiteral","keyboard":"NUMERICAL"}}}</v>
      </c>
      <c r="D86" s="189" t="str">
        <f t="shared" si="2"/>
        <v>#REF!</v>
      </c>
    </row>
    <row r="87" ht="15.75" customHeight="1">
      <c r="A87" s="189" t="str">
        <f>Seeds!AB87</f>
        <v>M6-NyO-8a-A-2</v>
      </c>
      <c r="B87" s="189" t="str">
        <f t="shared" si="1"/>
        <v>#REF!</v>
      </c>
      <c r="C87" s="189" t="str">
        <f>Seeds!AA87</f>
        <v>{"id":"M6-NyO-8a-A-2","stimulus":"&lt;p&gt;Um apicultor decidiu dividir uma colméia de {{T1}} abelhas em várias colméias. Como ele precisa de uma rainha para cada colméia e quer que cada colméia tenha {{Q1}} abelhas, quantas rainhas serão necessárias?&lt;/p&gt;","template":"&lt;p&gt;Serão necessárias {{response}} abelhas rainhas.&lt;/p&gt;","hint":"&lt;p&gt;Divida o dividendo pelo divisor.&lt;/p&gt;","feedback":"&lt;p&gt;Uma divisão é a repartição de um dividendo em tantas partes quantas o divisor indicar.&lt;/p&gt;","seed":{"parameters":[{"name":"Q1","label":null,"min":100,"max":250,"step":1},{"name":"Q2","label":null,"min":10,"max":100,"step":1}],"calculated":[{"name":"T1","label":"{{function}}","function":"{{Q1}} * {{Q2}}","temp":true},{"name":"A1","label":"{{function}}","function":"{{Q2}}"}]},"algorithm":{"name":"calculateOperation","params":{"method":"equivLiteral","keyboard":"NUMERICAL"}}}</v>
      </c>
      <c r="D87" s="189" t="str">
        <f t="shared" si="2"/>
        <v>#REF!</v>
      </c>
    </row>
    <row r="88" ht="15.75" customHeight="1">
      <c r="A88" s="189" t="str">
        <f>Seeds!AB88</f>
        <v>M6-NyO-8a-A-3</v>
      </c>
      <c r="B88" s="189" t="str">
        <f t="shared" si="1"/>
        <v>#REF!</v>
      </c>
      <c r="C88" s="189" t="str">
        <f>Seeds!AA88</f>
        <v>{"id":"M6-NyO-8a-A-3","stimulus":"&lt;p&gt;Os líderes de um povoado que vive em uma região muito fria prometeram que todas as casas terão lenha para o próximo inverno. Se {{T1}} kg de lenha forem cortados e houver {{Q1}} famílias no povoado, quantos quilogramas de lenha cada família receberá?&lt;/p&gt;","template":"&lt;p&gt;Cada família receberá {{response}} kg de lenha.&lt;/p&gt;","hint":"&lt;p&gt;Divida o dividendo pelo divisor.&lt;/p&gt;","feedback":"&lt;p&gt;Uma divisão é a repartição de um dividendo em tantas partes quantas o divisor indicar.&lt;/p&gt;","seed":{"parameters":[{"name":"Q1","label":null,"min":15,"max":60,"step":1},{"name":"Q2","label":null,"min":500,"max":800,"step":1}],"calculated":[{"name":"T1","label":"{{function}}","function":"{{Q1}} * {{Q2}}","temp":true},{"name":"A1","label":"{{function}}","function":"{{Q2}}"}]},"algorithm":{"name":"calculateOperation","params":{"method":"equivLiteral","keyboard":"NUMERICAL"}}}</v>
      </c>
      <c r="D88" s="189" t="str">
        <f t="shared" si="2"/>
        <v>#REF!</v>
      </c>
    </row>
    <row r="89" ht="15.75" customHeight="1">
      <c r="A89" s="189" t="str">
        <f>Seeds!AB89</f>
        <v>M6-NyO-8b-I-1</v>
      </c>
      <c r="B89" s="189" t="str">
        <f t="shared" si="1"/>
        <v>#REF!</v>
      </c>
      <c r="C89" s="189" t="str">
        <f>Seeds!AA89</f>
        <v>{"id":"M6-NyO-8b-I-1","stimulus":"&lt;p&gt;Selecione a opção em que se verifica a relação fundamental da divisão em {{Q1}} : {{Q2}}.&lt;/p&gt;","hint":"&lt;p style=\"text-align:center;\"&gt;dividendo = divisor × quociente + resto&lt;/p&gt;","feedback":"&lt;p style=\"text-align:center;\"&gt;dividendo = divisor × quociente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v>
      </c>
      <c r="D89" s="189" t="str">
        <f t="shared" si="2"/>
        <v>#REF!</v>
      </c>
    </row>
    <row r="90" ht="15.75" customHeight="1">
      <c r="A90" s="189" t="str">
        <f>Seeds!AB90</f>
        <v>M6-NyO-8b-E-1</v>
      </c>
      <c r="B90" s="189" t="str">
        <f t="shared" si="1"/>
        <v>#REF!</v>
      </c>
      <c r="C90" s="189" t="str">
        <f>Seeds!AA90</f>
        <v>{"id":"M6-NyO-8b-E-1","stimulus":"&lt;p&gt;Em uma divisão, o divisor é {{Q2}}, o quociente é {{T1}} e o resto é {{T2}}. Calcule o dividendo usando a relação fundamental da divisão.&lt;/p&gt;","template":"&lt;p style=\"text-align:center;\"&gt;{{Q2}} × {{T1}} + {{T2}} = {{response}}&lt;/p&gt;","hint":"&lt;p style=\"text-align:center;\"&gt;dividendo = divisor × quociente + resto&lt;/p&gt;","feedback":"&lt;p style=\"text-align:center;\"&gt;dividendo = divisor × quociente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v>
      </c>
      <c r="D90" s="189" t="str">
        <f t="shared" si="2"/>
        <v>#REF!</v>
      </c>
    </row>
    <row r="91" ht="15.75" customHeight="1">
      <c r="A91" s="189" t="str">
        <f>Seeds!AB91</f>
        <v>M6-NyO-8b-A-1</v>
      </c>
      <c r="B91" s="189" t="str">
        <f t="shared" si="1"/>
        <v>#REF!</v>
      </c>
      <c r="C91" s="189" t="str">
        <f>Seeds!AA91</f>
        <v>{"id":"M6-NyO-8b-A-1","stimulus":"&lt;p&gt;O número de passageiros em um trem com destino a {{Q10}} é desconhecido, porém sabe-se que o trem tem {{Q1}} vagões com {{Q2}} passageiros em cada e um vagão onde há {{Q3}} passageiros. Qual é o número total de passageiros no trem?&lt;/p&gt;","template":"&lt;p&gt;Há um total de {{response}} passageiros viajando no trem.&lt;/p&gt;","hint":"&lt;p style=\"text-align:center;\"&gt;dividendo = divisor × quociente + resto&lt;/p&gt;","feedback":"&lt;p&gt;É necessário aplicar a relação fundamental da divisão.&lt;/p&gt;&lt;p style=\"text-align:center;\"&gt;{{Q1}} vagões × {{Q2}} passageiros por vagão + {{Q3}} passageiros extras = {{T1}} passageiros no total&lt;/p&gt;","seed":{"parameters":[{"name":"Q1","label":null,"min":4,"max":15,"step":1},{"name":"Q2","label":null,"min":30,"max":80,"step":1},{"name":"Q3","label":null,"list":[1,2,3]},{"name":"Q10","label":null,"list":["Madri","Paris","Roma","Viena","Lisboa","Berlim"]}],"calculated":[{"name":"A1","label":"{{function}}","function":"{{Q1}}*{{Q2}}+{{Q3}}"},{"name":"T1","label":"{{function}}","function":"{{Q1}}*{{Q2}}+{{Q3}}","temp":true}]},"algorithm":{"name":"calculateOperation","params":{"method":"equivLiteral","keyboard":"NUMERICAL"}}}</v>
      </c>
      <c r="D91" s="189" t="str">
        <f t="shared" si="2"/>
        <v>#REF!</v>
      </c>
    </row>
    <row r="92" ht="15.75" customHeight="1">
      <c r="A92" s="189" t="str">
        <f>Seeds!AB92</f>
        <v>M6-NyO-8b-A-2</v>
      </c>
      <c r="B92" s="189" t="str">
        <f t="shared" si="1"/>
        <v>#REF!</v>
      </c>
      <c r="C92" s="189" t="str">
        <f>Seeds!AA92</f>
        <v>{"id":"M6-NyO-8b-A-2","stimulus":"&lt;p&gt;Natália sabe o número de espectadores que frequentaram um teatro. Ao dividir esse número entre as {{Q1}} zonas em que as arquibancadas estão divididas, ela verificou que há {{Q2}} espectadores em cada zona, porém uma das zonas ainda tem {{Q3}} pessoas a mais do que as outras. Quantos espectadores há no teatro?&lt;/p&gt;","template":"&lt;p&gt;Há um total de {{response}} espectadores.&lt;/p&gt;","hint":"&lt;p style=\"text-align:center;\"&gt;dividendo = divisor × quociente + resto&lt;/p&gt;","feedback":"&lt;p&gt;É necessário aplicar a relação fundamental da divisão.&lt;/p&gt;&lt;p style=\"text-align:center;\"&gt;{{Q1}} zonas × {{Q2}} espectadores por zona + {{Q3}} espectadores extras = {{T1}} espectadores no total&lt;/p&gt;","seed":{"parameters":[{"name":"Q1","label":null,"list":[3,4,5,6]},{"name":"Q2","label":null,"min":50,"max":70,"step":1},{"name":"Q3","label":null,"list":[2,3]}],"calculated":[{"name":"A1","label":"{{function}}","function":"{{Q1}}*{{Q2}}+{{Q3}}"},{"name":"T1","label":"{{function}}","function":"{{Q1}}*{{Q2}}+{{Q3}}","temp":true}]},"algorithm":{"name":"calculateOperation","params":{"method":"equivLiteral","keyboard":"NUMERICAL"}}}</v>
      </c>
      <c r="D92" s="189" t="str">
        <f t="shared" si="2"/>
        <v>#REF!</v>
      </c>
    </row>
    <row r="93" ht="15.75" customHeight="1">
      <c r="A93" s="189" t="str">
        <f>Seeds!AB93</f>
        <v>M6-NyO-8b-A-3</v>
      </c>
      <c r="B93" s="189" t="str">
        <f t="shared" si="1"/>
        <v>#REF!</v>
      </c>
      <c r="C93" s="189" t="str">
        <f>Seeds!AA93</f>
        <v>{
    "id": "M6-NyO-8b-A-3",
    "stimulus": "&lt;p&gt;O zoológico de {{Q10}} tem seu espaço dividido em {{Q1}} zonas geográficas nas quais há o mesmo número de animais que é {{Q2}}. No entanto, em uma das zonas há {{Q3}} animais a mais do que nas outras. Encontre o número total de animais que há neste zoológico.&lt;/p&gt;",
    "template": "&lt;p&gt;No zoológico {{Q10}} existem {{response}} animais.&lt;/p&gt;",
    "hint": "&lt;p style=\"text-align:center;\"&gt;dividendo = divisor × quociente + resto&lt;/p&gt;",
    "feedback": "&lt;p&gt;É necessário aplicar a relação fundamental da divisão.&lt;/p&gt;&lt;p style=\"text-align:center;\"&gt;{{Q1}} zonas × {{Q2}} animais por zona + {{Q3}} animais extras = {{T1}} animais no total&lt;/p&gt;",
    "seed": {
        "parameters": [
            {
                "name": "Q1",
                "min": 5,
                "max": 15,
                "step": 1
            },
            {
                "name": "Q2",
                "min": 30,
                "max": 80,
                "step": 1
            },
            {
                "name": "Q3",
                "list": [
                    2,
                    3,
                    4
                ]
            },
            {
                "name": "Q10",
                "list": [
                    "Madri",
                    "Paris",
                    "Roma",
                    "Brasília",
                    "Lisboa",
                    "Berlim",
                    "Nova York"
                ]
            }
        ],
        "calculated": [
            {
                "name": "A1",
                "function": "{{Q1}}*{{Q2}}+{{Q3}}"
            },
            {
                "name": "T1",
                "function": "{{Q1}}*{{Q2}}+{{Q3}}",
                "temp": "true"
            }
        ],
        "uniques": true
    },
    "algorithm": {
        "name": "calculateOperation",
        "params": {
            "method": "equivLiteral",
            "keyboard": "NUMERICAL"
        }
    }
}</v>
      </c>
      <c r="D93" s="189" t="str">
        <f t="shared" si="2"/>
        <v>#REF!</v>
      </c>
    </row>
    <row r="94" ht="15.75" customHeight="1">
      <c r="A94" s="189" t="str">
        <f>Seeds!AB94</f>
        <v>M6-NyO-9a-I-1</v>
      </c>
      <c r="B94" s="189" t="str">
        <f t="shared" si="1"/>
        <v>#REF!</v>
      </c>
      <c r="C94" s="189" t="str">
        <f>Seeds!AA94</f>
        <v>{
    "id": "M6-NyO-9a-I-1",
    "stimulus": "&lt;p&gt;Indique se a hierarquia de operações foi seguida nos cálculos a seguir.&lt;/p&gt;",
    "hint": "&lt;p&gt;Parênteses, multiplicações e divisões são operados primeiro.&lt;/p&gt;",
    "feedback": "&lt;p&gt;Parênteses, multiplicações e divisões são operados primeiro. Depois são efetuadas as somas e subtrações.&lt;/p&gt;",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"Correto",
                "Incorreto"
            ]
        }
    }
}</v>
      </c>
      <c r="D94" s="189" t="str">
        <f t="shared" si="2"/>
        <v>#REF!</v>
      </c>
    </row>
    <row r="95" ht="15.75" customHeight="1">
      <c r="A95" s="189" t="str">
        <f>Seeds!AB95</f>
        <v>M6-NyO-9a-E-1</v>
      </c>
      <c r="B95" s="189" t="str">
        <f t="shared" si="1"/>
        <v>#REF!</v>
      </c>
      <c r="C95" s="189" t="str">
        <f>Seeds!AA95</f>
        <v>{
    "id": "M6-NyO-9a-E-1",
    "seed": {
        "parameters": [
            {
                "name": "Q1",
                "label": null,
                "list": [
                    5,
                    6,
                    7,
                    9
                ]
            },
            {
                "name": "Q2",
                "label": null,
                "list": [
                    6,
                    12,
                    18
                ]
            },
            {
                "name": "Q3",
                "label": null,
                "list": [
                    2,
                    3
                ]
            },
            {
                "name": "Q4",
                "label": null,
                "list": [
                    1,
                    2,
                    3,
                    4,
                    5,
                    6,
                    7
                ]
            }
        ],
        "uniques": true
    },
    "scaffolding": [
        {
            "id": "step-0",
            "stimulus": "&lt;p&gt;Resolva a seguinte expressão envolvendo operações combinadas.&lt;/p&gt;",
            "template": "&lt;p style=\"text-align:center;\"&gt;{{Q1}} + {{Q2}} : {{Q3}} − {{Q4}} = {{response}}&lt;/p&gt;",
            "seed": {
                "calculated": [
                    {
                        "name": "A1",
                        "label": "{{function}}",
                        "function": "{{Q1}}+{{Q2}}/{{Q3}}-{{Q4}}"
                    },
                    {
                        "name": "T1",
                        "function": "{{Q2}}/{{Q3}}",
                        "temp": true
                    },
                    {
                        "name": "T2",
                        "function": "{{Q1}}+{{Q2}}/{{Q3}}-{{Q4}}",
                        "temp": true
                    }
                ]
            },
            "algorithm": {
                "name": "calculateOperation",
                "params": {
                    "method": "equivLiteral",
            "keyboard": "BASIC"
                }
            }
        },
        {
            "id": "step-1",
            "stimulus": "&lt;p&gt;Ordene os passos com os quais as operações combinadas são calculadas.&lt;/p&gt;",
            "seed": {
                "parameters": [],
                "calculated": [
                    {
                        "name": "A3",
                        "label": "Se calculam as adições e as subtrações.",
                        "function": "1"
                    },
                    {
                        "name": "A1",
                        "label": "Se calculam os parênteses.",
                        "function": "3"
                    },
                    {
                        "name": "A2",
                        "label": "Se calculam as multiplicações e as divisões.",
                        "function": "2"
                    }
                ]
            },
            "algorithm": {
                "name": "orderNumbers",
                "params": {
                    "order": "desc"
                }
            }
        },
        {
            "id": "step-2",
            "stimulus": "&lt;p&gt;Comece calculando a divisão.&lt;/p&gt;",
            "template": "&lt;p style=\"text-align:center;\"&gt;{{Q1}} + {{Q2}} : {{Q3}} − {{Q4}} = {{Q1}} + {{response}} − {{Q4}}&lt;/p&gt;",
            "seed": {
                "calculated": [
                    {
                        "name": "A2",
                        "label": "{{function}}",
                        "function": "{{Q2}}/{{Q3}}"
                    }
                ]
            },
            "algorithm": {
                "name": "calculateOperation",
                "params": {
                    "method": "equivLiteral",
            "keyboard": "BASIC"
                }
            }
        },
        {
            "id": "step-3",
            "stimulus": "&lt;p&gt;Por último, resolva a adição e a subtração.&lt;/p&gt;",
            "template": "&lt;p style=\"text-align:center;\"&gt;{{Q1}} + {{T1}} − {{Q4}} = {{response}}&lt;/p&gt;",
            "seed": {
                "calculated": [
                    {
                        "name": "T1",
                        "label": "{{function}}",
                        "function": "{{Q2}}/{{Q3}}",
                        "temp": true
                    },
                    {
                        "name": "A3",
                        "label": "{{function}}",
                        "function": "{{Q1}}+{{Q2}}/{{Q3}}-{{Q4}}"
                    }
                ]
            },
            "algorithm": {
                "name": "calculateOperation",
                "params": {
                    "method": "equivLiteral",
            "keyboard": "BASIC"
                }
            }
        }
    ]
}</v>
      </c>
      <c r="D95" s="189" t="str">
        <f t="shared" si="2"/>
        <v>#REF!</v>
      </c>
    </row>
    <row r="96" ht="15.75" customHeight="1">
      <c r="A96" s="189" t="str">
        <f>Seeds!AB96</f>
        <v>M6-NyO-9a-E-2</v>
      </c>
      <c r="B96" s="189" t="str">
        <f t="shared" si="1"/>
        <v>#REF!</v>
      </c>
      <c r="C96" s="189" t="str">
        <f>Seeds!AA96</f>
        <v>{
    "id": "M6-NyO-9a-E-2",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"A1",
                        "label": "Se calculam os parênteses.",
                        "function": "3"
                    },
                    {
                        "name": "A3",
                        "label": "Se calculam as adições e as subtrações.",
                        "function": "1"
                    }
                ]
            },
            "algorithm": {
                "name": "orderNumbers",
                "params": {
                    "order": "desc"
                }
            }
        },
        {
            "id": "step-2",
            "stimulus": "&lt;p&gt;Comece calculando a operação dentro dos parênteses.&lt;/p&gt;",
            "template": "&lt;p style=\"text-align:center;\"&gt;({{Q1}} + {{Q2}}) × {{Q3}} + {{Q4}} = {{response}}  × {{Q3}} + {{Q4}}&lt;/p&gt;",
            "seed": {
                "calculated": [
                    {
                        "name": "A2",
                        "label": "{{function}}",
                        "function": "{{Q1}}+{{Q2}}"
                    }
                ]
            },
            "algorithm": {
                "name": "calculateOperation",
                "params": {
                    "method": "equivLiteral",
            "keyboard": "BASIC"
                }
            }
        },
        {
            "id": "step-3",
            "stimulus": "&lt;p&gt;Em seguida, calcule a multiplicação.&lt;/p&gt;",
            "template": "&lt;p style=\"text-align:center;\"&gt;{{T1}} × {{Q3}} + {{Q4}} = {{response}} + {{Q4}}&lt;/p&gt;",
            "seed": {
                "calculated": [
                    {
                        "name": "T1",
                        "label": "{{function}}",
                        "function": "{{Q1}}+{{Q2}}",
                        "temp": true
                    },
                    {
                        "name": "A3",
                        "label": "{{function}}",
                        "function": "{{T1}}*{{Q3}}"
                    }
                ]
            },
            "algorithm": {
                "name": "calculateOperation",
                "params": {
                    "method": "equivLiteral",
            "keyboard": "BASIC"
                }
            }
        },
        {
            "id": "step-4",
            "stimulus": "&lt;p&gt;Por último, calcule a adição.&lt;/p&gt;",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"BASIC"
                }
            }
        }
    ]
}</v>
      </c>
      <c r="D96" s="189" t="str">
        <f t="shared" si="2"/>
        <v>#REF!</v>
      </c>
    </row>
    <row r="97" ht="15.75" customHeight="1">
      <c r="A97" s="189" t="str">
        <f>Seeds!AB97</f>
        <v>M6-NyO-9a-E-3</v>
      </c>
      <c r="B97" s="189" t="str">
        <f t="shared" si="1"/>
        <v>#REF!</v>
      </c>
      <c r="C97" s="189" t="str">
        <f>Seeds!AA97</f>
        <v>{
    "id": "M6-NyO-9a-E-3",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"A3",
                        "label": "Se calculam as adições e as subtrações.",
                        "function": "1"
                    },
                    {
                        "name": "A1",
                        "label": "Se calculam os parênteses.",
                        "function": "3"
                    }
                ]
            },
            "algorithm": {
                "name": "orderNumbers",
                "params": {
                    "order": "desc"
                }
            }
        },
        {
            "id": "step-2",
            "stimulus": "&lt;p&gt;Comece calculando a operação dentro do primeiro parêntese.&lt;/p&gt;",
            "template": "&lt;p style=\"text-align:center;\"&gt;({{Q1}} + {{Q2}}) × ({{Q3}} + {{Q4}}) = {{response}} × ({{Q3}} + {{Q4}})&lt;/p&gt;",
            "seed": {
                "calculated": [
                    {
                        "name": "A2",
                        "label": "{{function}}",
                        "function": "{{Q1}}+{{Q2}}"
                    }
                ]
            },
            "algorithm": {
                "name": "calculateOperation",
                "params": {
                    "method": "equivLiteral",
            "keyboard": "BASIC"
                }
            }
        },
        {
            "id": "step-3",
            "stimulus": "&lt;p&gt;Em seguida, resolva a operação do segundo parêntese.&lt;/p&gt;",
            "template": "&lt;p style=\"text-align:center;\"&gt;{{T1}} × ({{Q3}} + {{Q4}}) = {{T1}} × {{response}}&lt;/p&gt;",
            "seed": {
                "calculated": [
                    {
                        "name": "T1",
                        "label": "{{function}}",
                        "function": "{{Q1}}+{{Q2}}",
                        "temp": true
                    },
                    {
                        "name": "A3",
                        "label": "{{function}}",
                        "function": "{{Q3}}+{{Q4}}"
                    }
                ]
            },
            "algorithm": {
                "name": "calculateOperation",
                "params": {
                    "method": "equivLiteral",
            "keyboard": "BASIC"
                }
            }
        },
        {
            "id": "step-4",
            "stimulus": "&lt;p&gt;Por último, calcule a multiplicação.&lt;/p&gt;",
            "template": "&lt;p style=\"text-align:center;\"&gt;{{T1}} × {{T2}} = {{response}}&lt;/p&gt;",
            "seed": {
                "calculated": [
                    {
                        "name": "T1",
                        "label": "{{function}}",
                        "function": "{{Q1}}+{{Q2}}",
                        "temp": true
                    },
                    {
                        "name": "T2",
                        "label": "{{function}}",
                        "function": "{{Q3}}+{{Q4}}",
                        "temp": true
                    },
                    {
                        "name": "A4",
                        "label": "{{function}}",
                        "function": "({{Q1}}+{{Q2}})*({{Q3}}+{{Q4}})"
                    }
                ]
            },
            "algorithm": {
                "name": "calculateOperation",
                "params": {
                    "method": "equivLiteral",
            "keyboard": "BASIC"
                }
            }
        }
    ]
}</v>
      </c>
      <c r="D97" s="189" t="str">
        <f t="shared" si="2"/>
        <v>#REF!</v>
      </c>
    </row>
    <row r="98" ht="15.75" customHeight="1">
      <c r="A98" s="189" t="str">
        <f t="shared" ref="A98:C98" si="3">#REF!</f>
        <v>#REF!</v>
      </c>
      <c r="B98" s="189" t="str">
        <f t="shared" si="3"/>
        <v>#REF!</v>
      </c>
      <c r="C98" s="189" t="str">
        <f t="shared" si="3"/>
        <v>#REF!</v>
      </c>
      <c r="D98" s="189" t="str">
        <f t="shared" si="2"/>
        <v>#REF!</v>
      </c>
    </row>
    <row r="99" ht="15.75" customHeight="1">
      <c r="A99" s="189" t="str">
        <f t="shared" ref="A99:C99" si="4">#REF!</f>
        <v>#REF!</v>
      </c>
      <c r="B99" s="189" t="str">
        <f t="shared" si="4"/>
        <v>#REF!</v>
      </c>
      <c r="C99" s="189" t="str">
        <f t="shared" si="4"/>
        <v>#REF!</v>
      </c>
      <c r="D99" s="189" t="str">
        <f t="shared" si="2"/>
        <v>#REF!</v>
      </c>
    </row>
    <row r="100" ht="15.75" customHeight="1">
      <c r="A100" s="189" t="str">
        <f t="shared" ref="A100:C100" si="5">#REF!</f>
        <v>#REF!</v>
      </c>
      <c r="B100" s="189" t="str">
        <f t="shared" si="5"/>
        <v>#REF!</v>
      </c>
      <c r="C100" s="189" t="str">
        <f t="shared" si="5"/>
        <v>#REF!</v>
      </c>
      <c r="D100" s="189" t="str">
        <f t="shared" si="2"/>
        <v>#REF!</v>
      </c>
    </row>
    <row r="101" ht="15.75" customHeight="1">
      <c r="A101" s="189" t="str">
        <f>Seeds!AB98</f>
        <v>M6-NyO-10a-I-1</v>
      </c>
      <c r="B101" s="189" t="str">
        <f t="shared" ref="B101:B136" si="6">#REF!</f>
        <v>#REF!</v>
      </c>
      <c r="C101" s="189" t="str">
        <f>Seeds!AA98</f>
        <v>{"id":"M6-NyO-10a-I-1","stimulus":"&lt;p&gt;Arraste o último dígito deste número para que ele seja divisível por 2.&lt;/p&gt;","template":"&lt;p style=\"text-align:center;\"&gt;{{Q1}}{{response}}&lt;/p&gt;","hint":"&lt;p&gt;Um número é divisível por 2 se terminar em 0 ou em um número par.&lt;/p&gt;","feedback":"&lt;p&gt;Um número é divisível por 2 se terminar em 0 ou em um número par. Neste caso:&lt;/p&gt;&lt;p style=\"text-align:center;\"&gt;{{T1}} : 2 = {{T2}} com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v>
      </c>
      <c r="D101" s="189" t="str">
        <f t="shared" si="2"/>
        <v>#REF!</v>
      </c>
    </row>
    <row r="102" ht="15.75" customHeight="1">
      <c r="A102" s="189" t="str">
        <f>Seeds!AB99</f>
        <v>M6-NyO-10a-E-1</v>
      </c>
      <c r="B102" s="189" t="str">
        <f t="shared" si="6"/>
        <v>#REF!</v>
      </c>
      <c r="C102" s="189" t="str">
        <f>Seeds!AA99</f>
        <v>{"id":"M6-NyO-10a-E-1","stimulus":"&lt;p&gt;Selecione os números que são divisíveis por 2.&lt;/p&gt;","hint":"&lt;p&gt;Um número é divisível por 2 se terminar em 0 ou em um número par.&lt;/p&gt;","feedback":"&lt;p&gt;Um número é divisível por 2 se terminar em 0 ou em um número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D102" s="189" t="str">
        <f t="shared" si="2"/>
        <v>#REF!</v>
      </c>
    </row>
    <row r="103" ht="15.75" customHeight="1">
      <c r="A103" s="189" t="str">
        <f>Seeds!AB100</f>
        <v>M6-NyO-10b-I-1</v>
      </c>
      <c r="B103" s="189" t="str">
        <f t="shared" si="6"/>
        <v>#REF!</v>
      </c>
      <c r="C103" s="189" t="str">
        <f>Seeds!AA100</f>
        <v>{"id":"M6-NyO-10b-I-1","stimulus":"&lt;p&gt;Arraste o último dígito deste número para torná-lo divisível por 3.&lt;/p&gt;","template":"&lt;p&gt;{{Q1}}{{response}}&lt;/p&gt;","hint":"&lt;p&gt;Um número é divisível por 3 se a soma de seus algarismos for um múltiplo de 3.&lt;/p&gt;","feedback":"&lt;p&gt;Um número é divisível por 3 se a soma de seus algarismos for um múltiplo de 3. Neste caso:&lt;/p&gt;&lt;p style=\"text-align:center;\"&gt;{{T4}} + {{T5}} + {{A1}} = {{T6}}&lt;/p&gt;&lt;p style=\"text-align:center;\"&gt;{{T6}} : 3 = {{T7}} com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v>
      </c>
      <c r="D103" s="189" t="str">
        <f t="shared" si="2"/>
        <v>#REF!</v>
      </c>
    </row>
    <row r="104" ht="15.75" customHeight="1">
      <c r="A104" s="189" t="str">
        <f>Seeds!AB101</f>
        <v>M6-NyO-10b-E-1</v>
      </c>
      <c r="B104" s="189" t="str">
        <f t="shared" si="6"/>
        <v>#REF!</v>
      </c>
      <c r="C104" s="189" t="str">
        <f>Seeds!AA101</f>
        <v>{"id":"M6-NyO-10b-E-1","stimulus":"&lt;p&gt;Selecione os números que são divisíveis por 3.&lt;/p&gt;","hint":"&lt;p&gt;Um número é divisível por 3 se a soma de seus algarismos for um múltiplo de 3.&lt;/p&gt;","feedback":"&lt;p&gt;Um número é divisível por 3 se a soma de seus algarismos for um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D104" s="189" t="str">
        <f t="shared" si="2"/>
        <v>#REF!</v>
      </c>
    </row>
    <row r="105" ht="15.75" customHeight="1">
      <c r="A105" s="189" t="str">
        <f>Seeds!AB102</f>
        <v>M6-NyO-10c-I-1</v>
      </c>
      <c r="B105" s="189" t="str">
        <f t="shared" si="6"/>
        <v>#REF!</v>
      </c>
      <c r="C105" s="189" t="str">
        <f>Seeds!AA102</f>
        <v>{"id":"M6-NyO-10c-I-1","stimulus":"&lt;p&gt;Arraste o último dígito deste número para que ele seja divisível por 5.&lt;/p&gt;","template":"&lt;p style=\"text-align:center;\"&gt;{{Q1}}{{response}}&lt;/p&gt;","hint":"&lt;p&gt;Um número é divisível por 5 se terminar em 0 ou 5.&lt;/p&gt;","feedback":"&lt;p&gt;Um número é divisível por 5 se terminar em 0 ou 5.&lt;/p&gt;&lt;p style=\"text-align:center;\"&gt;{{T1}} : 5 = {{T2}} com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D105" s="189" t="str">
        <f t="shared" si="2"/>
        <v>#REF!</v>
      </c>
    </row>
    <row r="106" ht="15.75" customHeight="1">
      <c r="A106" s="189" t="str">
        <f>Seeds!AB103</f>
        <v>M6-NyO-10c-E-1</v>
      </c>
      <c r="B106" s="189" t="str">
        <f t="shared" si="6"/>
        <v>#REF!</v>
      </c>
      <c r="C106" s="189" t="str">
        <f>Seeds!AA103</f>
        <v>{"id":"M6-NyO-10c-E-1","stimulus":"&lt;p&gt;Selecione os números que são divisíveis por 5.&lt;/p&gt;","hint":"&lt;p&gt;Um número é divisível por 5 se terminar em 0 ou 5.&lt;/p&gt;","feedback":"&lt;p&gt;Um número é divisível por 5 se terminar em 0 ou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v>
      </c>
      <c r="D106" s="189" t="str">
        <f t="shared" si="2"/>
        <v>#REF!</v>
      </c>
    </row>
    <row r="107" ht="15.75" customHeight="1">
      <c r="A107" s="189" t="str">
        <f>Seeds!AB104</f>
        <v>M6-NyO-10d-I-1</v>
      </c>
      <c r="B107" s="189" t="str">
        <f t="shared" si="6"/>
        <v>#REF!</v>
      </c>
      <c r="C107" s="189" t="str">
        <f>Seeds!AA104</f>
        <v>{"id":"M6-NyO-10d-I-1","stimulus":"&lt;p&gt;Arraste o último dígito deste número para que ele seja divisível por 9.&lt;/p&gt;","template":"&lt;p style=\"text-align:center;\"&gt;{{Q1}}{{Q2}}{{response}}&lt;/p&gt;","hint":"&lt;p&gt;Um número é divisível por 9 se a soma de seus algarismos for um múltiplo de 9.&lt;/p&gt;","feedback":"&lt;p&gt;Um número é divisível por 9 se a soma de seus algarismos for um múltiplo de 9. Neste caso:&lt;/p&gt;&lt;p style=\"text-align:center;\"&gt;{{Q1}} + {{Q2}} + {{A1}} = {{T1}}&lt;/p&gt;&lt;p style=\"text-align:center;\"&gt;{{T1}} : 9 = {{T2}} com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D107" s="189" t="str">
        <f t="shared" si="2"/>
        <v>#REF!</v>
      </c>
    </row>
    <row r="108" ht="15.75" customHeight="1">
      <c r="A108" s="189" t="str">
        <f>Seeds!AB105</f>
        <v>M6-NyO-10d-E-1</v>
      </c>
      <c r="B108" s="189" t="str">
        <f t="shared" si="6"/>
        <v>#REF!</v>
      </c>
      <c r="C108" s="189" t="str">
        <f>Seeds!AA105</f>
        <v>{"id":"M6-NyO-10d-E-1","stimulus":"&lt;p&gt;Selecione os números que são divisíveis por 9.&lt;/p&gt;","hint":"&lt;p&gt;Um número é divisível por 9 se a soma de seus algarismos for um múltiplo de 9.&lt;/p&gt;","feedback":"&lt;p&gt;Um número é divisível por 9 se a soma de seus algarismos for um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D108" s="189" t="str">
        <f t="shared" si="2"/>
        <v>#REF!</v>
      </c>
    </row>
    <row r="109" ht="15.75" customHeight="1">
      <c r="A109" s="189" t="str">
        <f>Seeds!AB106</f>
        <v>M6-NyO-10e-I-1</v>
      </c>
      <c r="B109" s="189" t="str">
        <f t="shared" si="6"/>
        <v>#REF!</v>
      </c>
      <c r="C109" s="189" t="str">
        <f>Seeds!AA106</f>
        <v>{"id":"M6-NyO-10e-I-1","stimulus":"&lt;p&gt;Arraste o último dígito deste número para que ele seja divisível por 10.&lt;/p&gt;","template":"&lt;p style=\"text-align:center;\"&gt;{{Q1}}{{response}}&lt;/p&gt;","hint":"&lt;p&gt;Um número é divisível por 10 se terminar em 0.&lt;/p&gt;","feedback":"&lt;p&gt;Um número é divisível por 10 se terminar em 0. Neste caso:&lt;/p&gt;&lt;p style=\"text-align:center;\"&gt;{{T1}} : 10 = {{Q1}} com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v>
      </c>
      <c r="D109" s="189" t="str">
        <f t="shared" si="2"/>
        <v>#REF!</v>
      </c>
    </row>
    <row r="110" ht="15.75" customHeight="1">
      <c r="A110" s="189" t="str">
        <f>Seeds!AB107</f>
        <v>M6-NyO-10e-E-1</v>
      </c>
      <c r="B110" s="189" t="str">
        <f t="shared" si="6"/>
        <v>#REF!</v>
      </c>
      <c r="C110" s="189" t="str">
        <f>Seeds!AA107</f>
        <v>{"id":"M6-NyO-10e-E-1","stimulus":"&lt;p&gt;Selecione os números que são divisíveis por 10.&lt;/p&gt;","hint":"&lt;p&gt;Um número é divisível por 10 se terminar em 0.&lt;/p&gt;","feedback":"&lt;p&gt;Um número é divisível por 10 se terminar em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D110" s="189" t="str">
        <f t="shared" si="2"/>
        <v>#REF!</v>
      </c>
    </row>
    <row r="111" ht="15.75" customHeight="1">
      <c r="A111" s="189" t="str">
        <f>Seeds!AB108</f>
        <v>M6-NyO-11a-I-1</v>
      </c>
      <c r="B111" s="189" t="str">
        <f t="shared" si="6"/>
        <v>#REF!</v>
      </c>
      <c r="C111" s="189" t="str">
        <f>Seeds!AA108</f>
        <v>{"id":"M6-NyO-11a-I-1","stimulus":"&lt;p&gt;Selecione os números primos.&lt;/p&gt;","hint":"&lt;p&gt;Os números primos têm apenas dois divisores, o 1 e eles mesmos.&lt;/p&gt;","feedback":"&lt;p&gt;Os números primos têm apenas dois divisores, o 1 e eles mesmo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O número {{Q3}} é composto porque tem mais divisores que o 1 e ele mesmo. Por exemplo, o 2:&lt;/p&gt;&lt;p&gt;{{Q3}} : 2 = {{T1}} com resto 0.&lt;/p&gt;"},{"name":"A4","label":"{{function}}","function":"{{Q4}}","incorrect":true,"feedback":"&lt;p&gt;O número {{Q4}} é composto porque tem mais divisores que o 1 e ele mesmo. Por exemplo, o 3:&lt;/p&gt;&lt;p&gt;{{Q4}} : 3 = {{T2}} com resto 0.&lt;/p&gt;"}],"uniques":true},"algorithm":{"name":"trueFalse","template":"Multiple choice – multiple response","params":{"countCorrect":2,"countIncorrect":1,"showCheckIcon":false,
            "columns": 3
        }
    }
}</v>
      </c>
      <c r="D111" s="189" t="str">
        <f t="shared" si="2"/>
        <v>#REF!</v>
      </c>
    </row>
    <row r="112" ht="15.75" customHeight="1">
      <c r="A112" s="189" t="str">
        <f>Seeds!AB109</f>
        <v>M6-NyO-11a-I-2</v>
      </c>
      <c r="B112" s="189" t="str">
        <f t="shared" si="6"/>
        <v>#REF!</v>
      </c>
      <c r="C112" s="189" t="str">
        <f>Seeds!AA109</f>
        <v>{"id":"M6-NyO-11a-I-2","stimulus":"&lt;p&gt;Selecione os números compostos.&lt;/p&gt;","hint":"&lt;p&gt;Números compostos podem ser divididos por 1, por eles mesmos e por outros números.&lt;/p&gt;","feedback":"&lt;p&gt;Números compostos podem ser divididos por 1, por eles mesmos e por outros números.&lt;/p&gt;","seed":{"parameters":[{"name":"Q1","label":null,"list":[2,3,5,7,11,13,17,19,23,29,31,37]},{"name":"Q2","label":null,"list":[10,12,14,16,18,20,22,24,26,30,32,34,36,38,40]},{"name":"Q3","label":null,"list":[12,15,18,21,24,27,30,33,35,39]}],"calculated":[{"name":"A1","label":"{{function}}","function":"{{Q1}}","incorrect":true,"feedback":"&lt;p&gt;O número {{Q1}} é primo porque só pode ser dividido por 1 e por ele mesmo.&lt;/p&gt;"},{"name":"A2","label":"{{function}}","function":"{{Q2}}"},{"name":"A3","label":"{{function}}","function":"{{Q3}}"}],"uniques":true},"algorithm":{"name":"trueFalse","template":"Multiple choice – multiple response","params":{"countCorrect":2,"countIncorrect":1,"showCheckIcon":false,
            "columns": 3
        }
    }
}</v>
      </c>
      <c r="D112" s="189" t="str">
        <f t="shared" si="2"/>
        <v>#REF!</v>
      </c>
    </row>
    <row r="113" ht="15.75" customHeight="1">
      <c r="A113" s="189" t="str">
        <f>Seeds!AB110</f>
        <v>M6-NyO-11a-E-1</v>
      </c>
      <c r="B113" s="189" t="str">
        <f t="shared" si="6"/>
        <v>#REF!</v>
      </c>
      <c r="C113" s="189" t="str">
        <f>Seeds!AA110</f>
        <v>{"id":"M6-NyO-11a-E-1","stimulus":"&lt;p&gt;Indique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0&lt;/p&gt;"}],"uniques":true},"algorithm":{"name":"trueFalse","template":"Choice matrix – inline","params":{"countCorrect":1,"countIncorrect":2,"showCheckIcon":false,"options":["Primo","Composto"]}}}</v>
      </c>
      <c r="D113" s="189" t="str">
        <f t="shared" si="2"/>
        <v>#REF!</v>
      </c>
    </row>
    <row r="114" ht="15.75" customHeight="1">
      <c r="A114" s="189" t="str">
        <f>Seeds!AB111</f>
        <v>M6-NyO-11a-E-2</v>
      </c>
      <c r="B114" s="189" t="str">
        <f t="shared" si="6"/>
        <v>#REF!</v>
      </c>
      <c r="C114" s="189" t="str">
        <f>Seeds!AA111</f>
        <v>{"id":"M6-NyO-11a-E-2","stimulus":"&lt;p&gt;Indique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0&lt;/p&gt;"},{"name":"A4","label":"{{function}}","function":"{{Q4}}","feedback":"&lt;p&gt;{{Q4}} é um número primo porque tem apenas dois divisores, o 1 e ele mesmo.&lt;/p&gt;&lt;p&gt;{{Q4}} : 1 = {{Q4}} com resto 0&lt;/p&gt;&lt;p &gt; {{Q4}} : {{Q4}} = 1 com resto 0&lt;/p&gt;"}],"uniques":true},"algorithm":{"name":"trueFalse","template":"Choice matrix – inline","params":{"countCorrect":2,"countIncorrect":1,"showCheckIcon":false,"options":["Primo","Composto"]}}}</v>
      </c>
      <c r="D114" s="189" t="str">
        <f t="shared" si="2"/>
        <v>#REF!</v>
      </c>
    </row>
    <row r="115" ht="15.75" customHeight="1">
      <c r="A115" s="189" t="str">
        <f>Seeds!AB112</f>
        <v>M6-NyO-12a-I-1</v>
      </c>
      <c r="B115" s="189" t="str">
        <f t="shared" si="6"/>
        <v>#REF!</v>
      </c>
      <c r="C115" s="189" t="str">
        <f>Seeds!AA112</f>
        <v>{"id":"M6-NyO-12a-I-1","stimulus":"&lt;p&gt;Selecione os três primeiros múltiplos de {{Q1}}.&lt;/p&gt;","hint":"&lt;p&gt;Os três primeiros múltiplos de {{Q1}} são obtidos multiplicando {{Q1}} pelos três primeiros números naturais.&lt;/p&gt;","feedback":"&lt;p&gt;Os três primeiros múltiplos de {{Q1}} são obtidos multiplicando {{Q1}} pelos três primeiros números naturais, ou seja, 0, 1 e 2. Portanto:&lt;/p&gt;&lt;p&gt;{{Q1}}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D115" s="189" t="str">
        <f t="shared" si="2"/>
        <v>#REF!</v>
      </c>
    </row>
    <row r="116" ht="15.75" customHeight="1">
      <c r="A116" s="189" t="str">
        <f>Seeds!AB113</f>
        <v>M6-NyO-12a-E-1</v>
      </c>
      <c r="B116" s="189" t="str">
        <f t="shared" si="6"/>
        <v>#REF!</v>
      </c>
      <c r="C116" s="189" t="str">
        <f>Seeds!AA113</f>
        <v>{"id":"M6-NyO-12a-E-1","stimulus":"&lt;p&gt;Complete.&lt;/p&gt;","template":"&lt;p&gt;Os primeiros seis múltiplos de {{Q1}} são: 0, {{response}}, {{response}}, {{response}}, {{response}}, {{response}}&lt;/p&gt;","hint":"&lt;p&gt;Os seis primeiros múltiplos de {{Q1}} são obtidos multiplicando {{Q1}} pelos seis primeiros números naturais.&lt;/p&gt;","feedback":"&lt;p&gt;Os seis primeiros múltiplos de {{Q1}} são obtidos multiplicando {{Q1}} pelos seis primeiros números naturais, ou seja, 0, 1, 2, 3, 4 e 5. Portanto:&lt;/p&gt;&lt;p&gt;{{Q1}} × 0 = 0&lt;/p&gt;&lt;p&gt;{{Q1}} × 1 = {{Q1}}&lt;/p&gt;&lt;p&gt;{{Q1}} × 2 = {{A2}}&lt;/p&gt;&lt;p&gt;{{Q1}} × 3 = {{A3}}&lt;/p&gt;&lt;p&gt;{{Q1}} × 4 = {{A4}}&lt;/ 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D116" s="189" t="str">
        <f t="shared" si="2"/>
        <v>#REF!</v>
      </c>
    </row>
    <row r="117" ht="15.75" customHeight="1">
      <c r="A117" s="189" t="str">
        <f>Seeds!AB114</f>
        <v>M6-NyO-12a-A-1</v>
      </c>
      <c r="B117" s="189" t="str">
        <f t="shared" si="6"/>
        <v>#REF!</v>
      </c>
      <c r="C117" s="189" t="str">
        <f>Seeds!AA114</f>
        <v>{"id":"M6-NyO-12a-A-1","stimulus":"&lt;p&gt;Toda semana Beatriz compra alguns envelopes contendo {{Q1}} cartões cada.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pela multiplicação de {{Q1}} pelos cinco primeiros números naturais, ou seja, 0, 1, 2, 3 e 4. Portanto:&lt;/p&gt;&lt;div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v>
      </c>
      <c r="D117" s="189" t="str">
        <f t="shared" si="2"/>
        <v>#REF!</v>
      </c>
    </row>
    <row r="118" ht="15.75" customHeight="1">
      <c r="A118" s="189" t="str">
        <f>Seeds!AB115</f>
        <v>M6-NyO-12a-A-2</v>
      </c>
      <c r="B118" s="189" t="str">
        <f t="shared" si="6"/>
        <v>#REF!</v>
      </c>
      <c r="C118" s="189" t="str">
        <f>Seeds!AA115</f>
        <v>{"id":"M6-NyO-12a-A-2","stimulus":"&lt;p&gt;Lídia está jogando um jogo de videogame no qual toda vez que ela coleta uma moeda ela recebe {{Q1}} pontos. Complete a lista a seguir com os primeiros cinco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v>
      </c>
      <c r="D118" s="189" t="str">
        <f t="shared" si="2"/>
        <v>#REF!</v>
      </c>
    </row>
    <row r="119" ht="15.75" customHeight="1">
      <c r="A119" s="189" t="str">
        <f>Seeds!AB116</f>
        <v>M6-NyO-12a-A-3</v>
      </c>
      <c r="B119" s="189" t="str">
        <f t="shared" si="6"/>
        <v>#REF!</v>
      </c>
      <c r="C119" s="189" t="str">
        <f>Seeds!AA116</f>
        <v>{"id":"M6-NyO-12a-A-3","stimulus":"&lt;p&gt;Artur fez uma viagem com a família dele em que todos os dias eles percorreram &lt;span class=\"no-break\"&gt;{{Q1}} km.&lt;/span&gt;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v>
      </c>
      <c r="D119" s="189" t="str">
        <f t="shared" si="2"/>
        <v>#REF!</v>
      </c>
    </row>
    <row r="120" ht="15.75" customHeight="1">
      <c r="A120" s="189" t="str">
        <f>Seeds!AB117</f>
        <v>M6-NyO-13a-I-1</v>
      </c>
      <c r="B120" s="189" t="str">
        <f t="shared" si="6"/>
        <v>#REF!</v>
      </c>
      <c r="C120" s="189" t="str">
        <f>Seeds!AA117</f>
        <v>{"id":"M6-NyO-13a-I-1","stimulus":"&lt;p&gt;Selecione as afirmações corretas.&lt;/p&gt;","hint":"&lt;p&gt;Se ao dividir um número por outro o resto for 0, então o segundo número é um divisor do primeiro.&lt;/p&gt;","feedback":"&lt;p&gt;Se ao dividir um número por outro o resto for 0, então o segundo número é um divisor do primei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é divisor de {{Q1}}"},{"name":"A2","label":"3 é divisor de {{Q2}}"},{"name":"A3","label":"5 é divisor de {{Q3}}"},{"name":"A4","label":"7 é divisor de {{Q4}}"},{"name":"A5","label":"2 é divisor de {{Q5}}","incorrect":true},{"name":"A6","label":"3 é divisor de {{Q6}}","incorrect":true},{"name":"A7","label":"5 é divisor de {{Q7}}","incorrect":true},{"name":"A8","label":"7 é divisor de {{Q8}}","incorrect":true}],"uniques":true},"algorithm":{"name":"trueFalse","template":"Multiple choice – multiple response","params":{"countCorrect":2,"countIncorrect":1,"showCheckIcon":false,
            "columns": 3
        }
    }
}</v>
      </c>
      <c r="D120" s="189" t="str">
        <f t="shared" si="2"/>
        <v>#REF!</v>
      </c>
    </row>
    <row r="121" ht="15.75" customHeight="1">
      <c r="A121" s="189" t="str">
        <f>Seeds!AB118</f>
        <v>M6-NyO-13a-E-1</v>
      </c>
      <c r="B121" s="189" t="str">
        <f t="shared" si="6"/>
        <v>#REF!</v>
      </c>
      <c r="C121" s="189" t="str">
        <f>Seeds!AA118</f>
        <v>{"id":"M6-NyO-13a-E-1","stimulus":"&lt;p&gt;Qual é o divisor comum dos números a seguir?&lt;/p&gt;","template":"&lt;p&gt;Os números {{T1}}, {{T2}} e {{T3}} são divisíveis por {{response}}.&lt;/p&gt;","hint":"&lt;p&gt;Se ao dividir um número por outro o resto for 0, então o segundo número é um divisor do primeiro.&lt;/p&gt;","feedback":"&lt;p&gt;Se ao dividir um número por outro o resto for 0, então o segundo número é um divisor do primei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v>
      </c>
      <c r="D121" s="189" t="str">
        <f t="shared" si="2"/>
        <v>#REF!</v>
      </c>
    </row>
    <row r="122" ht="15.75" customHeight="1">
      <c r="A122" s="189" t="str">
        <f>Seeds!AB119</f>
        <v>M6-NyO-13a-A-1</v>
      </c>
      <c r="B122" s="189" t="str">
        <f t="shared" si="6"/>
        <v>#REF!</v>
      </c>
      <c r="C122" s="189" t="str">
        <f>Seeds!AA119</f>
        <v>{"id":"M6-NyO-13a-A-1","stimulus":"&lt;p&gt;Aldo tem uma coleção de {{T1}} quadrinhos de super-heróis. Sobre os quadrinhos, responda às seguintes perguntas:&lt;/p&gt;","hint":"&lt;p&gt;Calcule os divisores do número de quadrinhos que a coleção tem.&lt;/p&gt;","feedback":"&lt;p&gt;Para responder às perguntas, encontre os divisores do número de quadrinhos da coleção.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D122" s="189" t="str">
        <f t="shared" si="2"/>
        <v>#REF!</v>
      </c>
    </row>
    <row r="123" ht="15.75" customHeight="1">
      <c r="A123" s="189" t="str">
        <f>Seeds!AB120</f>
        <v>M6-NyO-13a-A-2</v>
      </c>
      <c r="B123" s="189" t="str">
        <f t="shared" si="6"/>
        <v>#REF!</v>
      </c>
      <c r="C123" s="189" t="str">
        <f>Seeds!AA120</f>
        <v>{"id":"M6-NyO-13a-A-2","stimulus":"&lt;p&gt;Um atleta tem um vestiário com {{T1}} camisas esportivas. Sobre as camisas, responda às seguintes perguntas:&lt;/p&gt;","hint":"&lt;p&gt;Calcule os divisores do número de camisas.&lt;/p&gt;","feedback":"&lt;p&gt;Para responder às questões, calcule os divisores do número de camisas. Em seguida, verifique se esses agrupamentos correspondem aos divisores.&lt;/p&gt;","seed":{"parameters":[{"name":"Q1","label":null,"list":[5,11,13]},{"name":"Q2","label":null,"list":[3,7]},{"name":"Q3","label":null,"list":[2,4,8]},{"name":"Q4","label":null,"list":[2,4,8]}],"calculated":[{"name":"T1","label":"{{function}}","function":"{{Q1}}*{{Q2}}","temp":true},{"name":"A1","label":"Podem ser agrupadas de {{Q1}} em {{Q1}}?"},{"name":"A2","label":"Podem ser agrupadas de {{Q2}} em {{Q2}}?"},{"name":"A3","label":"Podem ser agrupadas de {{Q3}} em {{Q3}}?","incorrect":true,"feedback":"&lt;p&gt;Os divisores de {{T1}} são {{Q1}} e {{Q2}}.&lt;/p&gt;"},{"name":"A4","label":"Podem ser agrupadas de {{Q4}} em {{Q4}}?","incorrect":true,"feedback":"&lt;p&gt;Os divisores de {{T1}} são {{Q1}} e {{Q2}}.&lt;/p&gt;"}],"uniques":true},"algorithm":{"name":"trueFalse","template":"Choice matrix – inline","params":{"countCorrect":2,"countIncorrect":1,"showCheckIcon":false,"options":["Sim","Não"]}}}</v>
      </c>
      <c r="D123" s="189" t="str">
        <f t="shared" si="2"/>
        <v>#REF!</v>
      </c>
    </row>
    <row r="124" ht="15.75" customHeight="1">
      <c r="A124" s="189" t="str">
        <f>Seeds!AB121</f>
        <v>M6-NyO-13a-A-3</v>
      </c>
      <c r="B124" s="189" t="str">
        <f t="shared" si="6"/>
        <v>#REF!</v>
      </c>
      <c r="C124" s="189" t="str">
        <f>Seeds!AA121</f>
        <v>{"id":"M6-NyO-13a-A-3","stimulus":"&lt;p&gt;Na estufa de Júlia há {{T1}} cactos em vasos de diferentes tipos. Sobre os catos, responda às seguintes perguntas:&lt;/p&gt;","hint":"&lt;p&gt;Calcule os divisores do número de cactos.&lt;/p&gt;","feedback":"&lt;p&gt;Para responder às perguntas, calcule os divisores do número de cactos.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D124" s="189" t="str">
        <f t="shared" si="2"/>
        <v>#REF!</v>
      </c>
    </row>
    <row r="125" ht="15.75" customHeight="1">
      <c r="A125" s="189" t="str">
        <f>Seeds!AB122</f>
        <v>M6-NyO-14a-I-1</v>
      </c>
      <c r="B125" s="189" t="str">
        <f t="shared" si="6"/>
        <v>#REF!</v>
      </c>
      <c r="C125" s="189" t="str">
        <f>Seeds!AA122</f>
        <v>{"id":"M6-NyO-14a-I-1","stimulus":"&lt;p&gt;Selecione o mínimo múltiplo comum entre {{T1}} e {{T2}}.&lt;/p&gt;","hint":"&lt;p&gt;O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v>
      </c>
      <c r="D125" s="189" t="str">
        <f t="shared" si="2"/>
        <v>#REF!</v>
      </c>
    </row>
    <row r="126" ht="15.75" customHeight="1">
      <c r="A126" s="189" t="str">
        <f>Seeds!AB123</f>
        <v>M6-NyO-14a-I-2</v>
      </c>
      <c r="B126" s="189" t="str">
        <f t="shared" si="6"/>
        <v>#REF!</v>
      </c>
      <c r="C126" s="189" t="str">
        <f>Seeds!AA123</f>
        <v>{"id":"M6-NyO-14a-I-2","stimulus":"&lt;p&gt;Calcule o mínimo múltiplo comum desses números: {{Q1}}, {{T1}} e {{T2}}.&lt;/p&gt;","hint":"&lt;p&gt;O mínimo múltiplo comum de vários números é o menor múltiplo comum entre eles e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v>
      </c>
      <c r="D126" s="189" t="str">
        <f t="shared" si="2"/>
        <v>#REF!</v>
      </c>
    </row>
    <row r="127" ht="15.75" customHeight="1">
      <c r="A127" s="189" t="str">
        <f>Seeds!AB124</f>
        <v>M6-NyO-14a-E-1</v>
      </c>
      <c r="B127" s="189" t="str">
        <f t="shared" si="6"/>
        <v>#REF!</v>
      </c>
      <c r="C127" s="189" t="str">
        <f>Seeds!AA124</f>
        <v>{"id":"M6-NyO-14a-E-1","stimulus":"&lt;p&gt;Calcule o mínimo múltiplo comum entre {{T1}} e {{T2}}.&lt;/p&gt;","template":"&lt;p&gt;O mínimo múltiplo comum é {{response}}.&lt;/p&gt;","hint":"&lt;p&gt;O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D127" s="189" t="str">
        <f t="shared" si="2"/>
        <v>#REF!</v>
      </c>
    </row>
    <row r="128" ht="15.75" customHeight="1">
      <c r="A128" s="189" t="str">
        <f>Seeds!AB125</f>
        <v>M6-NyO-14a-E-2</v>
      </c>
      <c r="B128" s="189" t="str">
        <f t="shared" si="6"/>
        <v>#REF!</v>
      </c>
      <c r="C128" s="189" t="str">
        <f>Seeds!AA125</f>
        <v>{"id":"M6-NyO-14a-E-2","stimulus":"&lt;p&gt;Calcule o mínimo múltiplo comum entre {{Q1}}, {{T1}} e {{T2}}.&lt;/p&gt;","template":"&lt;p&gt;O mínimo múltiplo comum é {{response}}.&lt;/p&gt;","hint":"&lt;p&gt;O mínimo múltiplo comum entre vários números é o menor múltiplo comum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D128" s="189" t="str">
        <f t="shared" si="2"/>
        <v>#REF!</v>
      </c>
    </row>
    <row r="129" ht="15.75" customHeight="1">
      <c r="A129" s="189" t="str">
        <f>Seeds!AB126</f>
        <v>M6-NyO-14a-A-1</v>
      </c>
      <c r="B129" s="189" t="str">
        <f t="shared" si="6"/>
        <v>#REF!</v>
      </c>
      <c r="C129" s="189" t="str">
        <f>Seeds!AA126</f>
        <v>{"id":"M6-NyO-14a-A-1","stimulus":"&lt;p&gt;Apenas dois trens passam por uma estação ferroviária. O primeiro chega à estação a cada {{T1}} h e o segundo a cada {{T2}} h. Se em um determinado momento os dois trens passarem ao mesmo tempo pela estação, quantas horas depois a passagem deles coincidirá novamente?&lt;/p&gt;","template":"&lt;p&gt;Eles coincidirão novamente dentro de {{response}} h.&lt;/p&gt;","hint":"&lt;p&gt;O mínimo múltiplo comum de dois números é o menor múltiplo comum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D129" s="189" t="str">
        <f t="shared" si="2"/>
        <v>#REF!</v>
      </c>
    </row>
    <row r="130" ht="15.75" customHeight="1">
      <c r="A130" s="189" t="str">
        <f>Seeds!AB127</f>
        <v>M6-NyO-14a-A-2</v>
      </c>
      <c r="B130" s="189" t="str">
        <f t="shared" si="6"/>
        <v>#REF!</v>
      </c>
      <c r="C130" s="189" t="str">
        <f>Seeds!AA127</f>
        <v>{"id":"M6-NyO-14a-A-2","stimulus":"&lt;p&gt;Helena toca baixo na banda da escola com seu amigo Jaime, que toca violão. Em uma das músicas, os dois tocaram a nota fá ao mesmo tempo e, a partir daí, Helena passou a tocar essa nota a cada {{T1}} compassos e Jaime, a cada {{T2}} compassos. Do momento que eles tocaram a nota juntos, após quantos compassos eles a tocaram novamente?&lt;/p&gt;","template":"&lt;p&gt;Eles tocaram novamente a mesma nota fá após {{response}} compassos.&lt;/p&gt;","hint":"&lt;p&gt;O mínimo múltiplo comum de dois números é o menor múltiplo comum diferente de 0.&lt;/p&gt;","feedback":"&lt;p&gt;Para obter o mínimo múltiplo comum entre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D130" s="189" t="str">
        <f t="shared" si="2"/>
        <v>#REF!</v>
      </c>
    </row>
    <row r="131" ht="15.75" customHeight="1">
      <c r="A131" s="189" t="str">
        <f>Seeds!AB128</f>
        <v>M6-NyO-14a-A-3</v>
      </c>
      <c r="B131" s="189" t="str">
        <f t="shared" si="6"/>
        <v>#REF!</v>
      </c>
      <c r="C131" s="189" t="str">
        <f>Seeds!AA128</f>
        <v>{"id":"M6-NyO-14a-A-3","stimulus":"&lt;p&gt;Em um bairro da cidade, há três postes de luz que piscam há alguns dias. Um deles pisca a cada {{Q1}} minutos; o outro, a cada {{T1}} minutos, e o terceiro, a cada {{T2}} minutos. Se em algum momento eles piscarem ao mesmo tempo, quanto tempo levará até que eles pisquem juntos novamente?&lt;/p&gt;","template":"&lt;p&gt;As luzes piscarão juntas novamente após {{response}} minutos.&lt;/p&gt;","hint":"&lt;p&gt;O mínimo múltiplo comum entre vários números é o menor múltiplo comum diferente de 0.&lt;/p&gt;","feedback":"&lt;p&gt;Para obter o mínimo múltiplo comum entre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D131" s="189" t="str">
        <f t="shared" si="2"/>
        <v>#REF!</v>
      </c>
    </row>
    <row r="132" ht="15.75" customHeight="1">
      <c r="A132" s="189" t="str">
        <f>Seeds!AB129</f>
        <v>M6-NyO-15a-I-1</v>
      </c>
      <c r="B132" s="189" t="str">
        <f t="shared" si="6"/>
        <v>#REF!</v>
      </c>
      <c r="C132" s="189" t="str">
        <f>Seeds!AA129</f>
        <v>{"id":"M6-NyO-15a-I-1","stimulus":"&lt;p&gt;Qual ​​é o máximo divisor comum entre {{T11}} e {{T12}}?&lt;/p&gt;","hint":"&lt;p&gt;O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{{Q5}}.&lt;/p&gt;&lt;p&gt;Alguns dos divisores de {{T12}} são {{Q1}} e {{Q6}}.&lt;/p&gt;&lt;p&gt;Em seguida, escolha o maior divisor comum, neste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v>
      </c>
      <c r="D132" s="189" t="str">
        <f t="shared" si="2"/>
        <v>#REF!</v>
      </c>
    </row>
    <row r="133" ht="15.75" customHeight="1">
      <c r="A133" s="189" t="str">
        <f>Seeds!AB130</f>
        <v>M6-NyO-15a-E-1</v>
      </c>
      <c r="B133" s="189" t="str">
        <f t="shared" si="6"/>
        <v>#REF!</v>
      </c>
      <c r="C133" s="189" t="str">
        <f>Seeds!AA130</f>
        <v>{"id":"M6-NyO-15a-E-1","stimulus":"&lt;p&gt;Calcule o máximo divisor comum entre {{T11}} e {{T12}}.&lt;/p&gt;","template":"&lt;p&gt;O máximo divisor comum é {{response}}.&lt;/p&gt;","hint":"&lt;p&gt;O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escolha o maior divisor comum, neste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v>
      </c>
      <c r="D133" s="189" t="str">
        <f t="shared" si="2"/>
        <v>#REF!</v>
      </c>
    </row>
    <row r="134" ht="15.75" customHeight="1">
      <c r="A134" s="189" t="str">
        <f>Seeds!AB131</f>
        <v>M6-NyO-15a-A-1</v>
      </c>
      <c r="B134" s="189" t="str">
        <f t="shared" si="6"/>
        <v>#REF!</v>
      </c>
      <c r="C134" s="189" t="str">
        <f>Seeds!AA131</f>
        <v>{"id":"M6-NyO-15a-A-1","stimulus":"&lt;p&gt;Em uma ótica, deseja-se embalar {{T11}} óculos de grau e {{T12}} óculos de sol, de modo que todas as embalagem tenham a mesma quantidade de óculos e que essa quantidade seja a maior possível. Além disso, os óculos devem ser de um mesmo tipo por embalagem. Quantos óculos haverá em cada embalagem?&lt;/p&gt;","template":"&lt;p&gt;Cada embalagem deve conter {{response}} óculos.&lt;/p&gt;","hint":"&lt;p&gt;O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D134" s="189" t="str">
        <f t="shared" si="2"/>
        <v>#REF!</v>
      </c>
    </row>
    <row r="135" ht="15.75" customHeight="1">
      <c r="A135" s="189" t="str">
        <f>Seeds!AB132</f>
        <v>M6-NyO-15a-A-2</v>
      </c>
      <c r="B135" s="189" t="str">
        <f t="shared" si="6"/>
        <v>#REF!</v>
      </c>
      <c r="C135" s="189" t="str">
        <f>Seeds!AA132</f>
        <v>{"id":"M6-NyO-15a-A-2","stimulus":"&lt;p&gt;Em uma padaria, há {{T11}} kg de farinha de trigo e {{T12}} kg de farinha de mandioca. Se os padeiros quiserem armazená-las em sacos com a mesma quantidade e a maior possível, mas sem misturar as farinhas, quantos quilogramas de farinha terão que armazenar em cada saco?&lt;/p&gt;","template":"&lt;p&gt;Cada saco terá {{response}} kg de farinha.&lt;/p&gt;","hint":"&lt;p&gt;O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D135" s="189" t="str">
        <f t="shared" si="2"/>
        <v>#REF!</v>
      </c>
    </row>
    <row r="136" ht="15.75" customHeight="1">
      <c r="A136" s="189" t="str">
        <f>Seeds!AB133</f>
        <v>M6-NyO-15a-A-3</v>
      </c>
      <c r="B136" s="189" t="str">
        <f t="shared" si="6"/>
        <v>#REF!</v>
      </c>
      <c r="C136" s="189" t="str">
        <f>Seeds!AA133</f>
        <v>{"id":"M6-NyO-15a-A-3","stimulus":"&lt;p&gt;Em uma loja de brinquedos há {{T11}} carrinhos vermelhos e {{T12}} verdes. Se os vendedores quiserem colocá-los em caixas para que cada uma contenha o mesmo número de carrinhos, mas sem misturar as cores, quantos carrinhos, no máximo, podem ser colocados em cada caixa?&lt;/p&gt;","template":"&lt;p&gt;Cada caixa pode conter {{response}} carrinhos.&lt;/p&gt;","hint":"&lt;p&gt;O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o maior dos que são comuns é escolhido, em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D136" s="189" t="str">
        <f t="shared" si="2"/>
        <v>#REF!</v>
      </c>
    </row>
    <row r="137" ht="15.75" customHeight="1">
      <c r="A137" s="189" t="str">
        <f t="shared" ref="A137:C137" si="7">#REF!</f>
        <v>#REF!</v>
      </c>
      <c r="B137" s="189" t="str">
        <f t="shared" si="7"/>
        <v>#REF!</v>
      </c>
      <c r="C137" s="189" t="str">
        <f t="shared" si="7"/>
        <v>#REF!</v>
      </c>
      <c r="D137" s="189" t="str">
        <f t="shared" si="2"/>
        <v>#REF!</v>
      </c>
    </row>
    <row r="138" ht="15.75" customHeight="1">
      <c r="A138" s="189" t="str">
        <f t="shared" ref="A138:C138" si="8">#REF!</f>
        <v>#REF!</v>
      </c>
      <c r="B138" s="189" t="str">
        <f t="shared" si="8"/>
        <v>#REF!</v>
      </c>
      <c r="C138" s="189" t="str">
        <f t="shared" si="8"/>
        <v>#REF!</v>
      </c>
      <c r="D138" s="189" t="str">
        <f t="shared" si="2"/>
        <v>#REF!</v>
      </c>
    </row>
    <row r="139" ht="15.75" customHeight="1">
      <c r="A139" s="189" t="str">
        <f>Seeds!AB134</f>
        <v>M6-NyO-16a-I-1</v>
      </c>
      <c r="B139" s="189" t="str">
        <f t="shared" ref="B139:B364" si="9">#REF!</f>
        <v>#REF!</v>
      </c>
      <c r="C139" s="189" t="str">
        <f>Seeds!AA134</f>
        <v>{"id":"M6-NyO-16a-I-1","stimulus":"&lt;p&gt;Arraste a forma como cada potência é lida para o local apropiado.&lt;/p&gt;","hint":"&lt;p&gt;Uma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6","label":null,"min":2,"max":9,"step":1},{"name":"Q7","label":null,"min":2,"max":9,"step":1},{"name":"Q8","label":null,"min":2,"max":9,"step":1}],"calculated":[{"name":"A1","label":"{{Q1}}&lt;sup&gt;{{Q6}}&lt;/sup&gt;","function":"Lemonlib.powerToWords({{Q1}},{{Q6}},'pt')[0].toUpperCase() + Lemonlib.powerToWords({{Q1}},{{Q6}},'pt').slice(1)"},{"name":"A2","label":"{{Q2}}&lt;sup&gt;{{Q7}}&lt;/sup&gt;","function":"Lemonlib.powerToWords({{Q2}},{{Q7}},'pt')[0].toUpperCase() + Lemonlib.powerToWords({{Q2}},{{Q7}},'pt').slice(1)"},{"name":"A3","label":"{{Q3}}&lt;sup&gt;{{Q8}}&lt;/sup&gt;","function":"Lemonlib.powerToWords({{Q3}},{{Q8}},'pt')[0].toUpperCase() + Lemonlib.powerToWords({{Q3}},{{Q8}},'pt').slice(1)"}],"uniques":true},"algorithm":{"name":"linkOperationResult","params":{"invert":true},"template":"Match list"}}</v>
      </c>
      <c r="D139" s="189" t="str">
        <f t="shared" si="2"/>
        <v>#REF!</v>
      </c>
    </row>
    <row r="140" ht="15.75" customHeight="1">
      <c r="A140" s="189" t="str">
        <f>Seeds!AB135</f>
        <v>M6-NyO-16a-I-2</v>
      </c>
      <c r="B140" s="189" t="str">
        <f t="shared" si="9"/>
        <v>#REF!</v>
      </c>
      <c r="C140" s="189" t="str">
        <f>Seeds!AA135</f>
        <v>{"id":"M6-NyO-16a-I-2","stimulus":"&lt;p&gt;Selecione a opção em que a potência está escrita por extenso corretamente.&lt;/p&gt;","hint":"&lt;p&gt;Uma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4","label":null,"min":2,"max":9,"step":1},{"name":"Q7","label":null,"min":2,"max":9,"step":1},{"name":"Q8","label":null,"min":4,"max":12,"step":1},{"name":"Q9","label":null,"min":2,"max":9,"step":1},{"name":"Q10","label":null,"min":4,"max":12,"step":1}],"calculated":[{"name":"T1","label":"{{function}}","function":"Lemonlib.powerToWords({{Q3}},2,'pt')","temp":true},{"name":"T2","label":"{{function}}","function":"Lemonlib.powerToWords({{Q4}},3,'pt')","temp":true},{"name":"T3","label":"{{function}}","function":"Lemonlib.powerToWords({{Q7}},{{Q8}},'pt')","temp":true},{"name":"T4","label":"{{function}}","function":"Lemonlib.powerToWords({{Q9}},{{Q10}},'pt')","temp":true},{"name":"A1","label":"{{Q1}}&lt;sup&gt;2&lt;/sup&gt;: {{function}}","function":"Lemonlib.powerToWords({{Q1}},2,'pt')"},{"name":"A2","label":"{{Q2}}&lt;sup&gt;3&lt;/sup&gt;: {{function}}","function":"Lemonlib.powerToWords({{Q2}},3,'pt')"},{"name":"A3","label":"{{Q3}}&lt;sup&gt;2&lt;/sup&gt;: {{function}}","function":"Lemonlib.powerToWords({{Q3}},3,'pt')","incorrect":true,"feedback":"Esta potência é lida como {{T1}}."},{"name":"A4","label":"{{Q4}}&lt;sup&gt;3&lt;/sup&gt;: {{function}}","function":"Lemonlib.powerToWords({{Q4}},2,'pt')","incorrect":true,"feedback":"Esta potência é lida como {{T2}}."},{"name":"A5","label":"{{Q7}}&lt;sup&gt;{{Q8}}&lt;/sup&gt;: {{function}}","function":"Lemonlib.powerToWords({{Q7}},3,'pt')","incorrect":true,"feedback":"Esta potência é lida como {{T3}}."},{"name":"A6","label":"{{Q9}}&lt;sup&gt;{{Q10}}&lt;/sup&gt;: {{function}}","function":"Lemonlib.powerToWords({{Q9}},2,'pt')","incorrect":true,"feedback":"Esta potência é lida como {{T4}}."}],"uniques":true},"algorithm":{"name":"trueFalse","template":"Multiple choice – standard","params":{"countCorrect":1,"countIncorrect":2,"showCheckIcon":false,
            "columns": 3
        }
    }
}</v>
      </c>
      <c r="D140" s="189" t="str">
        <f t="shared" si="2"/>
        <v>#REF!</v>
      </c>
    </row>
    <row r="141" ht="15.75" customHeight="1">
      <c r="A141" s="189" t="str">
        <f>Seeds!AB136</f>
        <v>M6-NyO-16a-E-1</v>
      </c>
      <c r="B141" s="189" t="str">
        <f t="shared" si="9"/>
        <v>#REF!</v>
      </c>
      <c r="C141" s="189" t="str">
        <f>Seeds!AA136</f>
        <v>{"id":"M6-NyO-16a-E-1","stimulus":"&lt;p&gt;Escreva por extenso a seguinte potência.&lt;/p&gt;","template":"&lt;p style=\"text-align:center;\"&gt;{{Q1}}&lt;sup&gt;{{Q2}}&lt;/sup&gt; : {{response}}&lt;/p&gt;","hint":"&lt;p&gt;Uma potência é lida como &lt;i&gt;base elevada ao expoente.&lt;/i&gt; Se o expoente for 2, lê-se &lt;i&gt;quadrado&lt;/i&gt; e se for 3, &lt;i&gt;cubo.&lt;/i&gt;&lt;/p&gt;","feedback":"&lt;p&gt;Uma potência é lida como &lt;i&gt;base elevada ao expoente.&lt;/i&gt; Se o expoente for 2, lê-se &lt;i&gt;quadrado&lt;/i&gt; e se for 3, &lt;i&gt;cubo.&lt;/i&gt;&lt;/p&gt;","seed":{"parameters":[{"name":"Q1","label":null,"min":2,"max":9,"step":1},{"name":"Q2","label":null,"min":2,"max":10,"step":1}],"calculated":[{"name":"A1","label":"{{function}}","function":"Lemonlib.powerToWords({{Q1}},{{Q2}},'pt')"}],"uniques":true},"algorithm":{"name":"calculateOperation","template":"Cloze with text"}}</v>
      </c>
      <c r="D141" s="189" t="str">
        <f t="shared" si="2"/>
        <v>#REF!</v>
      </c>
    </row>
    <row r="142" ht="15.75" customHeight="1">
      <c r="A142" s="189" t="str">
        <f>Seeds!AB137</f>
        <v>M6-NyO-16b-I-1</v>
      </c>
      <c r="B142" s="189" t="str">
        <f t="shared" si="9"/>
        <v>#REF!</v>
      </c>
      <c r="C142" s="189" t="str">
        <f>Seeds!AA137</f>
        <v>{"id":"M6-NyO-16b-I-1","stimulus":"&lt;p&gt;Arraste cada potência para a sua escrita em forma de produto.&lt;/p&gt;","hint":"&lt;p&gt;O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name":"Q3","label":null,"min":2,"max":9,"step":1},{"name":"Q4","label":null,"min":2,"max":9,"step":1}],"calculated":[{"name":"A1","label":"{{Q1}}&lt;sup&gt;{{Q2}}&lt;/sup&gt;","function":"Lemonlib.descomposePow({{Q1}}, {{Q2}})","feedback":"A base {{Q1}} repete {{Q2}} vezes."},{"name":"A2","label":"{{Q1}}&lt;sup&gt;{{Q3}}&lt;/sup&gt;","function":"Lemonlib.descomposePow({{Q1}}, {{Q3}})","feedback":"A base {{Q1}} repete {{Q3}} vezes."},{"name":"A3","label":"{{Q1}}&lt;sup&gt;{{Q4}}&lt;/sup&gt;","function":"Lemonlib.descomposePow({{Q1}}, {{Q4}})","feedback":"A base {{Q1}} repete {{Q4}} vezes."}],"uniques":true},"algorithm":{"name":"linkOperationResult","params":{"invert":false},"template":"Match list"}}</v>
      </c>
      <c r="D142" s="189" t="str">
        <f t="shared" si="2"/>
        <v>#REF!</v>
      </c>
    </row>
    <row r="143" ht="15.75" customHeight="1">
      <c r="A143" s="189" t="str">
        <f>Seeds!AB138</f>
        <v>M6-NyO-16b-E-1</v>
      </c>
      <c r="B143" s="189" t="str">
        <f t="shared" si="9"/>
        <v>#REF!</v>
      </c>
      <c r="C143" s="189" t="str">
        <f>Seeds!AA138</f>
        <v>{"id":"M6-NyO-16b-E-1","stimulus":"&lt;p&gt;Expresse o seguinte produto em forma de potência.&lt;/p&gt;","template":"&lt;p style=\"text-align:center;\"&gt;{{T1}} = {{response}}&lt;/p&gt;","hint":"&lt;p&gt;O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indicar.&lt;/p&gt;","seed":{"parameters":[{"name":"Q1","label":null,"min":2,"max":9,"step":1},{"name":"Q2","label":null,"min":2,"max":9,"step":1}],"calculated":[{"name":"T1","label":"{{function}}","function":"Lemonlib.descomposePow({{Q1}}, {{Q2}})","temp":true},{"name":"A1","label":"{{function}}","function":"\"{{Q1}}^{{Q2}}\""}],"uniques":true},"algorithm":{"name":"calculateOperation","params":{"method":"equivLiteral","keyboard":"INTERMEDIATE"}}}</v>
      </c>
      <c r="D143" s="189" t="str">
        <f t="shared" si="2"/>
        <v>#REF!</v>
      </c>
    </row>
    <row r="144" ht="15.75" customHeight="1">
      <c r="A144" s="189" t="str">
        <f>Seeds!AB139</f>
        <v>M6-NyO-16b-A-1</v>
      </c>
      <c r="B144" s="189" t="str">
        <f t="shared" si="9"/>
        <v>#REF!</v>
      </c>
      <c r="C144" s="189" t="str">
        <f>Seeds!AA139</f>
        <v>{"id":"M6-NyO-16b-A-1","stimulus":"&lt;p&gt;Ângelo irá fazer {{Q1}} pulseiras de miçangas para cada um de seus {{Q1}} amigos. Para fazer isso, ele usará {{Q1}} miçangas por pulseira. Expresse na forma de potência e como produto de fatores iguais o número de miçangas que ele vai precisar.&lt;/p&gt;","template":"&lt;p&gt;Como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4,"max":9,"step":1}],"calculated":[{"name":"A1","label":"{{function}}","function":"{{Q1}}\\times{{Q1}}\\times{{Q1}}"},{"name":"A2","label":"{{function}}","function":"\"{{Q1}}^3\""}],"uniques":true},"algorithm":{"name":"calculateOperation","params":{"method":"equivLiteral","keyboard":"INTERMEDIATE"}}}</v>
      </c>
      <c r="D144" s="189" t="str">
        <f t="shared" si="2"/>
        <v>#REF!</v>
      </c>
    </row>
    <row r="145" ht="15.75" customHeight="1">
      <c r="A145" s="189" t="str">
        <f>Seeds!AB140</f>
        <v>M6-NyO-16b-A-2</v>
      </c>
      <c r="B145" s="189" t="str">
        <f t="shared" si="9"/>
        <v>#REF!</v>
      </c>
      <c r="C145" s="189" t="str">
        <f>Seeds!AA140</f>
        <v>{"id":"M6-NyO-16b-A-2","stimulus":"&lt;p&gt;Um carpinteiro sempre usa {{Q1}} parafusos para construir um alimentador de pássaros. Em um determinado mês ele dedicou {{Q1}} dias para este trabalho em que trabalhou {{Q1}} h por dia para fazer {{Q1}} alimentadores. Expresse na forma de potência e como produto de fatores iguais a quantidade de parafusos usados ​​naquele mês.&lt;/p&gt;","template":"&lt;p&gt;Como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7,"step":1}],"calculated":[{"name":"A1","label":"{{function}}","function":"{{Q1}}\\times{{Q1}}\\times{{Q1}}\\times{{Q1}}"},{"name":"A2","label":"{{function}}","function":"\"{{Q1}}^4\""}],"uniques":true},"algorithm":{"name":"calculateOperation","params":{"method":"equivLiteral","keyboard":"INTERMEDIATE"}}}</v>
      </c>
      <c r="D145" s="189" t="str">
        <f t="shared" si="2"/>
        <v>#REF!</v>
      </c>
    </row>
    <row r="146" ht="15.75" customHeight="1">
      <c r="A146" s="189" t="str">
        <f>Seeds!AB141</f>
        <v>M6-NyO-16b-A-3</v>
      </c>
      <c r="B146" s="189" t="str">
        <f t="shared" si="9"/>
        <v>#REF!</v>
      </c>
      <c r="C146" s="189" t="str">
        <f>Seeds!AA141</f>
        <v>{"id":"M6-NyO-16b-A-3","stimulus":"&lt;p&gt;Para visitar uma ilha remota, {{Q1}} pequenos aviões fazem {{Q1}} excursões por dia, cada uma com {{Q1}} turistas a bordo. Essas visitas ocorrem {{Q1}} dias por mês e {{Q1}} meses por ano. Expresse em forma de potência e como produto de fatores iguais o número de turistas que visitam a ilha em um ano.&lt;/p&gt;","template":"&lt;p&gt;Como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12,"step":1}],"calculated":[{"name":"A1","label":"{{function}}","function":"{{Q1}}\\times{{Q1}}\\times{{Q1}}\\times{{Q1}}\\times{{Q1}}"},{"name":"A2","label":"{{function}}","function":"\"{{Q1}}^5\""}],"uniques":true},"algorithm":{"name":"calculateOperation","params":{"method":"equivLiteral","keyboard":"INTERMEDIATE"}}}</v>
      </c>
      <c r="D146" s="189" t="str">
        <f t="shared" si="2"/>
        <v>#REF!</v>
      </c>
    </row>
    <row r="147" ht="15.75" customHeight="1">
      <c r="A147" s="189" t="str">
        <f>Seeds!AB142</f>
        <v>M6-NyO-17c-I-1</v>
      </c>
      <c r="B147" s="189" t="str">
        <f t="shared" si="9"/>
        <v>#REF!</v>
      </c>
      <c r="C147" s="189" t="str">
        <f>Seeds!AA142</f>
        <v>{"id":"M6-NyO-17c-I-1","stimulus":"&lt;p&gt;Selecione o resultado desta potência: {{Q1}}&lt;sup&gt;{{Q2}}&lt;/sup&gt;.&lt;/p&gt;","hint":"&lt;p&gt;O expoente indica o número de vezes que a base é multiplicada por ela mesma.&lt;/p&gt;","feedback":"&lt;p&gt;O expoente indica o número de vezes que a base é multiplicada por ela me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v>
      </c>
      <c r="D147" s="189" t="str">
        <f t="shared" si="2"/>
        <v>#REF!</v>
      </c>
    </row>
    <row r="148" ht="15.75" customHeight="1">
      <c r="A148" s="189" t="str">
        <f>Seeds!AB143</f>
        <v>M6-NyO-17c-E-1</v>
      </c>
      <c r="B148" s="189" t="str">
        <f t="shared" si="9"/>
        <v>#REF!</v>
      </c>
      <c r="C148" s="189" t="str">
        <f>Seeds!AA143</f>
        <v>{"id":"M6-NyO-17c-E-1","stimulus":"&lt;p&gt;Calcule a potência.&lt;/p&gt;","template":"&lt;p style=\"text-align:center;\"&gt;{{Q1}}&lt;sup&gt;{{Q2}}&lt;/sup&gt; = {{response}}&lt;/p&gt;","hint":"&lt;p&gt;O expoente indica o número de vezes que a base é multiplicada por ela mesma.&lt;/p&gt;","feedback":"&lt;p&gt;O expoente indica o número de vezes que a base é multiplicada por ela mesma.&lt;/p&gt;","seed":{"parameters":[{"name":"Q1","label":null,"list":[2,3,4,5,6]},{"name":"Q2","label":null,"list":[2,3,4]}],"calculated":[{"name":"A1","label":"{{function}}","function":"math.pow({{Q1}},{{Q2}})"}],"uniques":true},"algorithm":{"name":"calculateOperation","params":{"method":"equivLiteral","keyboard":"NUMERICAL"}}}</v>
      </c>
      <c r="D148" s="189" t="str">
        <f t="shared" si="2"/>
        <v>#REF!</v>
      </c>
    </row>
    <row r="149" ht="15.75" customHeight="1">
      <c r="A149" s="189" t="str">
        <f>Seeds!AB144</f>
        <v>M6-NyO-17c-A-1</v>
      </c>
      <c r="B149" s="189" t="str">
        <f t="shared" si="9"/>
        <v>#REF!</v>
      </c>
      <c r="C149" s="189" t="str">
        <f>Seeds!AA144</f>
        <v>{"id":"M6-NyO-17c-A-1","stimulus":"&lt;p&gt;{{N1}} dedicou {{Q1}}h por dia nos últimos {{Q1}} dias para ajudar a humanidade. Se em cada hora houve {{Q1}} ocorrências, nas quais foram salvas {{Q1}} pessoas, quantas pessoas foram salvas ao longo desse tempo? Obtenha o resultado calculando uma potência.&lt;/p&gt;","template":"&lt;p&gt;Foram salvas {{response}} pessoas.&lt;/p&gt;","hint":"&lt;p&gt;O expoente indica o número de vezes que a base é multiplicada por ela mesma.&lt;/p&gt;","feedback":"&lt;p style=\"text-align:center;\"&gt;{{Q1}} h × {{Q1}} dias × {{Q1}} vezes × {{Q1}} pessoas = {{Q1}}&lt;sup&gt;4&lt;/sup&gt; = {{A1}} pessoas&lt;/p&gt;","seed":{"parameters":[{"name":"N1","label":null,"list":["Um super-herói","Uma super-heroína"]},{"name":"Q1","label":null,"list":[2,3,4,5]}],"calculated":[{"name":"A1","label":"{{function}}","function":"math.pow({{Q1}},4)"}],"uniques":true},"algorithm":{"name":"calculateOperation","params":{"method":"equivLiteral","keyboard":"NUMERICAL"}}}</v>
      </c>
      <c r="D149" s="189" t="str">
        <f t="shared" si="2"/>
        <v>#REF!</v>
      </c>
    </row>
    <row r="150" ht="15.75" customHeight="1">
      <c r="A150" s="189" t="str">
        <f>Seeds!AB145</f>
        <v>M6-NyO-17c-A-2</v>
      </c>
      <c r="B150" s="189" t="str">
        <f t="shared" si="9"/>
        <v>#REF!</v>
      </c>
      <c r="C150" s="189" t="str">
        <f>Seeds!AA145</f>
        <v>{"id":"M6-NyO-17c-A-2","stimulus":"&lt;p&gt;Nas {{Q1}} salas de um cinema, cada filme é exibido em {{Q1}} sessões diferentes durante {{Q1}} dias por semana. Quantas vezes um filme é exibido neste cinema por semana? Obtenha o resultado calculando uma potência.&lt;/p&gt;","template":"&lt;p&gt;O filme é exibido {{response}} vezes.&lt;/p&gt;","hint":"&lt;p&gt;O expoente indica o número de vezes que a base é multiplicada por ela mesma.&lt;/p&gt;","feedback":"&lt;p style=\"text-align:center;\"&gt;{{Q1}} salas × {{Q1}} sessões × {{Q1}} dias = {{Q1}}&lt;sup&gt;3&lt;/sup&gt; = {{A1}} exibições&lt;/p&gt;","seed":{"parameters":[{"name":"Q1","label":null,"min":2,"max":7,"step":1}],"calculated":[{"name":"A1","label":"{{function}}","function":"math.pow({{Q1}},3)"}],"uniques":true},"algorithm":{"name":"calculateOperation","params":{"method":"equivLiteral","keyboard":"NUMERICAL"}}}</v>
      </c>
      <c r="D150" s="189" t="str">
        <f t="shared" si="2"/>
        <v>#REF!</v>
      </c>
    </row>
    <row r="151" ht="15.75" customHeight="1">
      <c r="A151" s="189" t="str">
        <f>Seeds!AB146</f>
        <v>M6-NyO-17c-A-3</v>
      </c>
      <c r="B151" s="189" t="str">
        <f t="shared" si="9"/>
        <v>#REF!</v>
      </c>
      <c r="C151" s="189" t="str">
        <f>Seeds!AA146</f>
        <v>{"id":"M6-NyO-17c-A-3","stimulus":"&lt;p&gt;Em uma loja de animais há {{Q1}} tanques de peixes com {{Q1}} peixes fêmeas em cada um. Cada uma dessa fêmeas teve {{Q1}} alevinos. Quantos alevinos há na loja ao todo? Obtenha o resultado calculando uma potência.&lt;/p&gt;","template":"&lt;p&gt;Há {{response}} alevinos.&lt;/p&gt;","hint":"&lt;p&gt;O expoente indica o número de vezes que a base é multiplicada por ela mesma.&lt;/p&gt;","feedback":"&lt;p style=\"text-align:center;\"&gt;{{Q1}} tanques × {{Q1}} fêmeas × {{Q1}} alevinos = {{Q1}}&lt;sup&gt;3&lt;/sup&gt; = {{A1}} alevinos&lt;/p&gt;","seed":{"parameters":[{"name":"Q1","label":null,"min":2,"max":7,"step":1}],"calculated":[{"name":"A1","label":"{{function}}","function":"math.pow({{Q1}},3)"}],"uniques":true},"algorithm":{"name":"calculateOperation","params":{"method":"equivLiteral","keyboard":"NUMERICAL"}}}</v>
      </c>
      <c r="D151" s="189" t="str">
        <f t="shared" si="2"/>
        <v>#REF!</v>
      </c>
    </row>
    <row r="152" ht="15.75" customHeight="1">
      <c r="A152" s="189" t="str">
        <f>Seeds!AB147</f>
        <v>M6-NyO-18a-I-1</v>
      </c>
      <c r="B152" s="189" t="str">
        <f t="shared" si="9"/>
        <v>#REF!</v>
      </c>
      <c r="C152" s="189" t="str">
        <f>Seeds!AA147</f>
        <v>{"id":"M6-NyO-18a-I-1","stimulus":"&lt;p&gt;Arraste cada resultado para a sua potência.&lt;/p&gt;","hint":"&lt;p&gt;O resultado de uma potência de base 10 é um 1 seguido por tantos 0 quantos indicar o expoente.&lt;/p&gt;","feedback":"&lt;p&gt;O resultado de uma potência de base 10 é um 1 seguido por tantos 0 quantos indicar o expo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D152" s="189" t="str">
        <f t="shared" si="2"/>
        <v>#REF!</v>
      </c>
    </row>
    <row r="153" ht="15.75" customHeight="1">
      <c r="A153" s="189" t="str">
        <f>Seeds!AB148</f>
        <v>M6-NyO-18a-E-1</v>
      </c>
      <c r="B153" s="189" t="str">
        <f t="shared" si="9"/>
        <v>#REF!</v>
      </c>
      <c r="C153" s="189" t="str">
        <f>Seeds!AA148</f>
        <v>{"id":"M6-NyO-18a-E-1","stimulus":"&lt;p&gt;Calcule a seguinte potência.&lt;/p&gt;","template":"&lt;p style=\"text-align:center;\"&gt;10&lt;sup&gt;{{Q1}}&lt;/sup&gt; = {{response}}&lt;/p&gt;","hint":"&lt;p&gt;O resultado de uma potência de base 10 é um 1 seguido por tantos 0 quantos indicar o expoente.&lt;/p&gt;","feedback":"&lt;p&gt;O resultado de uma potência de base 10 é um 1 seguido por tantos 0 quantos indicar o expoente.&lt;/p&gt;","seed":{"parameters":[{"name":"Q1","label":null,"min":5,"max":9,"step":1}],"calculated":[{"name":"A1","label":"{{function}}","function":"math.pow(10, {{Q1}})"}],"uniques":true},"algorithm":{"name":"calculateOperation","params":{"method":"equivLiteral","keyboard":"NUMERICAL"}}}</v>
      </c>
      <c r="D153" s="189" t="str">
        <f t="shared" si="2"/>
        <v>#REF!</v>
      </c>
    </row>
    <row r="154" ht="15.75" customHeight="1">
      <c r="A154" s="189" t="str">
        <f>Seeds!AB149</f>
        <v>M6-NyO-18a-A-1</v>
      </c>
      <c r="B154" s="189" t="str">
        <f t="shared" si="9"/>
        <v>#REF!</v>
      </c>
      <c r="C154" s="189" t="str">
        <f>Seeds!AA149</f>
        <v>{"id":"M6-NyO-18a-A-1","stimulus":"&lt;p&gt;A distância entre dois planetas é de 10&lt;sup&gt;{{Q1}}&lt;/sup&gt; km. Calcule esta potência.&lt;/p&gt;","template":"&lt;p&gt;A distância é de {{response}} km.&lt;/p&gt;","hint":"&lt;p&gt;O resultado de uma potência de base 10 é um 1 seguido por tantos 0 quantos indicar o expoente.&lt;/p&gt;","feedback":"&lt;p&gt;O resultado de uma potência de base 10 é um 1 seguido por tantos 0 quantos indicar o expoente.&lt;/p&gt;&lt;p style=\"text-align:center;\"&gt;10&lt;sup&gt;{{Q1}}&lt;/sup&gt; = {{A1}} km&lt;/p&gt;","seed":{"parameters":[{"name":"Q1","label":null,"list":[7,8,9,10]}],"calculated":[{"name":"A1","label":"{{function}}","function":"math.pow(10, {{Q1}})"}],"uniques":true},"algorithm":{"name":"calculateOperation","params":{"method":"equivLiteral","keyboard":"NUMERICAL"}}}</v>
      </c>
      <c r="D154" s="189" t="str">
        <f t="shared" si="2"/>
        <v>#REF!</v>
      </c>
    </row>
    <row r="155" ht="15.75" customHeight="1">
      <c r="A155" s="189" t="str">
        <f>Seeds!AB150</f>
        <v>M6-NyO-18a-A-2</v>
      </c>
      <c r="B155" s="189" t="str">
        <f t="shared" si="9"/>
        <v>#REF!</v>
      </c>
      <c r="C155" s="189" t="str">
        <f>Seeds!AA150</f>
        <v>{"id":"M6-NyO-18a-A-2","stimulus":"&lt;p&gt;Antônio vive em uma cidade que tem 10&lt;sup&gt;{{Q1}}&lt;/sup&gt; habitantes. Calcule a população desta cidade.&lt;/p&gt;","template":"&lt;p&gt;O número de habitantes é de {{response}}.&lt;/p&gt;","hint":"&lt;p&gt;O resultado de uma potência de base 10 é um 1 seguido por tantos 0 quantos indicar o expoente.&lt;/p&gt;","feedback":"&lt;p&gt;O resultado de uma potência de base 10 é um 1 seguido por tantos 0 quantos indicar o expoente.&lt;/p&gt;&lt;p style=\"text-align:center;\"&gt;10&lt;sup&gt;{{Q1}}&lt;/sup&gt; = {{A1}} habitantes&lt;/p&gt;","seed":{"parameters":[{"name":"Q1","label":null,"list":[4,5,6]}],"calculated":[{"name":"A1","label":"{{function}}","function":"math.pow(10, {{Q1}})"}],"uniques":true},"algorithm":{"name":"calculateOperation","params":{"method":"equivLiteral","keyboard":"NUMERICAL"}}}</v>
      </c>
      <c r="D155" s="189" t="str">
        <f t="shared" si="2"/>
        <v>#REF!</v>
      </c>
    </row>
    <row r="156" ht="15.75" customHeight="1">
      <c r="A156" s="189" t="str">
        <f>Seeds!AB151</f>
        <v>M6-NyO-18a-A-3</v>
      </c>
      <c r="B156" s="189" t="str">
        <f t="shared" si="9"/>
        <v>#REF!</v>
      </c>
      <c r="C156" s="189" t="str">
        <f>Seeds!AA151</f>
        <v>{"id":"M6-NyO-18a-A-3","stimulus":"&lt;p&gt;Em um festival de música compareceram 10&lt;sup&gt;{{Q1}}&lt;/sup&gt; espectadores. Calcule este número.&lt;/p&gt;","template":"&lt;p&gt;Compareceram {{response}} pessoas ao festival.&lt;/p&gt;","hint":"&lt;p&gt;O resultado de uma potência de base 10 é um 1 seguido por tantos 0 quantos indicar o expoente.&lt;/p&gt;","feedback":"&lt;p&gt;O resultado de uma potência de base 10 é um 1 seguido por tantos 0 quantos indicar o expoente.&lt;/p&gt;&lt;p style=\"text-align:center;\"&gt;10&lt;sup&gt;{{Q1}}&lt;/sup&gt; = {{A1}} espectadores&lt;/p&gt;","seed":{"parameters":[{"name":"Q1","label":null,"list":[2,3,4]}],"calculated":[{"name":"A1","label":"{{function}}","function":"math.pow(10, {{Q1}})"}],"uniques":true},"algorithm":{"name":"calculateOperation","params":{"method":"equivLiteral","keyboard":"NUMERICAL"}}}</v>
      </c>
      <c r="D156" s="189" t="str">
        <f t="shared" si="2"/>
        <v>#REF!</v>
      </c>
    </row>
    <row r="157" ht="15.75" customHeight="1">
      <c r="A157" s="189" t="str">
        <f>Seeds!AB152</f>
        <v>M6-NyO-18b-I-1</v>
      </c>
      <c r="B157" s="189" t="str">
        <f t="shared" si="9"/>
        <v>#REF!</v>
      </c>
      <c r="C157" s="189" t="str">
        <f>Seeds!AA152</f>
        <v>{"id":"M6-NyO-18b-I-1","stimulus":"&lt;p&gt;Arraste a expressão em forma de potência de base 10 desses números para o local apropiado.&lt;/p&gt;","hint":"&lt;p&gt;Uma potência de base 10 é igual a 1 seguido de tantos 0 quantos indicar o expoente.&lt;/p&gt;","feedback":"&lt;p&gt;Uma potência de base 10 é igual a 1 seguido de tantos 0 quantos indicar o expoente.&lt;/p&gt;","seed":{"parameters":[{"name":"Q1","label":null,"list":[2,3,4,5,6]},{"name":"Q2","label":null,"list":[2,3,4,5,6]},{"name":"Q3","label":null,"list":[2,3,4,5,6]},{"name":"Q4","label":null,"min":1,"max":9,"step":1}],"calculated":[{"name":"A1","label":"{{Q4}}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v>
      </c>
      <c r="D157" s="189" t="str">
        <f t="shared" si="2"/>
        <v>#REF!</v>
      </c>
    </row>
    <row r="158" ht="15.75" customHeight="1">
      <c r="A158" s="189" t="str">
        <f>Seeds!AB153</f>
        <v>M6-NyO-18b-E-1</v>
      </c>
      <c r="B158" s="189" t="str">
        <f t="shared" si="9"/>
        <v>#REF!</v>
      </c>
      <c r="C158" s="189" t="str">
        <f>Seeds!AA153</f>
        <v>{"id":"M6-NyO-18b-E-1","stimulus":"&lt;p&gt;Calcule a seguinte potência.&lt;/p&gt;","template":"&lt;p style=\"text-align:center;\"&gt;{{Q2}} × 10&lt;sup&gt;{{Q1}}&lt;/sup&gt; = {{response}}&lt;/p&gt;","hint":"&lt;p&gt;Uma potência de base 10 é igual a 1 seguido de tantos 0 quantos indicar o expoente.&lt;/p&gt;","feedback":"&lt;p&gt;Uma potência de base 10 é igual a 1 seguido de tantos 0 quantos indicar o expoente.&lt;/p&gt;","seed":{"parameters":[{"name":"Q1","label":null,"list":[2,3,4,5,6]},{"name":"Q2","label":null,"min":1,"max":9,"step":1}],"calculated":[{"name":"A1","label":"{{function}}","function":"{{Q2}}*math.pow(10,{{Q1}})"}]},"algorithm":{"name":"calculateOperation","params":{"method":"equivLiteral","keyboard":"NUMERICAL"}}}</v>
      </c>
      <c r="D158" s="189" t="str">
        <f t="shared" si="2"/>
        <v>#REF!</v>
      </c>
    </row>
    <row r="159" ht="15.75" customHeight="1">
      <c r="A159" s="189" t="str">
        <f>Seeds!AB154</f>
        <v>M6-NyO-18b-A-1</v>
      </c>
      <c r="B159" s="189" t="str">
        <f t="shared" si="9"/>
        <v>#REF!</v>
      </c>
      <c r="C159" s="189" t="str">
        <f>Seeds!AA154</f>
        <v>{"id":"M6-NyO-18b-A-1","stimulus":"&lt;p&gt;Em um festival gastronômico, houve a participação de {{T1}}. Expresse este número completando a lacuna com uma potência de base 10.&lt;/p&gt;","template":"&lt;p&gt;Participaram {{Q2}} × {{response}} pessoas.&lt;/p&gt;","hint":"&lt;p&gt;Uma potência de base 10 é igual a 1 seguido de tantos 0 quantos indicar o expoente.&lt;/p&gt;","feedback":"&lt;p&gt;Uma potência de base 10 é igual a 1 seguido de tantos 0 quantos indicar o expoente.&lt;/p&gt;","seed":{"parameters":[{"name":"Q1","label":null,"list":[2,3,4]},{"name":"Q2","label":null,"min":1,"max":9,"step":1}],"calculated":[{"name":"T1","label":"{{function}}","function":"{{Q2}}*math.pow(10,{{Q1}})","temp":true},{"name":"A1","label":"{{function}}","function":"\"10^{{Q1}}\""}]},"algorithm":{"name":"calculateOperation","params":{"method":"equivLiteral","keyboard":"NUMERICAL"}}}</v>
      </c>
      <c r="D159" s="189" t="str">
        <f t="shared" si="2"/>
        <v>#REF!</v>
      </c>
    </row>
    <row r="160" ht="15.75" customHeight="1">
      <c r="A160" s="189" t="str">
        <f>Seeds!AB155</f>
        <v>M6-NyO-18b-A-2</v>
      </c>
      <c r="B160" s="189" t="str">
        <f t="shared" si="9"/>
        <v>#REF!</v>
      </c>
      <c r="C160" s="189" t="str">
        <f>Seeds!AA155</f>
        <v>{"id":"M6-NyO-18b-A-2","stimulus":"&lt;p&gt;Um jogo transmitido na televisão foi visto por aproximadamente {{T1}} telespectadores. Expresse este número completando a lacuna com uma potência de base 10.&lt;/p&gt;","template":"&lt;p&gt;A transmissão teve {{Q2}} × {{response}} telespectadores.&lt;/p&gt;","hint":"&lt;p&gt;Uma potência de base 10 é igual a 1 seguido de tantos 0 quantos indicar o expoente.&lt;/p&gt;","feedback":"&lt;p&gt;Uma potência de base 10 é igual a 1 seguido de tantos 0 quantos indicar o expoente.&lt;/p&gt;","seed":{"parameters":[{"name":"Q1","label":null,"list":[6,7,8]},{"name":"Q2","label":null,"min":1,"max":9,"step":1}],"calculated":[{"name":"T1","label":"{{function}}","function":"{{Q2}}*math.pow(10,{{Q1}})","temp":true},{"name":"A1","label":"{{function}}","function":"\"10^{{Q1}}\""}]},"algorithm":{"name":"calculateOperation","params":{"method":"equivLiteral","keyboard":"NUMERICAL"}}}</v>
      </c>
      <c r="D160" s="189" t="str">
        <f t="shared" si="2"/>
        <v>#REF!</v>
      </c>
    </row>
    <row r="161" ht="15.75" customHeight="1">
      <c r="A161" s="189" t="str">
        <f>Seeds!AB156</f>
        <v>M6-NyO-18b-A-3</v>
      </c>
      <c r="B161" s="189" t="str">
        <f t="shared" si="9"/>
        <v>#REF!</v>
      </c>
      <c r="C161" s="189" t="str">
        <f>Seeds!AA156</f>
        <v>{"id":"M6-NyO-18b-A-3","stimulus":"&lt;p&gt;A equipe técnica ambiental de uma câmara municipal explicou ao prefeito que a cidade gera {{T1}} kg de resíduos plásticos. Expresse este número completando a lacuna com uma potência de base 10.&lt;/p&gt;","template":"&lt;p&gt;A cidade gera {{Q2}} × {{response}} kg de resíduos plásticos.&lt;/p&gt;","hint":"&lt;p&gt;Uma potência de base 10 é igual a 1 seguido de tantos 0 quantos indicar o expoente.&lt;/p&gt;","feedback":"&lt;p&gt;Uma potência de base 10 é igual a 1 seguido de tantos 0 quantos indicar o expoente.&lt;/p&gt;","seed":{"parameters":[{"name":"Q1","label":null,"list":[4,5,6,7]},{"name":"Q2","label":null,"min":1,"max":9,"step":1}],"calculated":[{"name":"T1","label":"{{function}}","function":"{{Q2}}*math.pow(10,{{Q1}})","temp":true},{"name":"A1","label":"{{function}}","function":"\"10^{{Q1}}\""}]},"algorithm":{"name":"calculateOperation","params":{"method":"equivLiteral","keyboard":"NUMERICAL"}}}</v>
      </c>
      <c r="D161" s="189" t="str">
        <f t="shared" si="2"/>
        <v>#REF!</v>
      </c>
    </row>
    <row r="162" ht="15.75" customHeight="1">
      <c r="A162" s="189" t="str">
        <f>Seeds!AB157</f>
        <v>M6-NyO-19a-I-1</v>
      </c>
      <c r="B162" s="189" t="str">
        <f t="shared" si="9"/>
        <v>#REF!</v>
      </c>
      <c r="C162" s="189" t="str">
        <f>Seeds!AA157</f>
        <v>{"id":"M6-NyO-19a-I-1","stimulus":"&lt;p&gt;Arraste cada decomposição em potências de base 10 para seu número.&lt;/p&gt;","hint":"&lt;p&gt;Uma potência de base 10 é igual a 1 seguido de tantos 0 quantos indicar o expoente.&lt;/p&gt;","feedback":"&lt;p&gt;Uma potência de base 10 é igual a 1 seguido de tantos 0 quantos indicar o expo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v>
      </c>
      <c r="D162" s="189" t="str">
        <f t="shared" si="2"/>
        <v>#REF!</v>
      </c>
    </row>
    <row r="163" ht="15.75" customHeight="1">
      <c r="A163" s="189" t="str">
        <f>Seeds!AB158</f>
        <v>M6-NyO-19a-E-1</v>
      </c>
      <c r="B163" s="189" t="str">
        <f t="shared" si="9"/>
        <v>#REF!</v>
      </c>
      <c r="C163" s="189" t="str">
        <f>Seeds!AA158</f>
        <v>{"id":"M6-NyO-19a-E-1","stimulus":"&lt;p&gt;Escreva o número que corresponde à seguinte decomposição em potências de base 10.&lt;/p&gt;","template":"&lt;p style=\"text-align:center;\"&gt;{{Q1}} × 10&lt;sup&gt;4&lt;/sup&gt; + {{Q2}} × 10&lt;sup&gt;3&lt;/sup&gt; + {{Q3}} × 10&lt;sup&gt;2&lt;/sup&gt; + {{Q4}} × 10 + {{Q5}} = {{response}}&lt;/p&gt;","hint":"&lt;p&gt;Uma potência de base 10 é igual a 1 seguido de tantos 0 quantos indicar o expoente.&lt;/p&gt;","feedback":"&lt;p&gt;Uma potência de base 10 é igual a 1 seguido de tantos 0 quantos indicar o expoente.&lt;/p&gt;&lt;p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v>
      </c>
      <c r="D163" s="189" t="str">
        <f t="shared" si="2"/>
        <v>#REF!</v>
      </c>
    </row>
    <row r="164" ht="15.75" customHeight="1">
      <c r="A164" s="189" t="str">
        <f>Seeds!AB159</f>
        <v>M6-NyO-19a-A-1</v>
      </c>
      <c r="B164" s="189" t="str">
        <f t="shared" si="9"/>
        <v>#REF!</v>
      </c>
      <c r="C164" s="189" t="str">
        <f>Seeds!AA159</f>
        <v>{"id":"M6-NyO-19a-A-1","stimulus":"&lt;p&gt;O espaço de um show conta com três setores. O setor A está configurado para acomodar {{Q1}} × 10&lt;sup&gt;2&lt;/sup&gt; pessoas, o setor B pode acomodar {{Q2}} × 10&lt;sup&gt;3&lt;/sup&gt; pessoas e o setor C, {{Q3}} × 10&lt;sup&gt;4&lt;/sup&gt; pessoas. Se o show contou com a capacidade máximo de público, calcule quantas pessoas estiveram presentes.&lt;/p&gt;","template":"&lt;p&gt;No total, {{response}} pessoas compareceram.&lt;/p&gt;","hint":"&lt;p&gt;Uma potência de base 10 é igual a 1 seguido por tantos 0 quantos indicar o expoente.&lt;/p&gt;","feedback":"&lt;p&gt;Uma potência de base 10 é igual a 1 seguido por tantos 0 quantos indicar o expoente.&lt;/p&gt;&lt;p&gt;O público do show foi composto de:&lt;/p&gt;&lt;p style=\"text-align:center;\"&gt;{{Q1}} × 10&lt;sup&gt;2&lt;/sup&gt; + {{Q2}} × 10&lt;sup&gt;3&lt;/sup&gt; + {{Q3}} × 10&lt;sup&gt;4&lt;/sup&gt; = {{T1}} + {{T2}} + {{T3}} = {{T4}} pesso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v>
      </c>
      <c r="D164" s="189" t="str">
        <f t="shared" si="2"/>
        <v>#REF!</v>
      </c>
    </row>
    <row r="165" ht="15.75" customHeight="1">
      <c r="A165" s="189" t="str">
        <f>Seeds!AB160</f>
        <v>M6-NyO-19a-A-2</v>
      </c>
      <c r="B165" s="189" t="str">
        <f t="shared" si="9"/>
        <v>#REF!</v>
      </c>
      <c r="C165" s="189" t="str">
        <f>Seeds!AA160</f>
        <v>{"id":"M6-NyO-19a-A-2","stimulus":"&lt;p&gt;Um estúdio de cinema lançou três filmes em um ano. O primeiro arrecadou R$ {{Q1}} × 10&lt;sup&gt;5&lt;/sup&gt;; o segundo, R$ {{Q2}} × 10&lt;sup&gt;4&lt;/sup&gt; e o terceiro, R$ {{Q3}} × 10&lt;sup&gt;6&lt;/sup&gt;. Quanto dinheiro o estúdio arrecadou nos três filmes juntos?&lt;/p&gt;","template":"&lt;p&gt;O estúdio obteve R$ {{response}}.&lt;/p&gt;","hint":"&lt;p&gt;Uma potência de base 10 é igual a 1 seguido por tantos 0 quantos indicar o expoente.&lt;/p&gt;","feedback":"&lt;p&gt;Uma potência de base 10 é igual a 1 seguido por tantos 0 quantos indicar o expoente.&lt;/p&gt;&lt;p&gt;A arrecadação do estúdio foi:&lt;/p&gt;&lt;p style=\"text-align:center;\"&gt;{{Q1}} × 10&lt;sup&gt;5&lt;/sup&gt; + {{Q2}} × 10&lt;sup&gt;4&lt;/sup&gt; + {{Q3}} × 10&lt;sup&gt;6&lt;/sup&gt; = {{T1}} + {{T2}} + {{T3}} = R$ {{T4}}&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v>
      </c>
      <c r="D165" s="189" t="str">
        <f t="shared" si="2"/>
        <v>#REF!</v>
      </c>
    </row>
    <row r="166" ht="15.75" customHeight="1">
      <c r="A166" s="189" t="str">
        <f>Seeds!AB161</f>
        <v>M6-NyO-19a-A-3</v>
      </c>
      <c r="B166" s="189" t="str">
        <f t="shared" si="9"/>
        <v>#REF!</v>
      </c>
      <c r="C166" s="189" t="str">
        <f>Seeds!AA161</f>
        <v>{"id":"M6-NyO-19a-A-3","stimulus":"&lt;p&gt;{{Q1}} × 10&lt;sup&gt;3&lt;/sup&gt; turistas entre 50 e 60 anos, {{Q2}} × 10&lt;sup&gt;2&lt;/sup&gt; turistas entre 30 e 50 anos e {{Q3} } × 10&lt;sup&gt;4&lt;/sup&gt; turistas entre 20 e 30 anos. Quantos turistas a cidade recebeu durante as férias?&lt;/p&gt;","template":"&lt;p&gt;{{response}} turistas chegaram.&lt;/p&gt;","hint":"&lt;p&gt;Uma potência de base 10 é igual a 1 seguido de tantos 0s quantos houver no expoente.&lt;/p&gt;","feedback":"&lt;p&gt;Uma potência de base 10 é igual a 1 seguido de tantos zeros quantos houver no expoente.&lt;/p&gt;&lt;p&gt;O número de turistas foi:&lt;/p&gt;&lt;p style=\"text-align:center;\"&gt;{{Q1}} × 10 &lt;sup &gt;3&lt;/sup&gt; + {{Q2}} × 10&lt;sup&gt;2&lt;/sup&gt; + {{Q3}} × 10&lt;sup&gt;4&lt;/sup&gt; = {{T1}} + {{T2}} + {{T3}} = {{T4}} pesso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v>
      </c>
      <c r="D166" s="189" t="str">
        <f t="shared" si="2"/>
        <v>#REF!</v>
      </c>
    </row>
    <row r="167" ht="15.75" customHeight="1">
      <c r="A167" s="189" t="str">
        <f>Seeds!AB162</f>
        <v>M6-NyO-20a-I-1</v>
      </c>
      <c r="B167" s="189" t="str">
        <f t="shared" si="9"/>
        <v>#REF!</v>
      </c>
      <c r="C167" s="189" t="str">
        <f>Seeds!AA162</f>
        <v>{"id":"M6-NyO-20a-I-1","stimulus":"&lt;p&gt;Arraste cada resultado para a sua raiz.&lt;/p&gt;","hint":"&lt;p&gt;A raiz quadrada de um número é um outro número que, quando multiplicado por si mesmo, resulta no número dentro da raiz.&lt;/p&gt;","feedback":"&lt;p&gt;A raiz quadrada de um número é um outro número que, quando multiplicado por si mesmo, resulta no número dentro da raiz.&lt;/p&gt;","seed":{"parameters":[{"name":"Q1","label":null,"min":2,"max":9,"step":1},{"name":"Q2","label":null,"min":2,"max":9,"step":1},{"name":"Q3","label":null,"min":2,"max":9,"step":1}],"calculated":[{"name":"T1","label":"{{function}}","function":"math.pow({{Q1}},2)","temp":true},{"name":"T2","label":"{{function}}","function":"math.pow({{Q2}},2)","temp":true},{"name":"T3","label":"{{function}}","function":"math.pow({{Q3}},2)","temp":true},{"name":"A1","label":"A raiz quadrada de {{T1}} é...","function":"{{Q1}}","feedback":"&lt;span class=\"fr-math-v2 fr-draggable\" contenteditable=\"false\" data-original-math=\"\\(\\sqrt{{{T1}}}\\)\" draggable=\"true\"&gt;\\(\\sqrt{{{T1}}}\\)&lt;/span&gt; = {{Q1}} porque {{Q1}}&lt;sup&gt;2&lt;/sup&gt; = {{T1}}"},{"name":"A2","label":"A raiz quadrada de {{T2}} é...","function":"{{Q2}}","feedback":"&lt;span class=\"fr-math-v2 fr-draggable\" contenteditable=\"false\" data-original-math=\"\\(\\sqrt{{{T2}}}\\)\" draggable=\"true\"&gt;\\(\\sqrt{{{T2}}}\\)&lt;/span&gt; = {{Q2}} porque {{Q2}}&lt;sup&gt;2&lt;/sup&gt; = {{T2}}"},{"name":"A3","label":"A raiz quadrada de {{T3}} é...","function":"{{Q3}}","feedback":"&lt;span class=\"fr-math-v2 fr-draggable\" contenteditable=\"false\" data-original-math=\"\\(\\sqrt{{{T3}}}\\)\" draggable=\"true\"&gt;\\(\\sqrt{{{T3}}}\\)&lt;/span&gt; = {{Q3}} porque {{Q3}}&lt;sup&gt;2&lt;/sup&gt; = {{T3}}"}]},"algorithm":{"name":"linkOperationResult","template":"Match list","params":{"invert":true}}}</v>
      </c>
      <c r="D167" s="189" t="str">
        <f t="shared" si="2"/>
        <v>#REF!</v>
      </c>
    </row>
    <row r="168" ht="15.75" customHeight="1">
      <c r="A168" s="189" t="str">
        <f>Seeds!AB163</f>
        <v>M6-NyO-20a-E-1</v>
      </c>
      <c r="B168" s="189" t="str">
        <f t="shared" si="9"/>
        <v>#REF!</v>
      </c>
      <c r="C168" s="189" t="str">
        <f>Seeds!AA163</f>
        <v>{"id":"M6-NyO-20a-E-1","stimulus":"&lt;p&gt;Calcule essa raiz quadrada.&lt;/p&gt;","template":"&lt;p style=\"text-align:center;\"&gt;&lt;span class=\"fr-math-v2 fr-draggable\" contenteditable=\"false\" data-original-math=\"\\(\\sqrt{{{T1}}}\\)\" draggable=\"true\"&gt;\\(\\sqrt{{{T1}}}\\)&lt;/span&gt; =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D168" s="189" t="str">
        <f t="shared" si="2"/>
        <v>#REF!</v>
      </c>
    </row>
    <row r="169" ht="15.75" customHeight="1">
      <c r="A169" s="189" t="str">
        <f>Seeds!AB164</f>
        <v>M6-NyO-20a-A-1</v>
      </c>
      <c r="B169" s="189" t="str">
        <f t="shared" si="9"/>
        <v>#REF!</v>
      </c>
      <c r="C169" s="189" t="str">
        <f>Seeds!AA164</f>
        <v>{"id":"M6-NyO-20a-A-1","stimulus":"&lt;p&gt;O piso de uma sala quadrada é composto de {{T1}} ladrilhos quadrados. Quantos ladrilhos ocupa cada lado?&lt;/p&gt;","template":"&lt;p&gt;Há ladrilhos {{response}} em cada lado.&lt;/p&gt;","hint":"&lt;p&gt;A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D169" s="189" t="str">
        <f t="shared" si="2"/>
        <v>#REF!</v>
      </c>
    </row>
    <row r="170" ht="15.75" customHeight="1">
      <c r="A170" s="189" t="str">
        <f>Seeds!AB165</f>
        <v>M6-NyO-20a-A-2</v>
      </c>
      <c r="B170" s="189" t="str">
        <f t="shared" si="9"/>
        <v>#REF!</v>
      </c>
      <c r="C170" s="189" t="str">
        <f>Seeds!AA165</f>
        <v>{"id":"M6-NyO-20a-A-2","stimulus":"&lt;p&gt;O quadrado da idade de Lorenzo é {{T1}}. Quantos anos Lorenzo tem?&lt;/p&gt;","template":"&lt;p&gt;Ele tem {{response}} anos.&lt;/p&gt;","hint":"&lt;p&gt;A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3,"max":12,"step":1}],"calculated":[{"name":"T1","label":"{{function}}","function":"math.pow({{Q1}},2)","temp":true},{"name":"A1","label":"{{function}}","function":"{{Q1}}"}]},"algorithm":{"name":"calculateOperation","params":{"method":"equivLiteral","keyboard":"NUMERICAL"}}}</v>
      </c>
      <c r="D170" s="189" t="str">
        <f t="shared" si="2"/>
        <v>#REF!</v>
      </c>
    </row>
    <row r="171" ht="15.75" customHeight="1">
      <c r="A171" s="189" t="str">
        <f>Seeds!AB166</f>
        <v>M6-NyO-20a-A-3</v>
      </c>
      <c r="B171" s="189" t="str">
        <f t="shared" si="9"/>
        <v>#REF!</v>
      </c>
      <c r="C171" s="189" t="str">
        <f>Seeds!AA166</f>
        <v>{"id":"M6-NyO-20a-A-3","stimulus":"&lt;p&gt;Na fachada de um edifício há o mesmo número de andares e de janelas por andar. Se a fachada possui {{T1}} janelas no total, quantas há em cada andar?&lt;/p&gt;","template":"&lt;p&gt;Em cada andar há janelas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4,"max":10,"step":1}],"calculated":[{"name":"T1","label":"{{function}}","function":"math.pow({{Q1}},2)","temp":true},{"name":"A1","label":"{{function}}","function":"{{Q1}}"}]},"algorithm":{"name":"calculateOperation","params":{"method":"equivLiteral","keyboard":"NUMERICAL"}}}</v>
      </c>
      <c r="D171" s="189" t="str">
        <f t="shared" si="2"/>
        <v>#REF!</v>
      </c>
    </row>
    <row r="172" ht="15.75" customHeight="1">
      <c r="A172" s="189" t="str">
        <f>Seeds!AB167</f>
        <v>M6-NyO-21a-I-1</v>
      </c>
      <c r="B172" s="189" t="str">
        <f t="shared" si="9"/>
        <v>#REF!</v>
      </c>
      <c r="C172" s="189" t="str">
        <f>Seeds!AA167</f>
        <v>{"id":"M6-NyO-21a-I-1","stimulus":"&lt;p&gt;Arraste as seguintes raízes quadradas para os números entre os quais seus valores estão.&lt;/p&gt;","hint":"&lt;p&gt;O valor de uma raiz encontra-se entre dois números naturais consecutivos.&lt;/p&gt;","feedback":"&lt;p&gt;O valor de uma raiz encontra-se entre dois números naturais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function":"&lt;span class=\"fr-math-v2 fr-draggable\" contenteditable=\"false\" data-original-math=\"\\(\\sqrt{{{T11}}}\\)\" draggable=\"true\"&gt;\\(\\sqrt{{{T11}}}\\)&lt;/span&gt;","label":"Entre {{Q1}} e {{T1}} ","feedback":" O número {{T11}} está entre os quadrados perfeitos {{T111}} e {{T112}}, então &lt;span class=\"fr-math-v2 fr-draggable\" contenteditable=\"false\" data-original-math=\"\\(\\sqrt{{{T11}}}\\)\" draggable=\"true\"&gt;\\(\\sqrt{{{T11}}}\\)&lt;/span&gt; está entre {{Q1}} e {{T1}}."},{"name":"A2","function":"&lt;span class=\"fr-math-v2 fr-draggable\" contenteditable=\"false\" data-original-math=\"\\(\\sqrt{{{T21}}}\\)\" draggable=\"true\"&gt;\\(\\sqrt{{{T21}}}\\)&lt;/span&gt;","label":"Entre {{Q2}} e {{T2}} ","feedback":" O número {{T21}} está entre os quadrados perfeitos {{T211}} e {{T212}}, então &lt;span class=\"fr-math-v2 fr-draggable\" contenteditable=\"false\" data-original-math=\"\\(\\sqrt{{{T21}}}\\)\" draggable=\"true\"&gt;\\(\\sqrt{{{T21}}}\\)&lt;/span&gt; está entre {{Q2}} e {{T2}}."},{"name":"A3","function":"&lt;span class=\"fr-math-v2 fr-draggable\" contenteditable=\"false\" data-original-math=\"\\(\\sqrt{{{T31}}}\\)\" draggable=\"true\"&gt;\\(\\sqrt{{{T31}}}\\)&lt;/span&gt;","label":"Entre {{Q3}} e {{T3}} ","feedback":" O número {{T31}} está entre os quadrados perfeitos {{T311}} e {{T312}}, então &lt;span class=\"fr-math-v2 fr-draggable\" contenteditable=\"false\" data-original-math=\"\\(\\sqrt{{{T31}}}\\)\" draggable=\"true\"&gt;\\(\\sqrt{{{T31}}}\\)&lt;/span&gt; está entre {{Q3}} e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v>
      </c>
      <c r="D172" s="189" t="str">
        <f t="shared" si="2"/>
        <v>#REF!</v>
      </c>
    </row>
    <row r="173" ht="15.75" customHeight="1">
      <c r="A173" s="189" t="str">
        <f>Seeds!AB168</f>
        <v>M6-NyO-21a-E-1</v>
      </c>
      <c r="B173" s="189" t="str">
        <f t="shared" si="9"/>
        <v>#REF!</v>
      </c>
      <c r="C173" s="189" t="str">
        <f>Seeds!AA168</f>
        <v>{"id":"M6-NyO-21a-E-1","stimulus":"&lt;p&gt;Preencha as lacunas com os dois números naturais consecutivos entre os quais essa raiz quadrada se encontra.&lt;/p&gt;","template":"&lt;p style=\"text-align:center;\"&gt;{{response}} &lt; &lt;span class=\"fr-math-v2 fr-draggable\" contenteditable=\"false\" data-original-math=\"\\(\\sqrt{{{T11}}}\\)\" draggable=\"true\"&gt;\\(\\sqrt{{{Q1}}}\\)&lt;/span&gt; &lt; {{response}}&lt;/p&gt;","hint":"&lt;p&gt;O valor de uma raiz encontra-se entre dois números naturais consecutivos.&lt;/p&gt;","feedback":"&lt;p&gt;O valor de uma raiz encontra-se entre dois números naturais consecutivos.&lt;/p&gt;&lt;p&gt;&lt;span class=\"fr-math-v2 fr-draggable\" contenteditable=\"false\" data-original-math=\"\\(\\sqrt{{{TQ1}}}\\)\" draggable=\"true\"&gt;\\(\\sqrt{{{Q1}}}\\)&lt;/span&gt; É encontrado entre {{T1}} e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v>
      </c>
      <c r="D173" s="189" t="str">
        <f t="shared" si="2"/>
        <v>#REF!</v>
      </c>
    </row>
    <row r="174" ht="15.75" customHeight="1">
      <c r="A174" s="189" t="str">
        <f>Seeds!AB169</f>
        <v>M6-NyO-21a-A-1</v>
      </c>
      <c r="B174" s="189" t="str">
        <f t="shared" si="9"/>
        <v>#REF!</v>
      </c>
      <c r="C174" s="189" t="str">
        <f>Seeds!AA169</f>
        <v>{"id":"M6-NyO-21a-A-1","stimulus":"&lt;p&gt;Sofia quis encomendar um quebra-cabeça de {{T11}} peças de uma pintura de Picasso. Na loja, disseram a ela que essa quantia não permitia fazer um quebra-cabeça quadrado e que, para isso, ela deveria aumentar ou diminuir o número de peças. Complete as seguintes frases.&lt;/p&gt;","template":"&lt;p&gt;Se o quebra-cabeça tivesse {{response}} menos peças, poderia-se fazer um quebra-cabeça quadrado de {{response}} peças.&lt;/p&gt;&lt;p&gt;Se o quebra-cabeça tivesse mais {{response}} peças, poderia-se fazer um quebra-cabeça quadrado de {{response}} peças.&lt;/p&gt;","hint":"&lt;p&gt;O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situa-se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D174" s="189" t="str">
        <f t="shared" si="2"/>
        <v>#REF!</v>
      </c>
    </row>
    <row r="175" ht="15.75" customHeight="1">
      <c r="A175" s="189" t="str">
        <f>Seeds!AB170</f>
        <v>M6-NyO-21a-A-2</v>
      </c>
      <c r="B175" s="189" t="str">
        <f t="shared" si="9"/>
        <v>#REF!</v>
      </c>
      <c r="C175" s="189" t="str">
        <f>Seeds!AA170</f>
        <v>{"id":"M6-NyO-21a-A-2","stimulus":"&lt;p&gt;A barra de chocolate possui {{T11}} tabletes, ou seja, não é uma barra quadrada. Complete as seguintes frases.&lt;/p&gt;","template":"&lt;p&gt;Se a barra tivesse {{response}} tabletes a menos, ou seja, {{response}} tabletes, ela poderia ser quadrada.&lt;/p&gt;&lt;p&gt;Se a barra tivesse {{response}} tabletes a mais, ou seja, {{response}} tabletes, também poderia ser quadrada.&lt;/p&gt;","hint":"&lt;p&gt;O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D175" s="189" t="str">
        <f t="shared" si="2"/>
        <v>#REF!</v>
      </c>
    </row>
    <row r="176" ht="15.75" customHeight="1">
      <c r="A176" s="189" t="str">
        <f>Seeds!AB171</f>
        <v>M6-NyO-21a-A-3</v>
      </c>
      <c r="B176" s="189" t="str">
        <f t="shared" si="9"/>
        <v>#REF!</v>
      </c>
      <c r="C176" s="189" t="str">
        <f>Seeds!AA171</f>
        <v>{"id":"M6-NyO-21a-A-3","stimulus":"&lt;p&gt;Os {{T11}} ladrilhos disponíveis para uma reforma não cobriria o chão de uma sala quadrada. No entanto, se fossem usados um pouco menos ou um pouco mais, poderia. Quais seriam esses valores?&lt;/p&gt;","template":"&lt;p&gt;Se fossem udsados {{response}} ladrilhos a menos, ou seja, {{response}} ladrilhos, poderia ser coberto um piso quadrado.&lt;/p&gt;&lt;p&gt;Se houvesse {{response}} ladrilhos a mais, ou seja, {{response}} ladrilhos, também poderia-se cobrir um piso quadrado.&lt;/p&gt;","hint":"&lt;p&gt;O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D176" s="189" t="str">
        <f t="shared" si="2"/>
        <v>#REF!</v>
      </c>
    </row>
    <row r="177" ht="15.75" customHeight="1">
      <c r="A177" s="189" t="str">
        <f>Seeds!AB172</f>
        <v>M6-NyO-22a-I-1</v>
      </c>
      <c r="B177" s="189" t="str">
        <f t="shared" si="9"/>
        <v>#REF!</v>
      </c>
      <c r="C177" s="189" t="str">
        <f>Seeds!AA172</f>
        <v>{
    "id": "M6-NyO-22a-I-1",
    "stimulus": "&lt;p&gt;Arraste cada escrita para a fração correta.&lt;/p&gt;",
    "hint": "&lt;p&gt;O numerador é lido como um número cardinal e o denominador é lido como meio, terço, quarto etc.&lt;/p&gt;",
    "feedback": "&lt;p&gt;O numerador é lido como um número cardinal e o denominador é lido como meio, terço, quarto etc.&lt;/p&gt;",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'pt')",
                "temp": true
            },
            {
                "name": "T2",
                "label": "",
                "function": "Lemonlib.fractionToWords({{Q3}},{{Q4}}, 'pt')",
                "temp": true
            },
            {
                "name": "T3",
                "label": "",
                "function": "Lemonlib.fractionToWords({{Q5}},{{Q6}}, 'pt')",
                "temp": true
            },
            {
                "name": "A1",
                "label": "&lt;span class=\"fr-math-v2 fr-draggable\" contenteditable=\"false\" data-original-math=\"\\(\\frac{{{Q1}}}{{{Q2}}}\\)\" draggable=\"true\"&gt;\\(\\frac{{{Q1}}}{{{Q2}}}\\)&lt;/span&gt;",
                "function": "Lemonlib.fractionToWords({{Q1}},{{Q2}}, 'pt')[0].toUpperCase() + Lemonlib.fractionToWords({{Q1}},{{Q2}}, 'pt').slice(1,)",
                "feedback": "&lt;p&gt;&lt;span class=\"fr-math-v2 fr-draggable\" contenteditable=\"false\" data-original-math=\"\\(\\frac{{{Q1}}}{{{Q2}}}\\)\" draggable=\"true\"&gt;\\(\\frac{{{Q1}}}{{{Q2}}}\\)&lt;/span&gt; lê-se {{T1}}.&lt;/p&gt;"
            },
            {
                "name": "A2",
                "label": "&lt;span class=\"fr-math-v2 fr-draggable\" contenteditable=\"false\" data-original-math=\"\\(\\frac{{{Q3}}}{{{Q4}}}\\)\" draggable=\"true\"&gt;\\(\\frac{{{Q3}}}{{{Q4}}}\\)&lt;/span&gt;",
                "function": "Lemonlib.fractionToWords({{Q3}},{{Q4}}, 'pt')[0].toUpperCase() + Lemonlib.fractionToWords({{Q3}},{{Q4}}, 'pt').slice(1,)",
                "feedback": "&lt;p&gt;&lt;span class=\"fr-math-v2 fr-draggable\" contenteditable=\"false\" data-original-math=\"\\(\\frac{{{Q3}}}{{{Q4}}}\\)\" draggable=\"true\"&gt;\\(\\frac{{{Q3}}}{{{Q4}}}\\)&lt;/span&gt; lê-se {{T2}}.&lt;/p&gt;"
            },
            {
                "name": "A3",
                "label": "&lt;span class=\"fr-math-v2 fr-draggable\" contenteditable=\"false\" data-original-math=\"\\(\\frac{{{Q5}}}{{{Q6}}}\\)\" draggable=\"true\"&gt;\\(\\frac{{{Q5}}}{{{Q6}}}\\)&lt;/span&gt;",
                "function": "Lemonlib.fractionToWords({{Q5}},{{Q6}}, 'pt')[0].toUpperCase() + Lemonlib.fractionToWords({{Q5}},{{Q6}}, 'pt').slice(1,)",
                "feedback": "&lt;p&gt;&lt;span class=\"fr-math-v2 fr-draggable\" contenteditable=\"false\" data-original-math=\"\\(\\frac{{{Q5}}}{{{Q6}}}\\)\" draggable=\"true\"&gt;\\(\\frac{{{Q5}}}{{{Q6}}}\\)&lt;/span&gt; lê-se {{T3}}.&lt;/p&gt;"
            }
        ],
        "uniques": true
    },
    "algorithm": {
        "name": "linkOperationResult",
        "template": "Match list",
        "params": {
            "invert": true
        }
    }
}</v>
      </c>
      <c r="D177" s="189" t="str">
        <f t="shared" si="2"/>
        <v>#REF!</v>
      </c>
    </row>
    <row r="178" ht="15.75" customHeight="1">
      <c r="A178" s="189" t="str">
        <f>Seeds!AB173</f>
        <v>M6-NyO-22a-E-1</v>
      </c>
      <c r="B178" s="189" t="str">
        <f t="shared" si="9"/>
        <v>#REF!</v>
      </c>
      <c r="C178" s="189" t="str">
        <f>Seeds!AA173</f>
        <v>{"id":"M6-NyO-22a-E-1","stimulus":"&lt;p&gt;Escreva as seguintes frações por extenso.&lt;/p&gt;","template":"&lt;p&gt;&lt;span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name":"Q3","label":null,"min":2,"max":12,"step":1},{"name":"Q4","label":null,"min":2,"max":12,"step":1}],"calculated":[{"name":"A1","label":"{{function}}","function":"Lemonlib.fractionToWords({{Q1}},{{Q2}}, 'pt')","feedback":"&lt;p&gt;&lt;span class=\"fr-math-v2 fr-draggable\" contenteditable=\"false\" data-original-math=\"\\(\\frac{{{Q1}}}{{{Q2}}}\\)\" draggable=\"true\"&gt;\\(\\frac{{{Q1}}}{{{Q2}}}\\)&lt;/span&gt; se lê {{function}}.&lt;/p&gt;"},{"name":"A2","label":"{{function}}","function":"Lemonlib.fractionToWords({{Q3}},{{Q4}}, 'pt')","feedback":"&lt;p&gt;&lt;span class=\"fr-math-v2 fr-draggable\" contenteditable=\"false\" data-original-math=\"\\(\\frac{{{Q3}}}{{{Q4}}}\\)\" draggable=\"true\"&gt;\\(\\frac{{{Q3}}}{{{Q4}}}\\)&lt;/span&gt; se lê {{function}}.&lt;/p&gt;"}],"uniques":true},"algorithm":{"name":"calculateOperation","template":"Cloze with text"}}</v>
      </c>
      <c r="D178" s="189" t="str">
        <f t="shared" si="2"/>
        <v>#REF!</v>
      </c>
    </row>
    <row r="179" ht="15.75" customHeight="1">
      <c r="A179" s="189" t="str">
        <f>Seeds!AB174</f>
        <v>M6-NyO-22a-A-1</v>
      </c>
      <c r="B179" s="189" t="str">
        <f t="shared" si="9"/>
        <v>#REF!</v>
      </c>
      <c r="C179" s="189" t="str">
        <f>Seeds!AA174</f>
        <v>{"id":"M6-NyO-22a-A-1","stimulus":"&lt;p&gt;Geraldo cortou &lt;span class=\"fr-math-v2 fr-draggable\" contenteditable=\"false\" data-original-math=\"\\(\\frac{{{Q1}}}{{{T1}}}\\)\" draggable=\"true\"&gt;\\(\\frac{{{Q1}}}{{{T1}}}\\)&lt;/span&gt; do gramado do jardim dele. Escreva esta fração por extenso.&lt;/p&gt;","template":"&lt;p&gt;Geraldo cortou {{response}} do gramado.&lt;/p&gt;","hint":"&lt;p&gt;O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D179" s="189" t="str">
        <f t="shared" si="2"/>
        <v>#REF!</v>
      </c>
    </row>
    <row r="180" ht="15.75" customHeight="1">
      <c r="A180" s="189" t="str">
        <f>Seeds!AB175</f>
        <v>M6-NyO-22a-A-2</v>
      </c>
      <c r="B180" s="189" t="str">
        <f t="shared" si="9"/>
        <v>#REF!</v>
      </c>
      <c r="C180" s="189" t="str">
        <f>Seeds!AA175</f>
        <v>{"id":"M6-NyO-22a-A-2","stimulus":"&lt;p&gt;Fernanda percorreu &lt;span class=\"fr-math-v2 fr-draggable\" contenteditable=\"false\" data-original-math=\"\\(\\frac{{{Q1}}}{{{T1}}}\\)\" draggable=\"true\"&gt;\\(\\frac{{{Q1}}}{{{T1}}}\\)&lt;/span&gt; da pista de esqui durante as férias dela. Escreva esta fração por exenso.&lt;/p&gt;","template":"&lt;p&gt;Fernanda percorreu {{response}} da pista de esqui.&lt;/p&gt;","hint":"&lt;p&gt;O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D180" s="189" t="str">
        <f t="shared" si="2"/>
        <v>#REF!</v>
      </c>
    </row>
    <row r="181" ht="15.75" customHeight="1">
      <c r="A181" s="189" t="str">
        <f>Seeds!AB176</f>
        <v>M6-NyO-22a-A-3</v>
      </c>
      <c r="B181" s="189" t="str">
        <f t="shared" si="9"/>
        <v>#REF!</v>
      </c>
      <c r="C181" s="189" t="str">
        <f>Seeds!AA176</f>
        <v>{"id":"M6-NyO-22a-A-3","stimulus":"&lt;p&gt;Patrícia necessita de &lt;span class=\"fr-math-v2 fr-draggable\" contenteditable=\"false\" data-original-math=\"\\(\\frac{{{Q1}}}{{{T1}}}\\)\" draggable=\"true\"&gt;\\(\\frac{{{Q1}}}{{{T1}}}\\)&lt;/span&gt; de um tecido para preparar o cenário de uma peça de teatro. Escreva esta fração por extenso.&lt;/p&gt;","template":"&lt;p&gt;Ela necessita de {{response}} do tecido.&lt;/p&gt;","hint":"&lt;p&gt;O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D181" s="189" t="str">
        <f t="shared" si="2"/>
        <v>#REF!</v>
      </c>
    </row>
    <row r="182" ht="15.75" customHeight="1">
      <c r="A182" s="189" t="str">
        <f>Seeds!AB177</f>
        <v>M6-NyO-22b-I-1</v>
      </c>
      <c r="B182" s="189" t="str">
        <f t="shared" si="9"/>
        <v>#REF!</v>
      </c>
      <c r="C182" s="189" t="str">
        <f>Seeds!AA177</f>
        <v>{"id":"M6-NyO-22b-I-1","stimulus":"&lt;p&gt;Arraste cada fração para a sua escrita por extenso correta.&lt;/p&gt;","hint":"&lt;p&gt;O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'pt')[0].toUpperCase() + Lemonlib.fractionToWords({{Q1}},{{Q2}}, 'pt').slice(1,)"},{"name":"A2","label":"&lt;span class=\"fr-math-v2 fr-draggable\" contenteditable=\"false\" data-original-math=\"\\(\\frac{{{Q3}}}{{{Q4}}}\\)\" draggable=\"true\"&gt;\\(\\frac{{{Q3}}}{{{Q4}}}\\)&lt;/span&gt;","function":"Lemonlib.fractionToWords({{Q3}},{{Q4}}, 'pt')[0].toUpperCase() + Lemonlib.fractionToWords({{Q3}},{{Q4}}, 'pt').slice(1,)"},{"name":"A3","label":"&lt;span class=\"fr-math-v2 fr-draggable\" contenteditable=\"false\" data-original-math=\"\\(\\frac{{{Q5}}}{{{Q6}}}\\)\" draggable=\"true\"&gt;\\(\\frac{{{Q5}}}{{{Q6}}}\\)&lt;/span&gt;","function":"Lemonlib.fractionToWords({{Q5}},{{Q6}}, 'pt')[0].toUpperCase() + Lemonlib.fractionToWords({{Q5}},{{Q6}}, 'pt').slice(1,)"}],"uniques":true},"algorithm":{"name":"linkOperationResult","template":"Match list","params":{"invert":false}}}</v>
      </c>
      <c r="D182" s="189" t="str">
        <f t="shared" si="2"/>
        <v>#REF!</v>
      </c>
    </row>
    <row r="183" ht="15.75" customHeight="1">
      <c r="A183" s="189" t="str">
        <f>Seeds!AB178</f>
        <v>M6-NyO-22b-E-1</v>
      </c>
      <c r="B183" s="189" t="str">
        <f t="shared" si="9"/>
        <v>#REF!</v>
      </c>
      <c r="C183" s="189" t="str">
        <f>Seeds!AA178</f>
        <v>{"id":"M6-NyO-22b-E-1","stimulus":"&lt;p&gt;Leia e escreva estas frações.&lt;/p&gt;","template":"&lt;p&gt;{{T1}} : {{response}}&lt;/p&gt;&lt;p&gt;{{T2}} : {{response}}&lt;/p&gt;","hint":"&lt;p&gt;O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calculated":[{"name":"A1","label":"{{function}}","function":"\\frac{{{Q1}}}{{{Q2}}}"},{"name":"T1","label":"{{function}}","function":"Lemonlib.fractionToWords({{Q1}},{{Q2}}, 'pt')[0].toUpperCase() + Lemonlib.fractionToWords({{Q1}},{{Q2}}, 'pt').slice(1,)","temp":true},{"name":"A2","label":"{{function}}","function":"\\frac{{{Q3}}}{{{Q4}}}"},{"name":"T2","label":"{{function}}","function":"Lemonlib.fractionToWords({{Q3}},{{Q4}}, 'pt')[0].toUpperCase() + Lemonlib.fractionToWords({{Q3}},{{Q4}}, 'pt').slice(1,)","temp":true}],"uniques":true},"algorithm":{"name":"calculateOperation","params":{"method":"equivLiteral","keyboard":"INTERMEDIATE"}}}</v>
      </c>
      <c r="D183" s="189" t="str">
        <f t="shared" si="2"/>
        <v>#REF!</v>
      </c>
    </row>
    <row r="184" ht="15.75" customHeight="1">
      <c r="A184" s="189" t="str">
        <f>Seeds!AB179</f>
        <v>M6-NyO-22b-A-1</v>
      </c>
      <c r="B184" s="189" t="str">
        <f t="shared" si="9"/>
        <v>#REF!</v>
      </c>
      <c r="C184" s="189" t="str">
        <f>Seeds!AA179</f>
        <v>{"id":"M6-NyO-22b-A-1","stimulus":"&lt;p&gt;Uma empresa investiu {{T2}} de seu capital na compra de novas máquinas. Expresse o capital investido como uma fração.&lt;/p&gt;","template":"&lt;p&gt;Foram investidos {{response}} do capital.&lt;/p&gt;","hint":"&lt;p&gt;O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pt')","temp":true},{"name":"A1","label":"{{function}}","function":"\\frac{{{Q1}}}{{{T1}}}"}],"uniques":true},"algorithm":{"name":"calculateOperation","params":{"method":"equivLiteral","keyboard":"INTERMEDIATE"}}}</v>
      </c>
      <c r="D184" s="189" t="str">
        <f t="shared" si="2"/>
        <v>#REF!</v>
      </c>
    </row>
    <row r="185" ht="15.75" customHeight="1">
      <c r="A185" s="189" t="str">
        <f>Seeds!AB180</f>
        <v>M6-NyO-22b-A-2</v>
      </c>
      <c r="B185" s="189" t="str">
        <f t="shared" si="9"/>
        <v>#REF!</v>
      </c>
      <c r="C185" s="189" t="str">
        <f>Seeds!AA180</f>
        <v>{"id":"M6-NyO-22b-A-2","stimulus":"&lt;p&gt;Dos novos livros que chegaram à biblioteca da escola, {{T2}} são de matemática. Expresse como uma fração a porção de livros que são de matemática.&lt;/p&gt;","template":"&lt;p&gt;Os livros de matemática representam {{response}} do total.&lt;/p&gt;","hint":"&lt;p&gt;O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D185" s="189" t="str">
        <f t="shared" si="2"/>
        <v>#REF!</v>
      </c>
    </row>
    <row r="186" ht="15.75" customHeight="1">
      <c r="A186" s="189" t="str">
        <f>Seeds!AB181</f>
        <v>M6-NyO-22b-A-3</v>
      </c>
      <c r="B186" s="189" t="str">
        <f t="shared" si="9"/>
        <v>#REF!</v>
      </c>
      <c r="C186" s="189" t="str">
        <f>Seeds!AA181</f>
        <v>{"id":"M6-NyO-22b-A-3","stimulus":"&lt;p&gt;Cláudia percorreu {{T2}} dos quilômetros que a separam da casa de uma amiga. Expresse a distância percorrida como uma fração.&lt;/p&gt;","template":"&lt;p&gt;Cláudia percorreu {{response}} km.&lt;/p&gt;","hint":"&lt;p&gt;O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D186" s="189" t="str">
        <f t="shared" si="2"/>
        <v>#REF!</v>
      </c>
    </row>
    <row r="187" ht="15.75" customHeight="1">
      <c r="A187" s="189" t="str">
        <f>Seeds!AB182</f>
        <v>M6-NyO-23a-I-1</v>
      </c>
      <c r="B187" s="189" t="str">
        <f t="shared" si="9"/>
        <v>#REF!</v>
      </c>
      <c r="C187" s="189" t="str">
        <f>Seeds!AA182</f>
        <v>{
    "id": "M6-NyO-23a-I-1",
    "stimulus": "&lt;p&gt;Selecione a figura que representa a fração &lt;span class=\"fr-math-v2 fr-draggable\" contenteditable=\"false\" data-original-math=\"\\(\\frac{2}{5}\\)\" draggable=\"true\"&gt;\\(\\frac{2}{5}\\)&lt;/span&gt;.&lt;/p&gt;",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87" s="189" t="str">
        <f t="shared" si="2"/>
        <v>#REF!</v>
      </c>
    </row>
    <row r="188" ht="15.75" customHeight="1">
      <c r="A188" s="189" t="str">
        <f>Seeds!AB183</f>
        <v>M6-NyO-23a-I-2</v>
      </c>
      <c r="B188" s="189" t="str">
        <f t="shared" si="9"/>
        <v>#REF!</v>
      </c>
      <c r="C188" s="190" t="str">
        <f>Seeds!AA183</f>
        <v>{
    "id": "M6-NyO-23a-I-2",
    "stimulus": "&lt;p&gt;Selecione a figura que representa a fração &lt;span class=\"fr-math-v2 fr-draggable\" contenteditable=\"false\" data-original-math=\"\\(\\frac{2}{6}\\)\" draggable=\"true\"&gt;\\(\\frac{2}{6}\\)&lt;/span&gt;.&lt;/p&gt;",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88" s="189" t="str">
        <f t="shared" si="2"/>
        <v>#REF!</v>
      </c>
    </row>
    <row r="189" ht="15.75" customHeight="1">
      <c r="A189" s="189" t="str">
        <f>Seeds!AB184</f>
        <v>M6-NyO-23a-I-3</v>
      </c>
      <c r="B189" s="189" t="str">
        <f t="shared" si="9"/>
        <v>#REF!</v>
      </c>
      <c r="C189" s="189" t="str">
        <f>Seeds!AA184</f>
        <v>{
    "id": "M6-NyO-23a-I-3",
    "stimulus": "&lt;p&gt;Selecione a figura que representa a fração &lt;span class=\"fr-math-v2 fr-draggable\" contenteditable=\"false\" data-original-math=\"\\(\\frac{3}{6}\\)\" draggable=\"true\"&gt;\\(\\frac{3}{6}\\)&lt;/span&gt;.&lt;/p&gt;",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89" s="189" t="str">
        <f t="shared" si="2"/>
        <v>#REF!</v>
      </c>
    </row>
    <row r="190" ht="15.75" customHeight="1">
      <c r="A190" s="189" t="str">
        <f>Seeds!AB185</f>
        <v>M6-NyO-23a-I-4</v>
      </c>
      <c r="B190" s="189" t="str">
        <f t="shared" si="9"/>
        <v>#REF!</v>
      </c>
      <c r="C190" s="190" t="str">
        <f>Seeds!AA185</f>
        <v>{
    "id": "M6-NyO-23a-I-4",
    "stimulus": "&lt;p&gt;Selecione a figura que representa a fração &lt;span class=\"fr-math-v2 fr-draggable\" contenteditable=\"false\" data-original-math=\"\\(\\frac{3}{5}\\)\" draggable=\"true\"&gt;\\(\\frac{3}{5}\\)&lt;/span&gt;.&lt;/p&gt;",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90" s="189" t="str">
        <f t="shared" si="2"/>
        <v>#REF!</v>
      </c>
    </row>
    <row r="191" ht="15.75" customHeight="1">
      <c r="A191" s="189" t="str">
        <f>Seeds!AB186</f>
        <v>M6-NyO-23a-I-5</v>
      </c>
      <c r="B191" s="189" t="str">
        <f t="shared" si="9"/>
        <v>#REF!</v>
      </c>
      <c r="C191" s="189" t="str">
        <f>Seeds!AA186</f>
        <v>{
    "id": "M6-NyO-23a-I-5",
    "stimulus": "&lt;p&gt;Selecione a figura que representa a fração &lt;span class=\"fr-math-v2 fr-draggable\" contenteditable=\"false\" data-original-math=\"\\(\\frac{2}{3}\\)\" draggable=\"true\"&gt;\\(\\frac{2}{3}\\)&lt;/span&gt;.&lt;/p&gt;",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v>
      </c>
      <c r="D191" s="189" t="str">
        <f t="shared" si="2"/>
        <v>#REF!</v>
      </c>
    </row>
    <row r="192" ht="15.75" customHeight="1">
      <c r="A192" s="189" t="str">
        <f>Seeds!AB187</f>
        <v>M6-NyO-23a-E-1</v>
      </c>
      <c r="B192" s="189" t="str">
        <f t="shared" si="9"/>
        <v>#REF!</v>
      </c>
      <c r="C192" s="189" t="str">
        <f>Seeds!AA187</f>
        <v>{
    "id": "M6-NyO-23a-E-1",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"M6_NyO_23a_1.svg",
                    "M6_NyO_23a_2.svg"
                ]
            }
        ],
        "calculated": [
            {
                "name": "A1",
                "label": "",
                "function": "\\frac{2}{5}"
            }
        ],
        "uniques": true
    },
    "algorithm": {
        "name": "calculateOperation",
        "params": {
            "method": "equivLiteral",
            "keyboard": "INTERMEDIATE"
        }
    }
}</v>
      </c>
      <c r="D192" s="189" t="str">
        <f t="shared" si="2"/>
        <v>#REF!</v>
      </c>
    </row>
    <row r="193" ht="15.75" customHeight="1">
      <c r="A193" s="189" t="str">
        <f>Seeds!AB188</f>
        <v>M6-NyO-23a-E-2</v>
      </c>
      <c r="B193" s="189" t="str">
        <f t="shared" si="9"/>
        <v>#REF!</v>
      </c>
      <c r="C193" s="189" t="str">
        <f>Seeds!AA188</f>
        <v>{
    "id": "M6-NyO-23a-E-2",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"M6_NyO_23a_3.svg",
                    "M6_NyO_23a_4.svg"
                ]
            }
        ],
        "calculated": [
            {
                "name": "A1",
                "label": "{{function}}",
                "function": "\\frac{2}{6}"
            }
        ],
        "uniques": true
    },
    "algorithm": {
        "name": "calculateOperation",
        "params": {
            "method": "equivLiteral",
            "keyboard": "INTERMEDIATE"
        }
    }
}</v>
      </c>
      <c r="D193" s="189" t="str">
        <f t="shared" si="2"/>
        <v>#REF!</v>
      </c>
    </row>
    <row r="194" ht="15.75" customHeight="1">
      <c r="A194" s="189" t="str">
        <f>Seeds!AB189</f>
        <v>M6-NyO-23a-E-3</v>
      </c>
      <c r="B194" s="189" t="str">
        <f t="shared" si="9"/>
        <v>#REF!</v>
      </c>
      <c r="C194" s="189" t="str">
        <f>Seeds!AA189</f>
        <v>{
    "id": "M6-NyO-23a-E-3",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"M6_NyO_23a_5.svg",
                    "M6_NyO_23a_6.svg"
                ]
            }
        ],
        "calculated": [
            {
                "name": "A1",
                "label": "",
                "function": "\\frac{3}{6}"
            }
        ],
        "uniques": true
    },
    "algorithm": {
        "name": "calculateOperation",
        "params": {
            "method": "equivLiteral",
            "keyboard": "INTERMEDIATE"
        }
    }
}</v>
      </c>
      <c r="D194" s="189" t="str">
        <f t="shared" si="2"/>
        <v>#REF!</v>
      </c>
    </row>
    <row r="195" ht="15.75" customHeight="1">
      <c r="A195" s="189" t="str">
        <f>Seeds!AB190</f>
        <v>M6-NyO-23a-E-4</v>
      </c>
      <c r="B195" s="189" t="str">
        <f t="shared" si="9"/>
        <v>#REF!</v>
      </c>
      <c r="C195" s="189" t="str">
        <f>Seeds!AA190</f>
        <v>{
    "id": "M6-NyO-23a-E-4",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"M6_NyO_23a_7.svg",
                    "M6_NyO_23a_8.svg"
                ]
            }
        ],
        "calculated": [
            {
                "name": "A1",
                "label": "{{function}}",
                "function": "\\frac{3}{5}"
            }
        ],
        "uniques": true
    },
    "algorithm": {
        "name": "calculateOperation",
        "params": {
            "method": "equivLiteral",
            "keyboard": "INTERMEDIATE"
        }
    }
}</v>
      </c>
      <c r="D195" s="189" t="str">
        <f t="shared" si="2"/>
        <v>#REF!</v>
      </c>
    </row>
    <row r="196" ht="15.75" customHeight="1">
      <c r="A196" s="189" t="str">
        <f>Seeds!AB191</f>
        <v>M6-NyO-23a-E-5</v>
      </c>
      <c r="B196" s="189" t="str">
        <f t="shared" si="9"/>
        <v>#REF!</v>
      </c>
      <c r="C196" s="189" t="str">
        <f>Seeds!AA191</f>
        <v>{
    "id": "M6-NyO-23a-E-5",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"M6_NyO_23a_9.svg",
                    "M6_NyO_23a_10.svg"
                ]
            }
        ],
        "calculated": [
            {
                "name": "A1",
                "label": "{{function}}",
                "function": "\\frac{2}{3}"
            }
        ],
        "uniques": true
    },
    "algorithm": {
        "name": "calculateOperation",
        "params": {
            "method": "equivLiteral",
            "keyboard": "INTERMEDIATE"
        }
    }
}</v>
      </c>
      <c r="D196" s="189" t="str">
        <f t="shared" si="2"/>
        <v>#REF!</v>
      </c>
    </row>
    <row r="197" ht="15.75" customHeight="1">
      <c r="A197" s="189" t="str">
        <f>Seeds!AB192</f>
        <v>M6-NyO-24a-I-1</v>
      </c>
      <c r="B197" s="189" t="str">
        <f t="shared" si="9"/>
        <v>#REF!</v>
      </c>
      <c r="C197" s="189" t="str">
        <f>Seeds!AA192</f>
        <v>{"id":"M6-NyO-24a-I-1","stimulus":"&lt;p&gt;Arraste cada fração para a sua equivalente.&lt;/p&gt;","hint":"&lt;p&gt;As frações equivalentes são obtidas multiplicando ou dividindo o numerador e o denominador por um mesmo número.&lt;/p&gt;","feedback":"&lt;p&gt;Para obter uma fração equivalente, multiplique ou divida o numerador e o denominador por um mesmo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","feedback":"Ao multiplicar o numerador e o denominador da fração &lt;span class=\"fr-math-v2 fr-draggable\" contenteditable=\"false\" data-original-math=\"\\(\\frac{{{T11}}}{{{T12}}}\\)\" draggable=\"true\"&gt;\\(\\frac{{{T11}}}{{{T12}}}\\)&lt;/span&gt; por 2 se obtém a fração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","feedback":"Ao multiplicar o numerador e o denominador da fração &lt;span class=\"fr-math-v2 fr-draggable\" contenteditable=\"false\" data-original-math=\"\\(\\frac{{{T21}}}{{{T22}}}\\)\" draggable=\"true\"&gt;\\(\\frac{{{T21}}}{{{T22}}}\\)&lt;/span&gt; por 3 se obtém a fração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","feedback":"Ao multiplicar o numerador e o denominador da fração &lt;span class=\"fr-math-v2 fr-draggable\" contenteditable=\"false\" data-original-math=\"\\(\\frac{{{T31}}}{{{T32}}}\\)\" draggable=\"true\"&gt;\\(\\frac{{{T31}}}{{{T32}}}\\)&lt;/span&gt; por 5 se obtém a fração equivalente &lt;span class=\"fr-math-v2 fr-draggable\" contenteditable=\"false\" data-original-math=\"\\(\\frac{{{T311}}}{{{T322}}}\\)\" draggable=\"true\"&gt;\\(\\frac{{{T311}}}{{{T322}}}\\)&lt;/span&gt;."}],"uniques":true},"algorithm":{"name":"linkOperationResult","template":"Match list","params":{"invert":true}}}</v>
      </c>
      <c r="D197" s="189" t="str">
        <f t="shared" si="2"/>
        <v>#REF!</v>
      </c>
    </row>
    <row r="198" ht="15.75" customHeight="1">
      <c r="A198" s="189" t="str">
        <f>Seeds!AB193</f>
        <v>M6-NyO-24a-E-1</v>
      </c>
      <c r="B198" s="189" t="str">
        <f t="shared" si="9"/>
        <v>#REF!</v>
      </c>
      <c r="C198" s="189" t="str">
        <f>Seeds!AA193</f>
        <v>{"id":"M6-NyO-24a-E-1","stimulus":"&lt;p&gt;Qual deve ser o valor de ? de modo que as seguintes frações sejam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v>
      </c>
      <c r="D198" s="189" t="str">
        <f t="shared" si="2"/>
        <v>#REF!</v>
      </c>
    </row>
    <row r="199" ht="15.75" customHeight="1">
      <c r="A199" s="189" t="str">
        <f>Seeds!AB194</f>
        <v>M6-NyO-24a-E-2</v>
      </c>
      <c r="B199" s="189" t="str">
        <f t="shared" si="9"/>
        <v>#REF!</v>
      </c>
      <c r="C199" s="189" t="str">
        <f>Seeds!AA194</f>
        <v>{"id":"M6-NyO-24a-E-2","stimulus":"&lt;p&gt;Qual deve ser o valor de ? de modo que as seguintes frações sejam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v>
      </c>
      <c r="D199" s="189" t="str">
        <f t="shared" si="2"/>
        <v>#REF!</v>
      </c>
    </row>
    <row r="200" ht="15.75" customHeight="1">
      <c r="A200" s="189" t="str">
        <f>Seeds!AB195</f>
        <v>M6-NyO-24a-A-1</v>
      </c>
      <c r="B200" s="189" t="str">
        <f t="shared" si="9"/>
        <v>#REF!</v>
      </c>
      <c r="C200" s="189" t="str">
        <f>Seeds!AA195</f>
        <v>{"id":"M6-NyO-24a-A-1","stimulus":"&lt;p&gt;André baixou &lt;span class=\"fr-math-v2 fr-draggable\" contenteditable=\"false\" data-original-math=\"\\(\\frac{{{Q1}}}{{{T1}}}\\)\" draggable=\"true\"&gt;\\(\\frac{{{Q1}}}{{{T1}}}\\)&lt;/span&gt; de um arquivo na internet. Como essa fração seria escrita se o denominador fosse {{T3}}?&lt;/p&gt;","template":"&lt;p&gt;A fração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D200" s="189" t="str">
        <f t="shared" si="2"/>
        <v>#REF!</v>
      </c>
    </row>
    <row r="201" ht="15.75" customHeight="1">
      <c r="A201" s="189" t="str">
        <f>Seeds!AB196</f>
        <v>M6-NyO-24a-A-2</v>
      </c>
      <c r="B201" s="189" t="str">
        <f t="shared" si="9"/>
        <v>#REF!</v>
      </c>
      <c r="C201" s="189" t="str">
        <f>Seeds!AA196</f>
        <v>{"id":"M6-NyO-24a-A-2","stimulus":"&lt;p&gt;Quando havia decorrido &lt;span class=\"fr-math-v2 fr-draggable\" contenteditable=\"false\" data-original-math=\"\\(\\frac{{{Q1}}}{{{T1}}}\\)\" draggable=\"true\"&gt;\\(\\frac{{{Q1}}}{{{T1}}}\\)&lt;/span&gt; do tempo de uma partida, o time de Júlia passou à frente no placar. Como essa fração seria escrita se o denominador fosse {{T3}}?&lt;/p&gt;","template":"&lt;p&gt;A fração de tempo do jogo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D201" s="189" t="str">
        <f t="shared" si="2"/>
        <v>#REF!</v>
      </c>
    </row>
    <row r="202" ht="15.75" customHeight="1">
      <c r="A202" s="189" t="str">
        <f>Seeds!AB197</f>
        <v>M6-NyO-24a-A-3</v>
      </c>
      <c r="B202" s="189" t="str">
        <f t="shared" si="9"/>
        <v>#REF!</v>
      </c>
      <c r="C202" s="189" t="str">
        <f>Seeds!AA197</f>
        <v>{"id":"M6-NyO-24a-A-3","stimulus":"&lt;p&gt;Um reservatório está com &lt;span class=\"fr-math-v2 fr-draggable\" contenteditable=\"false\" data-original-math=\"\\(\\frac{{{Q1}}}{{{T1}}}\\)\" draggable=\"true\"&gt;\\(\\frac{{{Q1}}}{{{T1}}}\\)&lt;/span&gt; de sua capacidade. Como essa fração seria escrita se o denominador fosse {{T3}}?&lt;/p&gt;","template":"&lt;p&gt;A fração do nível de água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D202" s="189" t="str">
        <f t="shared" si="2"/>
        <v>#REF!</v>
      </c>
    </row>
    <row r="203" ht="15.75" customHeight="1">
      <c r="A203" s="189" t="str">
        <f>Seeds!AB198</f>
        <v>M6-NyO-25a-I-1</v>
      </c>
      <c r="B203" s="189" t="str">
        <f t="shared" si="9"/>
        <v>#REF!</v>
      </c>
      <c r="C203" s="189" t="str">
        <f>Seeds!AA198</f>
        <v>{"id":"M6-NyO-25a-I-1","stimulus":"&lt;p&gt;Selecione as frações irredutíveis.&lt;/p&gt;","hint":"&lt;p&gt;Se o maior divisor comum do numerador e do denominador for 1, a fração é irredutível.&lt;/p&gt;","feedback":"&lt;p&gt;Para saber se uma fração é irredutível, é preciso calcular o máximo divisor comum do numerador e do denominador.&lt;/p&gt;&lt;p&gt;Se for 1, a fração é irredutível.&lt;/p&gt;&lt;p&gt;Se for diferente de 1, a fração pode ser simplificada.&lt;/p&gt;","seed":{"parameters":[{"name":"Q1","label":null,"list":[2,5,11,17]},{"name":"Q2","label":null,"list":[3,7,13,19]}],"calculated":[{"name":"T1","label":"{{function}}","function":"{{Q1}}*2","temp":true},{"name":"T2","label":"{{function}}","function":"{{Q2}}*3","temp":true},{"name":"T3","label":"{{function}}","function":"{{Q1}}*6","temp":true},{"name":"T13","label":"{{function}}","function":"math.gcd({{T1}},{{T3}})","temp":true},{"name":"T23","label":"{{function}}","function":"math.gcd({{T2}},{{T3}})","temp":true},{"name":"A1","label":"&lt;span class=\"fr-math-v2 fr-draggable\" contenteditable=\"false\" data-original-math=\"\\(\\frac{{{Q1}}}{{{Q2}}}\\)\" draggable=\"true\"&gt;\\(\\frac{{{Q1}}}{{{Q2}}}\\)&lt;/span&gt;","feedback":"&lt;p&gt;O máximo divisor comum de {{Q1}} e {{Q2}} é 1.&lt;/p&gt;"},{"name":"A2","label":"&lt;span class=\"fr-math-v2 fr-draggable\" contenteditable=\"false\" data-original-math=\"\\(\\frac{1}{{{Q1}}}\\)\" draggable=\"true\"&gt;\\(\\frac{1}{{{Q1}}}\\)&lt;/span&gt;","feedback":"&lt;p&gt;O máximo divisor comum de 1 e {{Q1}} é 1.&lt;/p&gt;"},{"name":"A3","label":"&lt;span class=\"fr-math-v2 fr-draggable\" contenteditable=\"false\" data-original-math=\"\\(\\frac{{{T1}}}{{{T3}}}\\)\" draggable=\"true\"&gt;\\(\\frac{{{T1}}}{{{T3}}}\\)&lt;/span&gt;","feedback":"&lt;p&gt;O máximo divisor comum de {{T1}} e {{T3}} é {{T13}}.&lt;/p&gt;","incorrect":true},{"name":"A4","label":"&lt;span class=\"fr-math-v2 fr-draggable\" contenteditable=\"false\" data-original-math=\"\\(\\frac{{{T2}}}{{{T3}}}\\)\" draggable=\"true\"&gt;\\(\\frac{{{T2}}}{{{T3}}}\\)&lt;/span&gt;","feedback":"&lt;p&gt;O máximo divisor comum de {{T2}} e {{T3}} é {{T23}}.&lt;/p&gt;","incorrect":true}],"uniques":true},"algorithm":{"name":"trueFalse","template":"Multiple choice – multiple response","params":{"countCorrect":2,"countIncorrect":1,"showCheckIcon":false,
            "columns": 3
        }
    }
}</v>
      </c>
      <c r="D203" s="189" t="str">
        <f t="shared" si="2"/>
        <v>#REF!</v>
      </c>
    </row>
    <row r="204" ht="15.75" customHeight="1">
      <c r="A204" s="189" t="str">
        <f>Seeds!AB199</f>
        <v>M6-NyO-25a-E-1</v>
      </c>
      <c r="B204" s="189" t="str">
        <f t="shared" si="9"/>
        <v>#REF!</v>
      </c>
      <c r="C204" s="189" t="str">
        <f>Seeds!AA199</f>
        <v>{"id":"M6-NyO-25a-E-1","stimulus":"&lt;p&gt;Simplifique até obter a fração irredutível.&lt;/p&gt;","template":"&lt;p style=\"text-align:center;\"&gt;&lt;span class=\"fr-math-v2 fr-draggable\" contenteditable=\"false\" data-original-math=\"\\(\\frac{{{T1}}}{{{T2}}}\\)\" draggable=\"true\"&gt;\\(\\frac{{{T1}}}{{{T2}}}\\)&lt;/span&gt; = {{response}}&lt;/p&gt;","hint":"&lt;p&gt;Calcule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v>
      </c>
      <c r="D204" s="189" t="str">
        <f t="shared" si="2"/>
        <v>#REF!</v>
      </c>
    </row>
    <row r="205" ht="15.75" customHeight="1">
      <c r="A205" s="189" t="str">
        <f>Seeds!AB200</f>
        <v>M6-NyO-25a-A-1</v>
      </c>
      <c r="B205" s="189" t="str">
        <f t="shared" si="9"/>
        <v>#REF!</v>
      </c>
      <c r="C205" s="189" t="str">
        <f>Seeds!AA200</f>
        <v>{"id":"M6-NyO-25a-A-1","stimulus":"&lt;p&gt;Para as férias de Marcos, ele encontrou um apartamento com vista para o mar em Copacabana, mas só conseguiu reunir &lt;span class=\"fr-math-v2 fr-draggable\" contenteditable=\"false\" data-original-math=\"\\(\\frac{{{T1}}}{{{T2}}}\\)\" draggable=\"true\"&gt;\\(\\frac{{{T1}}}{{{T2}}}\\)&lt;/span&gt; do preço da hospedagem. Expresse essa fração da forma mais simplificada possível.&lt;/p&gt;","template":"&lt;p&gt;Marcos tem {{response}} do preço da hospedagem.&lt;/p&gt;","hint":"&lt;p&gt;Calcule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D205" s="189" t="str">
        <f t="shared" si="2"/>
        <v>#REF!</v>
      </c>
    </row>
    <row r="206" ht="15.75" customHeight="1">
      <c r="A206" s="189" t="str">
        <f>Seeds!AB201</f>
        <v>M6-NyO-25a-A-2</v>
      </c>
      <c r="B206" s="189" t="str">
        <f t="shared" si="9"/>
        <v>#REF!</v>
      </c>
      <c r="C206" s="189" t="str">
        <f>Seeds!AA201</f>
        <v>{"id":"M6-NyO-25a-A-2","stimulus":"&lt;p&gt;Nicole precisa fazer um projeto de ciências sobre os cinco reinos dos seres vivos. Até agora, ela fez &lt;span class=\"fr-math-v2 fr-draggable\" contenteditable=\"false\" data-original-math=\"\\(\\frac{{{T1}}}{{{T2}}}\\)\" draggable=\"true\"&gt;\\(\\frac{{{T1}}}{{{T2}}}\\)&lt;/span&gt; da parte dos fungos e &lt;span class=\"fr-math-v2 fr-draggable\" contenteditable=\"false\" data-original-math=\"\\(\\frac{{{T3}}}{{{T4}}}\\)\" draggable=\"true\"&gt;\\(\\frac{{{T3}}}{{{T4}}}\\)&lt;/span&gt; das plantas. Expresse essas frações na forma irredutível.&lt;/p&gt;","template":"&lt;p&gt;Nicole fez {{response}} da parte dos fungos e {{response}} das plantas.&lt;/p&gt;","hint":"&lt;p&gt;Calcule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D206" s="189" t="str">
        <f t="shared" si="2"/>
        <v>#REF!</v>
      </c>
    </row>
    <row r="207" ht="15.75" customHeight="1">
      <c r="A207" s="189" t="str">
        <f>Seeds!AB202</f>
        <v>M6-NyO-25a-A-3</v>
      </c>
      <c r="B207" s="189" t="str">
        <f t="shared" si="9"/>
        <v>#REF!</v>
      </c>
      <c r="C207" s="189" t="str">
        <f>Seeds!AA202</f>
        <v>{"id":"M6-NyO-25a-A-3","stimulus":"&lt;p&gt;Marta convidou a vizinha dela para jantar em sua casa. A vizinha comeu &lt;span class=\"fr-math-v2 fr-draggable\" contenteditable=\"false\" data-original-math=\"\\(\\frac{{{T1}}}{{{T2}}}\\)\" draggable=\"true\"&gt;\\(\\frac{{{T1}}}{{{T2}}}\\)&lt;/span&gt; da lasanha e &lt;span class=\"fr-math-v2 fr-draggable\" contenteditable=\"false\" data-original-math=\"\\(\\frac{{{T3}}}{{{T4}}}\\)\" draggable=\"true\"&gt;\\(\\frac{{{T3}}}{{{T4}}}\\)&lt;/span&gt; da salada. Expresse essas frações na forma irredutível.&lt;/p&gt;","template":"&lt;p&gt;A vizinha comeu {{response}} da lasanha e {{response}} da salada.&lt;/p&gt;","hint":"&lt;p&gt;Calcule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D207" s="189" t="str">
        <f t="shared" si="2"/>
        <v>#REF!</v>
      </c>
    </row>
    <row r="208" ht="15.75" customHeight="1">
      <c r="A208" s="189" t="str">
        <f>Seeds!AB203</f>
        <v>M6-NyO-25a-A-4</v>
      </c>
      <c r="B208" s="189" t="str">
        <f t="shared" si="9"/>
        <v>#REF!</v>
      </c>
      <c r="C208" s="189" t="str">
        <f>Seeds!AA203</f>
        <v>{"id":"M6-NyO-25a-A-4","stimulus":"&lt;p&gt;Sara e Alberto participaram de uma corrida solidária de combate à violência contra mulheres em São Paulo, mas não conseguiram concluí-la. Sara correu &lt;span class=\"fr-math-v2 fr-draggable\" contenteditable=\"false\" data-original-math=\"\\(\\frac{{{T1}}}{{{T2}}}\\)\" draggable=\"true\"&gt;\\(\\frac{{{T1}}}{{{T2}}}\\)&lt;/span&gt; do percurso e Alberto, &lt;span class=\"fr-math-v2 fr-draggable\" contenteditable=\"false\" data-original-math=\"\\(\\frac{{{T3}}}{{{T4}}}\\)\" draggable=\"true\"&gt;\\(\\frac{{{T3}}}{{{T4}}}\\)&lt;/span&gt;. Expresse essas frações na forma irredutível.&lt;/p&gt;","template":"&lt;p&gt;Sara completou {{response}} da corrida e Alberto, {{response}}.&lt;/p&gt;","hint":"&lt;p&gt;Calcule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D208" s="189" t="str">
        <f t="shared" si="2"/>
        <v>#REF!</v>
      </c>
    </row>
    <row r="209" ht="15.75" customHeight="1">
      <c r="A209" s="189" t="str">
        <f>Seeds!AB204</f>
        <v>M6-NyO-25a-A-5</v>
      </c>
      <c r="B209" s="189" t="str">
        <f t="shared" si="9"/>
        <v>#REF!</v>
      </c>
      <c r="C209" s="189" t="str">
        <f>Seeds!AA204</f>
        <v>{"id":"M6-NyO-25a-A-5","stimulus":"&lt;p&gt;Carlos estava fazendo uma viagem, mas quanto havia feito &lt;span class=\"fr-math-v2 fr-draggable\" contenteditable=\"false\" data-original-math=\"\\(\\frac{{{T1}}}{{{T2}}}\\)\" draggable=\"true\"&gt;\\(\\frac{{{T1}}}{{{T2}}}\\)&lt;/span&gt; do trajeto, o carro dele quebrou. Expresse essa fração na forma irredutível.&lt;/p&gt;","template":"&lt;p&gt;Carlos percorreu {{response}} do percurso.&lt;/p&gt;","hint":"&lt;p&gt;Calcule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D209" s="189" t="str">
        <f t="shared" si="2"/>
        <v>#REF!</v>
      </c>
    </row>
    <row r="210" ht="15.75" customHeight="1">
      <c r="A210" s="189" t="str">
        <f>Seeds!AB205</f>
        <v>M6-NyO-26a-I-1</v>
      </c>
      <c r="B210" s="189" t="str">
        <f t="shared" si="9"/>
        <v>#REF!</v>
      </c>
      <c r="C210" s="189" t="str">
        <f>Seeds!AA205</f>
        <v>{"id":"M6-NyO-26a-I-1","stimulus":"&lt;p&gt;Classifique essas frações.&lt;/p&gt;","template":"&lt;table style=\"width: 100%;\"&gt;&lt;tbody&gt;&lt;tr&gt;&lt;td style=\"width: 50.0%; text-align: center; border: none;\"&gt;Própia&lt;/td&gt;&lt;td style=\"width: 50.0%; text-align: center; border: none;\"&gt;Imprópia&lt;/td&gt;&lt;/tr&gt;&lt;tr&gt;&lt;td style=\"width: 50.0%; text-align: center; border: none;\"&gt;{{response}}&lt;/td&gt;&lt;td style=\"width: 50.0%; text-align: center; border: none;\"&gt;{{response}}&lt;/td&gt;&lt;/tr&gt;&lt;/tbody&gt;&lt;/table&gt;","hint":"&lt;p&gt;Uma fração própria é aquela que tem o numerador menor que o denominador.&lt;/p&gt;","feedback":"&lt;p&gt;Uma &lt;b&gt;fração própria&lt;/b&gt; é aquela que tem um numerador menor que o denominador.&lt;/p&gt;&lt;p&gt;Uma &lt;b&gt;fração imprópria&lt;/b&gt; é aquela que tem um numerador maior que o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draggable=\"true\"&gt;\\(\\frac{{{T1}}}{{{Q1}}}\\)&lt;/span&gt;","function":"","feedback":"O numerador tem que ser menor que o denominador para que seja uma fração própria."},{"name":"A2","label":"&lt;span class=\"fr-math-v2 fr-draggable\" contenteditable=\"false\" data-original-math=\"\\(\\frac{{{T2}}}{{{Q2}}}\\)\" draggable=\"true\"&gt;\\(\\frac{{{T2}}}{{{Q2}}}\\)&lt;/span&gt;","function":"","feedback":"O numerador tem que ser maior que o denominador para ser uma fração imprópria."}],"uniques":true},"algorithm":{"name":"calculateOperation","template":"Cloze with drag &amp; drop","params":{"keyboard":"INTERMEDIATE"}}}</v>
      </c>
      <c r="D210" s="189" t="str">
        <f t="shared" si="2"/>
        <v>#REF!</v>
      </c>
    </row>
    <row r="211" ht="15.75" customHeight="1">
      <c r="A211" s="189" t="str">
        <f>Seeds!AB206</f>
        <v>M6-NyO-26a-E-1</v>
      </c>
      <c r="B211" s="189" t="str">
        <f t="shared" si="9"/>
        <v>#REF!</v>
      </c>
      <c r="C211" s="189" t="str">
        <f>Seeds!AA206</f>
        <v>{"id":"M6-NyO-26a-E-1","stimulus":"&lt;p&gt;Selecione as frações impróprias.&lt;/p&gt;","hint":"&lt;p&gt;Uma fração imprópria é aquela cujo numerador é maior que o denominador.&lt;/p&gt;","feedback":"&lt;p&gt;Uma fração imprópria é aquela cujo numerador é maior que o denominador.&lt;/p&gt;","seed":{"parameters":[{"name":"Q1","label":null,"list":[4,5,6]},{"name":"Q2","label":null,"list":[4,5,6]},{"name":"Q3","label":null,"list":[4,5,6]},{"name":"Q4","label":null,"list":[7,8,9]},{"name":"Q5","label":null,"list":[7,8,9]},{"name":"Q6","label":null,"list":[7,8,9]},{"name":"Q7","label":null,"list":[1,2,3]},{"name":"Q8","label":null,"list":[1,2,3,4,5,6]}],"calculated":[{"name":"T1","label":"{{function}}","function":"{{Q1}}+{{Q7}}","temp":true},{"name":"T2","label":"{{function}}","function":"{{Q2}}-{{Q7}}","temp":true},{"name":"T3","label":"{{function}}","function":"{{Q3}}-{{Q7}}","temp":true},{"name":"T4","label":"{{function}}","function":"{{Q4}}-{{Q8}}","temp":true},{"name":"T5","label":"{{function}}","function":"{{Q5}}+{{Q8}}","temp":true},{"name":"T6","label":"{{function}}","function":"{{Q6}}+{{Q8}}","temp":true},{"name":"A1","label":"&lt;span class=\"fr-math-v2 fr-draggable\" contenteditable=\"false\" data-original-math=\"\\(\\frac{{{T1}}}{{{Q1}}}\\)\" draggable=\"true\"&gt;\\(\\frac{{{T1}}}{{{Q1}}}\\)&lt;/span&gt;"},{"name":"A2","label":"&lt;span class=\"fr-math-v2 fr-draggable\" contenteditable=\"false\" data-original-math=\"\\(\\frac{{{T2}}}{{{Q2}}}\\)\" draggable=\"true\"&gt;\\(\\frac{{{T2}}}{{{Q2}}}\\)&lt;/span&gt;","incorrect":true,"feedback":"O numerador é menor que o denominador, então é uma fração própria."},{"name":"A3","label":"&lt;span class=\"fr-math-v2 fr-draggable\" contenteditable=\"false\" data-original-math=\"\\(\\frac{{{T3}}}{{{Q3}}}\\)\" draggable=\"true\"&gt;\\(\\frac{{{T3}}}{{{Q3}}}\\)&lt;/span&gt;","incorrect":true,"feedback":"O numerador é menor que o denominador, então é uma fração própria."},{"name":"A4","label":"&lt;span class=\"fr-math-v2 fr-draggable\" contenteditable=\"false\" data-original-math=\"\\(\\frac{{{T4}}}{{{Q4}}}\\)\" draggable=\"true\"&gt;\\(\\frac{{{T4}}}{{{Q4}}}\\)&lt;/span&gt;","incorrect":true,"feedback":"O numerador é menor que o denominador, então é uma fração própria."},{"name":"A5","label":"&lt;span class=\"fr-math-v2 fr-draggable\" contenteditable=\"false\" data-original-math=\"\\(\\frac{{{T5}}}{{{Q5}}}\\)\" draggable=\"true\"&gt;\\(\\frac{{{T5}}}{{{Q5}}}\\)&lt;/span&gt;"},{"name":"A6","label":"&lt;span class=\"fr-math-v2 fr-draggable\" contenteditable=\"false\" data-original-math=\"\\(\\frac{{{T6}}}{{{Q6}}}\\)\" draggable=\"true\"&gt;\\(\\frac{{{T6}}}{{{Q6}}}\\)&lt;/span&gt;"}],"uniques":true},"algorithm":{"name":"trueFalse","template":"Multiple choice – multiple response","params":{"countCorrect":2,"countIncorrect":1,"showCheckIcon":false,
            "columns": 3
        }
    }
}</v>
      </c>
      <c r="D211" s="189" t="str">
        <f t="shared" si="2"/>
        <v>#REF!</v>
      </c>
    </row>
    <row r="212" ht="15.75" customHeight="1">
      <c r="A212" s="189" t="str">
        <f>Seeds!AB207</f>
        <v>M6-NyO-26a-A-1</v>
      </c>
      <c r="B212" s="189" t="str">
        <f t="shared" si="9"/>
        <v>#REF!</v>
      </c>
      <c r="C212" s="189" t="str">
        <f>Seeds!AA207</f>
        <v>{
    "id": "M6-NyO-26a-A-1",
    "stimulus": "&lt;p&gt;{{Q4}} comeu &lt;span class=\"fr-math-v2 fr-draggable\" contenteditable=\"false\" data-original-math=\"\\(\\frac{{{T1}}}{{{Q3}}}\\)\" draggable=\"true\"&gt;\\(\\frac{{{T1}}}{{{Q3}}}\\)&lt;/span&gt; de uma torta, enquanto que {{Q5}} comeu &lt;span class=\"fr-math-v2 fr-draggable\" contenteditable=\"false\" data-original-math=\"\\(\\frac{{{T2}}}{{{Q3}}}\\)\" draggable=\"true\"&gt;\\(\\frac{{{T2}}}{{{Q3}}}\\)&lt;/span&gt;. Qual dos dois comeu uma fração imprópria da torta?&lt;/p&gt;",
    "template": "&lt;p&gt;Foi {{response}} quem comeu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"Lidia",
                    "André",
                    "Pérola"
                ]
            },
            {
                "name": "Q5",
                "label": null,
                "list": [
                    "Alberto",
                    "Amanda",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D212" s="189" t="str">
        <f t="shared" si="2"/>
        <v>#REF!</v>
      </c>
    </row>
    <row r="213" ht="15.75" customHeight="1">
      <c r="A213" s="189" t="str">
        <f>Seeds!AB208</f>
        <v>M6-NyO-26a-A-2</v>
      </c>
      <c r="B213" s="189" t="str">
        <f t="shared" si="9"/>
        <v>#REF!</v>
      </c>
      <c r="C213" s="189" t="str">
        <f>Seeds!AA208</f>
        <v>{
    "id": "M6-NyO-26a-A-2",
    "stimulus": "&lt;p&gt;{{Q4}} leu &lt;span class=\"fr-math-v2 fr-draggable\" contenteditable=\"false\" data-original-math=\"\\(\\frac{{{T1}}}{{{Q3}}}\\)\" draggable=\"true\"&gt;\\(\\frac{{{T1}}}{{{Q3}}}\\)&lt;/span&gt; de umas histórias em quadrinhos, enquanto que {{Q5}} leu &lt;span class=\"fr-math-v2 fr-draggable\" contenteditable=\"false\" data-original-math=\"\\(\\frac{{{T2}}}{{{Q3}}}\\)\" draggable=\"true\"&gt;\\(\\frac{{{T2}}}{{{Q3}}}\\)&lt;/span&gt;. Qual deles leu uma fração imprópria de quadrinhos?&lt;/p&gt;",
    "template": "&lt;p&gt;Foi {{response}} quem leu uma fração imprópria de quadrinhos.&lt;/p&gt;",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"Camilo",
                    "João",
                    "Isabela",
                    "Aline"
                ]
            },
            {
                "name": "Q5",
                "label": null,
                "list": [
                    "Fran",
                    "Érica",
                    "Paulo",
                    "Ana",
                    "Bruno"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D213" s="189" t="str">
        <f t="shared" si="2"/>
        <v>#REF!</v>
      </c>
    </row>
    <row r="214" ht="15.75" customHeight="1">
      <c r="A214" s="189" t="str">
        <f>Seeds!AB209</f>
        <v>M6-NyO-26a-A-3</v>
      </c>
      <c r="B214" s="189" t="str">
        <f t="shared" si="9"/>
        <v>#REF!</v>
      </c>
      <c r="C214" s="189" t="str">
        <f>Seeds!AA209</f>
        <v>{
    "id": "M6-NyO-26a-A-3",
    "stimulus": "&lt;p&gt;{{Q4}} foi a uma padaria e comprou &lt;span class=\"fr-math-v2 fr-draggable\" contenteditable=\"false\" data-original-math=\"\\(\\frac{{{T1}}}{{{Q3}}}\\)\" draggable=\"true\"&gt;\\(\\frac{{{T1}}}{{{Q3}}}\\)&lt;/span&gt; de uma torta de maçã, enquanto {{Q5}} comprou &lt;span class=\"fr-math-v2 fr-draggable\" contenteditable=\"false\" data-original-math=\"\\(\\frac{{{T2}}}{{{Q3}}}\\)\" draggable=\"true\"&gt;\\(\\frac{{{T2}}}{{{Q3}}}\\)&lt;/span&gt; de uma torta de limão. Quem comprou uma fração imprópria de torta?&lt;/p&gt;",
    "template": "&lt;p&gt;Foi {{response}} quem comprou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"Josias",
                    " Lorena",
                    "Álvaro"
                ]
            },
            {
                "name": "Q5",
                "label": null,
                "list": [
                    "Augusto",
                    " Alexandre",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D214" s="189" t="str">
        <f t="shared" si="2"/>
        <v>#REF!</v>
      </c>
    </row>
    <row r="215" ht="15.75" customHeight="1">
      <c r="A215" s="189" t="str">
        <f>Seeds!AB214</f>
        <v>M6-NyO-27a-I-1</v>
      </c>
      <c r="B215" s="189" t="str">
        <f t="shared" si="9"/>
        <v>#REF!</v>
      </c>
      <c r="C215" s="189" t="str">
        <f>Seeds!AA214</f>
        <v>{
    "id": "M6-NyO-27a-I-1",
    "stimulus": "&lt;p&gt;Quais destas frações são a redução para o denominador comum destas duas? Use o mínimo múltiplo comum.&lt;/p&gt;&lt;p style=\"text-align: center;\"&gt;&lt;span class=\"fr-math-v2 fr-draggable\" contenteditable=\"false\" data-original-math=\"\\(\\frac{{{Q1}}}{{{T1}}}\\)\" draggable=\"true\"&gt;\\(\\frac{{{Q1}}}{{{T1}}}\\)&lt;/span&gt; e &lt;span class=\"fr-math-v2 fr-draggable\" contenteditable=\"false\" data-original-math=\"\\(\\frac{{{Q2}}}{{{T2}}}\\)\" draggable=\"true\"&gt;\\(\\frac{{{Q2}}}{{{T2}}}\\)&lt;/span&gt;&lt;/p&gt;",
    "hint": "O mínimo múltiplo comum de {{T1}} e {{T2}} é {{T3}}.",
    "feedback": "&lt;p&gt;O mínimo múltiplo comum de {{T1}} e {{T2}} é {{T3}}.&lt;/p&gt;&lt;p&gt;Assim, as frações equivalentes são:&lt;/p&gt;&lt;p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e &lt;span class=\"fr-math-v2 fr-draggable\" contenteditable=\"false\" data-original-math=\"\\(\\frac{{{T5}}}{{{T3}}}\\)\" draggable=\"true\"&gt;\\(\\frac{{{T5}}}{{{T3}}}\\)&lt;/span&gt;",
                "function": ""
            },
            {
                "name": "A2",
                "label": "&lt;span class=\"fr-math-v2 fr-draggable\" contenteditable=\"false\" data-original-math=\"\\(\\frac{{{Q1}}}{{{T3}}}\\)\" draggable=\"true\"&gt;\\(\\frac{{{Q1}}}{{{T3}}}\\)&lt;/span&gt; e &lt;span class=\"fr-math-v2 fr-draggable\" contenteditable=\"false\" data-original-math=\"\\(\\frac{{{Q2}}}{{{T3}}}\\)\" draggable=\"true\"&gt;\\(\\frac{{{Q2}}}{{{T3}}}\\)&lt;/span&gt;",
                "function": "",
                "incorrect": true
            },
            {
                "name": "A3",
                "label": "&lt;span class=\"fr-math-v2 fr-draggable\" contenteditable=\"false\" data-original-math=\"\\(\\frac{{{T6}}}{{{T3}}}\\)\" draggable=\"true\"&gt;\\(\\frac{{{T6}}}{{{T3}}}\\)&lt;/span&gt; e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D215" s="189" t="str">
        <f t="shared" si="2"/>
        <v>#REF!</v>
      </c>
    </row>
    <row r="216" ht="15.75" customHeight="1">
      <c r="A216" s="189" t="str">
        <f>Seeds!AB215</f>
        <v>M6-NyO-27a-E-1</v>
      </c>
      <c r="B216" s="189" t="str">
        <f t="shared" si="9"/>
        <v>#REF!</v>
      </c>
      <c r="C216" s="189" t="str">
        <f>Seeds!AA215</f>
        <v>{
    "id": "M6-NyO-27a-E-1",
    "seed": {
        "parameters": [
            {
                "name": "Q1",
                "label": null,
                "min": 1,
                "max": 8,
                "step": 1
            },
            {
                "name": "Q2",
                "label": null,
                "min": 9,
                "max": 15,
                "step": 1
            },
            {
                "name": "Q3",
                "label": null,
                "min": 1,
                "max": 8,
                "step": 1
            },
            {
                "name": "Q4",
                "label": null,
                "min": 9,
                "max": 15,
                "step": 1
            }
        ],
        "uniques": true
    },
    "scaffolding": [
        {
            "id": "step-0",
            "stimulus": "&lt;p&gt;Encontre duas frações equivalentes a essa e que tenham o mesmo denominador. Use o método do mínimo múltiplo comum.&lt;/p&gt;",
            "template": "&lt;p style=\"text-align:center;\"&gt;&lt;span class=\"fr-math-v2 fr-draggable\" contenteditable=\"false\" data-original-math=\"\\(\\frac{{{Q1}}}{{{Q2}}}\\)\" draggable=\"true\"&gt;\\(\\frac{{{Q1}}}{{{Q2}}}\\)&lt;/span&gt; e &lt;span class=\"fr-math-v2 fr-draggable\" contenteditable=\"false\" data-original-math=\"\\(\\frac{{{Q3}}}{{{Q4}}}\\)\" draggable=\"true\"&gt;\\(\\frac{{{Q3}}}{{{Q4}}}\\)&lt;/span&gt; = {{response}} e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"&lt;p&gt;O que precisa ser calculado?&lt;/p&gt;",
            "seed": {
                "calculated": [
                    {
                        "name": "2-A1",
                        "label": "As frações equivalentes."
                    },
                    {
                        "name": "2-A2",
                        "label": "A maior das duas frações.",
                        "incorrect": true
                    },
                    {
                        "name": "2-A3",
                        "label": "A menor das duas frações.",
                        "incorrect": true
                    }
                ]
            },
            "algorithm": {
                "name": "trueFalse",
                "template": "Multiple choice – standard"
            }
        },
        {
            "id": "step-2",
            "stimulus": "&lt;p&gt;Para encontrar frações equivalentes usando o método do mínimo múltiplo comum, comece encontrando o mínimo múltiplo comum dos denominadores.&lt;/p&gt;",
            "template": "&lt;p&gt;O m.m.c. de {{Q2}} e {{Q4}} é {{response}}.&lt;/p&gt;",
            "seed": {
                "calculated": [
                    {
                        "name": "A3",
                        "label": "{{function}}",
                        "function": " math.lcm({{Q2}}, {{Q4}})"
                    }
                ]
            },
            "algorithm": {
                "name": "calculateOperation",
                "params": {
                    "method": "equivLiteral",
                    "keyboard": "NUMERICAL"
                }
            }
        },
        {
            "id": "step-3",
            "stimulus": "&lt;p&gt;Portanto, quais são as duas frações equivalentes com denominador igual a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D216" s="189" t="str">
        <f t="shared" si="2"/>
        <v>#REF!</v>
      </c>
    </row>
    <row r="217" ht="15.75" customHeight="1">
      <c r="A217" s="189" t="str">
        <f>Seeds!AB216</f>
        <v>M6-NyO-27a-E-2</v>
      </c>
      <c r="B217" s="189" t="str">
        <f t="shared" si="9"/>
        <v>#REF!</v>
      </c>
      <c r="C217" s="189" t="str">
        <f>Seeds!AA216</f>
        <v>{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"&lt;p&gt;Arraste e ordene as seguintes frações da maior para a menor usando o método do mínimo múltiplo comum. Coloque-as de cima para baixo.&lt;/p&gt;",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"&lt;p&gt;O que pede o exercício?&lt;/p&gt;",
            "seed": {
                "calculated": [
                    {
                        "name": "1-A1",
                        "label": "&lt;p&gt;Ordenar as três frações da menor para a maior.&lt;/p&gt;",
                        "incorrect": true
                    },
                    {
                        "name": "1-A2",
                        "label": "&lt;p&gt;Ordenar as três frações da maior para a menor.&lt;/p&gt;"
                    },
                    {
                        "name": "1-A3",
                        "label": "&lt;p&gt;Calcular as frações equivalentes.&lt;/p&gt;",
                        "incorrect": true
                    }
                ]
            },
            "algorithm": {
                "name": "trueFalse",
                "template": "Multiple choice – standard",
                "params": {
                    "countCorrect": 1,
                    "countIncorrect": 2
                }
            }
        },
        {
            "id": "step-3",
            "stimulus": "&lt;p&gt;Para comparar frações com denominadores diferentes, pode-se usar o método do mínimo múltiplo comum. Qual é o m.m.c dos denominadores?&lt;/p&gt;",
            "template": "&lt;p&gt;O m.m.c. de {{Q2}}, {{Q4}} e {{Q6}} é {{response}}.&lt;/p&gt;",
            "seed": {
                "calculated": [
                    {
                        "name": "A2",
                        "label": "{{function}}",
                        "function": " math.lcm({{Q2}}, {{Q4}}, {{Q6}})"
                    }
                ]
            },
            "algorithm": {
                "name": "calculateOperation",
                "params": {
                    "method": "equivLiteral",
                    "keyboard": "NUMERICAL"
                }
            }
        },
        {
            "id": "step-4",
            "stimulus": "&lt;p&gt;Então, quais são as três frações equivalentes com denominador igual a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"&lt;p&gt;Então, como ficam as frações ordenadas da maior para a menor? Coloque-as de cima para baixo.&lt;/p&gt;",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D217" s="189" t="str">
        <f t="shared" si="2"/>
        <v>#REF!</v>
      </c>
    </row>
    <row r="218" ht="15.75" customHeight="1">
      <c r="A218" s="189" t="str">
        <f>Seeds!AB217</f>
        <v>M6-NyO-27a-A-1</v>
      </c>
      <c r="B218" s="189" t="str">
        <f t="shared" si="9"/>
        <v>#REF!</v>
      </c>
      <c r="C218" s="189" t="str">
        <f>Seeds!AA217</f>
        <v>{
    "id": "M6-NyO-27a-A-1",
    "seed": {
        "parameters": [
            {
                "name": "Q1",
                "label": null,
                "list": [
                    2,
                    4,
                    6
                ]
            },
            {
                "name": "Q2",
                "label": null,
                "list": [
                    9,
                    10,
                    11
                ]
            },
            {
                "name": "Q3",
                "label": null,
                "list": [
                    1,
                    3,
                    5
                ]
            },
            {
                "name": "Q4",
                "label": null,
                "list": [
                    6,
                    8,
                    10
                ]
            }
        ],
        "uniques": true
    },
    "scaffolding": [
        {
            "id": "step-0",
            "stimulus":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Considerando aquele que fez mais da tarefa, qual fração foi feita? Escreva o resultado obtido comparando as frações com o método do mínimo múltiplo comum.&lt;/p&gt;",
            "template": "&lt;p&gt;A pessoa que fez mais progresso completou {{response}} da tarefa.&lt;/p&gt;",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 {{Q4}})"
                    }
                ]
            },
            "algorithm": {
                "name": "calculateOperation",
                "params": {
                    "method": "equivLiteral",
                    "keyboard": "NUMERICAL"
                }
            }
        },
        {
            "id": "step-3",
            "stimulus": "&lt;p&gt;Então, quais são as duas frações equivalentes com denominador igual a{{T24}}?&lt;/p&gt;",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"&lt;p&gt;Então, qual é a maior fração entre as duas?&lt;/p&gt;",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D218" s="189" t="str">
        <f t="shared" si="2"/>
        <v>#REF!</v>
      </c>
    </row>
    <row r="219" ht="15.75" customHeight="1">
      <c r="A219" s="189" t="str">
        <f>Seeds!AB218</f>
        <v>M6-NyO-27a-A-2</v>
      </c>
      <c r="B219" s="189" t="str">
        <f t="shared" si="9"/>
        <v>#REF!</v>
      </c>
      <c r="C219" s="189" t="str">
        <f>Seeds!AA218</f>
        <v>{
    "id": "M6-NyO-27a-A-2",
    "seed": {
        "parameters": [
            {
                "name": "Q1",
                "label": null,
                "list": [
                    1,
                    2,
                    3,
                    5
                ]
            },
            {
                "name": "Q2",
                "label": null,
                "list": [
                    10,
                    11,
                    13
                ]
            },
            {
                "name": "Q3",
                "label": null,
                "list": [
                    1,
                    2,
                    3,
                    5
                ]
            },
            {
                "name": "Q4",
                "label": null,
                "list": [
                    10,
                    11,
                    13
                ]
            }
        ],
        "uniques": true
    },
    "scaffolding": [
        {
            "id": "step-0",
            "stimulus":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Que fração do orçamento foi a mais cara? Escreva o resultado obtido comparando as frações com o método do mínimo múltiplo comum.&lt;/p&gt;",
            "template": "&lt;p&gt;A modificação mais cara custou {{response}} do orçamento&lt;/p&gt;",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duas?&lt;/p&gt;",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1,"showCheckIcon":false,"columns":3
                }
            }
        }
    ]
}</v>
      </c>
      <c r="D219" s="189" t="str">
        <f t="shared" si="2"/>
        <v>#REF!</v>
      </c>
    </row>
    <row r="220" ht="15.75" customHeight="1">
      <c r="A220" s="189" t="str">
        <f>Seeds!AB219</f>
        <v>M6-NyO-27a-A-3</v>
      </c>
      <c r="B220" s="189" t="str">
        <f t="shared" si="9"/>
        <v>#REF!</v>
      </c>
      <c r="C220" s="189" t="str">
        <f>Seeds!AA219</f>
        <v>{
    "id": "M6-NyO-27a-A-3",
    "seed": {
        "parameters": [
            {
                "name": "Q1",
                "label": null,
                "list": [
                    1,
                    2,
                    3,
                    4,
                    5,
                    6
                ]
            },
            {
                "name": "Q2",
                "label": null,
                "list": [
                    7,
                    8,
                    9,
                    10,
                    11,
                    12,
                    13
                ]
            },
            {
                "name": "Q3",
                "label": null,
                "list": [
                    1,
                    2,
                    3,
                    4,
                    5,
                    6
                ]
            },
            {
                "name": "Q4",
                "label": null,
                "list": [
                    7,
                    8,
                    9,
                    10,
                    11,
                    12,
                    13
                ]
            }
        ],
        "uniques": true
    },
    "scaffolding": [
        {
            "id": "step-0",
            "stimulus": "&lt;p&gt;Dois barcos deixaram Veneza ao mesmo tempo. Algumas horas depois, o primeiro navegou &lt;span class=\"fr-math-v2 fr-draggable\" contenteditable=\"false\" data-original-math=\"\\(\\frac{{{Q1}}}{{{Q2}}}\\)\" draggable=\"true\"&gt;\\(\\frac{{{Q1}}}{{{Q2}}}\\)&lt;/span&gt; do trajeto e o segundo, &lt;span class=\"fr-math-v2 fr-draggable\" contenteditable=\"false\" data-original-math=\"\\(\\frac{{{Q3}}}{{{Q4}}}\\)\" draggable=\"true\"&gt;\\(\\frac{{{Q3}}}{{{Q4}}}\\)&lt;/span&gt;. Qual é a maior fração de distância? Escreva o resultado obtido comparando as frações com o método do mínimo múltiplo comum.&lt;/p&gt;",
            "template": "&lt;p&gt;O barco mais rápido completou {{response}} da viagem.&lt;/p&gt;",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três frações.&lt;/p&gt;",
                        "incorrect": false
                    },
                    {
                        "name": "1-A2",
                        "label": "&lt;p&gt;A menor das três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três?&lt;/p&gt;",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D220" s="189" t="str">
        <f t="shared" si="2"/>
        <v>#REF!</v>
      </c>
    </row>
    <row r="221" ht="15.75" customHeight="1">
      <c r="A221" s="189" t="str">
        <f>Seeds!AB220</f>
        <v>M6-NyO-27b-I-1</v>
      </c>
      <c r="B221" s="189" t="str">
        <f t="shared" si="9"/>
        <v>#REF!</v>
      </c>
      <c r="C221" s="189" t="str">
        <f>Seeds!AA220</f>
        <v>{"id":"M6-NyO-27b-I-1","stimulus":"&lt;p&gt;Identifique as frações equivalentes igualando os denominadores com o método dos produtos cruzados.&lt;/p&gt;&lt;p style=\"text-align: center;\"&gt;&lt;span class=\"fr-math-v2 fr-draggable\" contenteditable=\"false\" data-original-math=\"\\(\\frac{{{Q1}}}{{{Q2}}}\\)\" draggable=\"true\"&gt;\\(\\frac{{{Q1}}}{{{Q2}}}\\)&lt;/span&gt; e &lt;span class=\"fr-math-v2 fr-draggable\" contenteditable=\"false\" data-original-math=\"\\(\\frac{{{Q3}}}{{{Q4}}}\\)\" draggable=\"true\"&gt;\\(\\frac{{{Q3}}}{{{Q4}}}\\)&lt;/span&gt;&lt;/p&gt;","hint":"&lt;p&gt;Multiplique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e &lt;span class=\"fr-math-v2 fr-draggable\" contenteditable=\"false\" data-original-math=\"\\(\\frac{{{T23}}}{{{T24}}}\\)\" draggable=\"true\"&gt;\\(\\frac{{{T23}}}{{{T24}}}\\)&lt;/span&gt;"},{"name":"A2","label":"&lt;span class=\"fr-math-v2 fr-draggable\" contenteditable=\"false\" data-original-math=\"\\(\\frac{{{T34}}}{{{T24}}}\\)\" draggable=\"true\"&gt;\\(\\frac{{{T34}}}{{{T24}}}\\)&lt;/span&gt; e &lt;span class=\"fr-math-v2 fr-draggable\" contenteditable=\"false\" data-original-math=\"\\(\\frac{{{T33}}}{{{T24}}}\\)\" draggable=\"true\"&gt;\\(\\frac{{{T33}}}{{{T24}}}\\)&lt;/span&gt;","incorrect":true},{"name":"A3","label":"&lt;span class=\"fr-math-v2 fr-draggable\" contenteditable=\"false\" data-original-math=\"\\(\\frac{{{T54}}}{{{T24}}}\\)\" draggable=\"true\"&gt;\\(\\frac{{{T54}}}{{{T24}}}\\)&lt;/span&gt; e &lt;span class=\"fr-math-v2 fr-draggable\" contenteditable=\"false\" data-original-math=\"\\(\\frac{{{T43}}}{{{T24}}}\\)\" draggable=\"true\"&gt;\\(\\frac{{{T43}}}{{{T24}}}\\)&lt;/span&gt; ","incorrect":true}],"uniques":true},"algorithm":{"name":"trueFalse","template":"Multiple choice – standard","params":{"countCorrect":1,"countIncorrect":2,"showCheckIcon":false,"columns":3}}}</v>
      </c>
      <c r="D221" s="189" t="str">
        <f t="shared" si="2"/>
        <v>#REF!</v>
      </c>
    </row>
    <row r="222" ht="15.75" customHeight="1">
      <c r="A222" s="189" t="str">
        <f>Seeds!AB221</f>
        <v>M6-NyO-27b-E-1</v>
      </c>
      <c r="B222" s="189" t="str">
        <f t="shared" si="9"/>
        <v>#REF!</v>
      </c>
      <c r="C222" s="189" t="str">
        <f>Seeds!AA221</f>
        <v>{"id":"M6-NyO-27b-E-1","stimulus":"&lt;p&gt;Use o método dos produtos cruzados para escrever o seguinte par de frações com o mesmo denominador.&lt;/p&gt;","template":"&lt;p style=\"text-align:center;\"&gt;&lt;span class=\"fr-math-v2 fr-draggable\" contenteditable=\"false\" data-original-math=\"\\(\\frac{{{Q1}}}{{{Q2}}}\\)\" draggable=\"true\"&gt;\\(\\frac{{{Q1}}}{{{Q2}}}\\)&lt;/span&gt; e &lt;span class=\"fr-math-v2 fr-draggable\" contenteditable=\"false\" data-original-math=\"\\(\\frac{{{Q3}}}{{{Q4}}}\\)\" draggable=\"true\"&gt;\\(\\frac{{{Q3}}}{{{Q4}}}\\)&lt;/span&gt; → {{response}} e {{response}}&lt;/p&gt;","hint":"&lt;p&gt;Multiplique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v>
      </c>
      <c r="D222" s="189" t="str">
        <f t="shared" si="2"/>
        <v>#REF!</v>
      </c>
    </row>
    <row r="223" ht="15.75" customHeight="1">
      <c r="A223" s="189" t="str">
        <f>Seeds!AB222</f>
        <v>M6-NyO-27b-A-1</v>
      </c>
      <c r="B223" s="189" t="str">
        <f t="shared" si="9"/>
        <v>#REF!</v>
      </c>
      <c r="C223" s="189" t="str">
        <f>Seeds!AA222</f>
        <v>{"id":"M6-NyO-27b-A-1","stimulus":"&lt;p&gt;Em uma partida de futebol do PSG, Messi fez &lt;span class=\"fr-math-v2 fr-draggable\" contenteditable=\"false\" data-original-math=\"\\(\\frac{{{Q1}}}{{{Q2}}}\\)\" draggable=\"true\"&gt;\\(\\frac{{{Q1}}}{{{Q2}}}\\)&lt;/span&gt; dos passes do time e Neymar, &lt;span class=\"fr-math-v2 fr-draggable\" contenteditable=\"false\" data-original-math=\"\\(\\frac{{{Q3}}}{{{Q4}}}\\)\" draggable=\"true\"&gt;\\(\\frac{{{Q3}}}{{{Q4}}}\\)&lt;/span&gt; dos passes. Use o método dos produtos cruzados com essas frações e ordene-as da maior para a menor.&lt;/p&gt;","template":"&lt;p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passes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passes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D223" s="189" t="str">
        <f t="shared" si="2"/>
        <v>#REF!</v>
      </c>
    </row>
    <row r="224" ht="15.75" customHeight="1">
      <c r="A224" s="189" t="str">
        <f>Seeds!AB223</f>
        <v>M6-NyO-27b-A-2</v>
      </c>
      <c r="B224" s="189" t="str">
        <f t="shared" si="9"/>
        <v>#REF!</v>
      </c>
      <c r="C224" s="189" t="str">
        <f>Seeds!AA223</f>
        <v>{"id":"M6-NyO-27b-A-2","stimulus":"&lt;p&gt;Entre os répteis em um terrário da Tasmânia, &lt;span class=\"fr-math-v2 fr-draggable\" contenteditable=\"false\" data-original-math=\"\\(\\frac{{{Q1}}}{{{Q2}}}\\)\" draggable=\"true\"&gt;\\(\\frac{{{Q1}}}{{{Q2}}}\\)&lt;/span&gt; são iguanas e &lt;span class=\"fr-math-v2 fr-draggable\" contenteditable=\"false\" data-original-math=\"\\(\\frac{{{Q3}}}{{{Q4}}}\\)\" draggable=\"true\"&gt;\\(\\frac{{{Q3}}}{{{Q4}}}\\)&lt;/span&gt; são cobras.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D224" s="189" t="str">
        <f t="shared" si="2"/>
        <v>#REF!</v>
      </c>
    </row>
    <row r="225" ht="15.75" customHeight="1">
      <c r="A225" s="189" t="str">
        <f>Seeds!AB224</f>
        <v>M6-NyO-27b-A-3</v>
      </c>
      <c r="B225" s="189" t="str">
        <f t="shared" si="9"/>
        <v>#REF!</v>
      </c>
      <c r="C225" s="189" t="str">
        <f>Seeds!AA224</f>
        <v>{"id":"M6-NyO-27b-A-3","stimulus":"&lt;p&gt;No aeroporto de Guarulhos (SP), &lt;span class=\"fr-math-v2 fr-draggable\" contenteditable=\"false\" data-original-math=\"\\(\\frac{{{Q1}}}{{{Q2}}}\\)\" draggable=\"true\"&gt;\\(\\frac{{{Q1}}}{{{Q2}}}\\)&lt;/span&gt; dos voos partem para a Europa, enquanto &lt;span class=\"fr-math-v2 fr-draggable\" contenteditable=\"false\" data-original-math=\"\\(\\frac{{{Q3}}}{{{Q4}}}\\)\" draggable=\"true\"&gt;\\(\\frac{{{Q3}}}{{{Q4}}}\\)&lt;/span&gt; dos voos são para a Ásia.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voos para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voos para a Ásia: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D225" s="189" t="str">
        <f t="shared" si="2"/>
        <v>#REF!</v>
      </c>
    </row>
    <row r="226" ht="15.75" customHeight="1">
      <c r="A226" s="189" t="str">
        <f>Seeds!AB225</f>
        <v>M6-NyO-27c-I-1</v>
      </c>
      <c r="B226" s="189" t="str">
        <f t="shared" si="9"/>
        <v>#REF!</v>
      </c>
      <c r="C226" s="189" t="str">
        <f>Seeds!AA225</f>
        <v>{"id":"M6-NyO-27c-I-1","stimulus":"&lt;p&gt;Escolha o conjunto de frações que está corretamente ordenado da menor para a maior fração.&lt;/p&gt;","hint":"&lt;p&gt;Quando os denominadores são iguais, os numeradores são comparados. A fração com o maior numerador será maior.&lt;/p&gt;","feedback":"&lt;p&gt;Quando os denominadores são iguais, os numeradores são comparados. A fração com o maior numerador será maior.&lt;/p&gt;&lt;p&gt;Por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draggable=\"true\"&gt;\\(\\frac{{{Q11}}}{{{T1}}}\\)&lt;/span&gt;","incorrect":true},{"name":"A3","label":"&lt;span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","incorrect":true},{"name":"A4","label":"&lt;span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","incorrect":true},{"name":"A5","label":"&lt;span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draggable=\"true\"&gt;\\(\\frac{{{Q33}}}{{{T3}}}\\)&lt;/span&gt;"},{"name":"A6","label":"&lt;span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draggable=\"true\"&gt;\\(\\frac{{{Q31}}}{{{T3}}}\\)&lt;/span&gt;","incorrect":true}],"uniques":true},"algorithm":{"name":"trueFalse","template":"Multiple choice – standard","params":{"countCorrect":1,"countIncorrect":2,"showCheckIcon":false,
            "columns": 3
        }
    }
}</v>
      </c>
      <c r="D226" s="189" t="str">
        <f t="shared" si="2"/>
        <v>#REF!</v>
      </c>
    </row>
    <row r="227" ht="15.75" customHeight="1">
      <c r="A227" s="189" t="str">
        <f>Seeds!AB226</f>
        <v>M6-NyO-27c-I-2</v>
      </c>
      <c r="B227" s="189" t="str">
        <f t="shared" si="9"/>
        <v>#REF!</v>
      </c>
      <c r="C227" s="189" t="str">
        <f>Seeds!AA226</f>
        <v>{"id":"M6-NyO-27c-I-2","stimulus":"&lt;p&gt;Escolha o conjunto de frações que está corretamente ordenado da maior para a menor.&lt;/p&gt;","hint":"&lt;p&gt;Quando os numeradores são iguais, a menor fração é aquela com o maior denominador e a maior fração é aquela com o menor denominador.&lt;/p&gt;","feedback":"&lt;p&gt;Quando os numeradores são iguais, a menor fração é aquela com o maior denominador e a maior fração é aquela com o menor denominador.&lt;/p&gt;&lt;p&gt;Por exemplo,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v>
      </c>
      <c r="D227" s="189" t="str">
        <f t="shared" si="2"/>
        <v>#REF!</v>
      </c>
    </row>
    <row r="228" ht="15.75" customHeight="1">
      <c r="A228" s="189" t="str">
        <f>Seeds!AB227</f>
        <v>M6-NyO-27c-E-1</v>
      </c>
      <c r="B228" s="189" t="str">
        <f t="shared" si="9"/>
        <v>#REF!</v>
      </c>
      <c r="C228" s="189" t="str">
        <f>Seeds!AA227</f>
        <v>{"id":"M6-NyO-27c-E-1","stimulus":"&lt;p&gt;Arraste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v>
      </c>
      <c r="D228" s="189" t="str">
        <f t="shared" si="2"/>
        <v>#REF!</v>
      </c>
    </row>
    <row r="229" ht="15.75" customHeight="1">
      <c r="A229" s="189" t="str">
        <f>Seeds!AB228</f>
        <v>M6-NyO-27c-E-2</v>
      </c>
      <c r="B229" s="189" t="str">
        <f t="shared" si="9"/>
        <v>#REF!</v>
      </c>
      <c r="C229" s="189" t="str">
        <f>Seeds!AA228</f>
        <v>{"id":"M6-NyO-27c-E-2","stimulus":"&lt;p&gt;Arraste e orden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v>
      </c>
      <c r="D229" s="189" t="str">
        <f t="shared" si="2"/>
        <v>#REF!</v>
      </c>
    </row>
    <row r="230" ht="15.75" customHeight="1">
      <c r="A230" s="189" t="str">
        <f>Seeds!AB229</f>
        <v>M6-NyO-27c-E-3</v>
      </c>
      <c r="B230" s="189" t="str">
        <f t="shared" si="9"/>
        <v>#REF!</v>
      </c>
      <c r="C230" s="189" t="str">
        <f>Seeds!AA229</f>
        <v>{
    "id": "M6-NyO-27c-E-3",
    "stimulus": "&lt;p&gt;Arraste e ordene as frações da menor para a maior.&lt;/p&gt;",
    "template": "&lt;p style=\"text-align:center;\"&gt;{{response}} &lt; {{response}} &lt; {{response}}&lt;/p&gt;",
    "hint": "&lt;p&gt;Quando os numeradores são iguais, a menor fração é aquela com o maior denominador e a maior fração é aquela com o menor denominador.&lt;/p&gt;",
    "feedback": "&lt;p&gt;Quando os numeradores são iguais, os denominadores são comparados. A menor fração é aquela com maior denominador e a maior fração é aquela com menor denominador.&lt;/p&gt;&lt;p&gt;Como {{T6}} &gt; {{T4}} &gt; {{T2}}, então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D230" s="189" t="str">
        <f t="shared" si="2"/>
        <v>#REF!</v>
      </c>
    </row>
    <row r="231" ht="15.75" customHeight="1">
      <c r="A231" s="189" t="str">
        <f>Seeds!AB230</f>
        <v>M6-NyO-27c-E-4</v>
      </c>
      <c r="B231" s="189" t="str">
        <f t="shared" si="9"/>
        <v>#REF!</v>
      </c>
      <c r="C231" s="189" t="str">
        <f>Seeds!AA230</f>
        <v>{
    "id": "M6-NyO-27c-E-4",
    "stimulus": "&lt;p&gt;Arraste e ordene as frações para classificá-las da maior para a menor.&lt;/p&gt;",
    "template": "&lt;p style=\"text-align:center;\"&gt;{{response}} &gt; {{response}} &gt; {{response}}&lt;/p&gt;",
    "hint": "&lt;p&gt;Quando os numeradores são iguais, a maior fração é aquela com o menor denominador e a menor fração é aquela com o maior denominador.&lt;/p&gt;",
    "feedback": "&lt;p&gt;Quando os numeradores são iguais, os denominadores são comparados. A menor fração é aquela com maior denominador e a maior fração é aquela com menor denominador.&lt;/p&gt;&lt;p&gt;Como {{T2}} &lt; {{T4}} &lt; {{T6}}, então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D231" s="189" t="str">
        <f t="shared" si="2"/>
        <v>#REF!</v>
      </c>
    </row>
    <row r="232" ht="15.75" customHeight="1">
      <c r="A232" s="189" t="str">
        <f>Seeds!AB231</f>
        <v>M6-NyO-27c-A-1</v>
      </c>
      <c r="B232" s="189" t="str">
        <f t="shared" si="9"/>
        <v>#REF!</v>
      </c>
      <c r="C232" s="189" t="str">
        <f>Seeds!AA231</f>
        <v>{"id":"M6-NyO-27c-A-1","stimulus":"&lt;p&gt;Na &lt;i&gt;playlist&lt;/i&gt; de Andréia, &lt;span class=\"fr-math-v2 fr-draggable\" contenteditable=\"false\" data-original-math=\"\\(\\frac{{{Q1}}}{{{T0}}}\\)\" draggable=\"true\"&gt;\\(\\frac{{{Q1}}}{{{T0}}}\\)&lt;/span&gt; são músicas em espanhol, &lt;span class=\"fr-math-v2 fr-draggable\" contenteditable=\"false\" data-original-math=\"\\(\\frac{{{Q2}}}{{{T0}}}\\)\" draggable=\"true\"&gt;\\(\\frac{{{Q2}}}{{{T0}}}\\)&lt;/span&gt;, em inglês e &lt;span class=\"fr-math-v2 fr-draggable\" contenteditable=\"false\" data-original-math=\"\\(\\frac{{{Q3}}}{{{T0}}}\\)\" draggable=\"true\"&gt;\\(\\frac{{{Q3}}}{{{T0}}}\\)&lt;/span&gt;, em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D232" s="189" t="str">
        <f t="shared" si="2"/>
        <v>#REF!</v>
      </c>
    </row>
    <row r="233" ht="15.75" customHeight="1">
      <c r="A233" s="189" t="str">
        <f>Seeds!AB232</f>
        <v>M6-NyO-27c-A-2</v>
      </c>
      <c r="B233" s="189" t="str">
        <f t="shared" si="9"/>
        <v>#REF!</v>
      </c>
      <c r="C233" s="189" t="str">
        <f>Seeds!AA232</f>
        <v>{"id":"M6-NyO-27c-A-2","stimulus":"&lt;p&gt;Em uma plataforma de &lt;i&gt;streaming&lt;/i&gt; &lt;span class=\"fr-math-v2 fr-draggable\" contenteditable=\"false\" data-original-math=\"\\(\\frac{{{Q1}}}{{{T0}}}\\)\" draggable=\"true\"&gt;\\(\\frac{{{Q1}}}{{{T0}}}\\)&lt;/span&gt; dos filmes são de ação, &lt;span class=\"fr-math-v2 fr-draggable\" contenteditable=\"false\" data-original-math=\"\\(\\frac{{{Q2}}}{{{T0}}}\\)\" draggable=\"true\"&gt;\\(\\frac{{{Q2}}}{{{T0}}}\\)&lt;/span&gt; são de humor e &lt;span class=\"fr-math-v2 fr-draggable\" contenteditable=\"false\" data-original-math=\"\\(\\frac{{{Q3}}}{{{T0}}}\\)\" draggable=\"true\"&gt;\\(\\frac{{{Q3}}}{{{T0}}}\\)&lt;/span&gt;, de animação. 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v>
      </c>
      <c r="D233" s="189" t="str">
        <f t="shared" si="2"/>
        <v>#REF!</v>
      </c>
    </row>
    <row r="234" ht="15.75" customHeight="1">
      <c r="A234" s="189" t="str">
        <f>Seeds!AB233</f>
        <v>M6-NyO-27c-A-3</v>
      </c>
      <c r="B234" s="189" t="str">
        <f t="shared" si="9"/>
        <v>#REF!</v>
      </c>
      <c r="C234" s="189" t="str">
        <f>Seeds!AA233</f>
        <v>{"id":"M6-NyO-27c-A-3","stimulus":"&lt;p&gt;Na sala de aula de Solange, &lt;span class=\"fr-math-v2 fr-draggable\" contenteditable=\"false\" data-original-math=\"\\(\\frac{{{Q1}}}{{{T0}}}\\)\" draggable=\"true\"&gt;\\(\\frac{{{Q1}}}{{{T0}}}\\)&lt;/span&gt; dos alunos estudam inglês, &lt;span class=\"fr-math-v2 fr-draggable\" contenteditable=\"false\" data-original-math=\"\\(\\frac{{{Q2}}}{{{T0}}}\\)\" draggable=\"true\"&gt;\\(\\frac{{{Q2}}}{{{T0}}}\\)&lt;/span&gt; estudam francês e &lt;span class=\"fr-math-v2 fr-draggable\" contenteditable=\"false\" data-original-math=\"\\(\\frac{{{Q3}}}{{{T0}}}\\)\" draggable=\"true\"&gt;\\(\\frac{{{Q3}}}{{{T0}}}\\)&lt;/span&gt; estudam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D234" s="189" t="str">
        <f t="shared" si="2"/>
        <v>#REF!</v>
      </c>
    </row>
    <row r="235" ht="15.75" customHeight="1">
      <c r="A235" s="189" t="str">
        <f>Seeds!AB234</f>
        <v>M6-NyO-28a-I-1</v>
      </c>
      <c r="B235" s="189" t="str">
        <f t="shared" si="9"/>
        <v>#REF!</v>
      </c>
      <c r="C235" s="189" t="str">
        <f>Seeds!AA234</f>
        <v>{"id":"M6-NyO-28a-I-1","stimulus":"&lt;p&gt;Arraste cada número misto para a sua fração equivalente.&lt;/p&gt;","hint":"&lt;p&gt;Converta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{{Q3}} = {{Q11}} e resto {{Q2}}&lt;/p&gt;&lt;p&gt;Então &lt;span class=\"fr-math-v2 fr-draggable\" contenteditable=\"false\" data-original-math=\"\\(\\frac{{{T1}}}{{{Q3}}}\\)\" draggable=\"true\"&gt;\\(\\frac{{{T1}}}{{{Q3}}}\\)&lt;/span&gt;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35","label":"{{function}}","function":"{{Q3}}","temp":true},{"name":"T37","label":"{{function}}","function":"{{Q3}}","temp":true},{"name":"T1","label":"{{function}}","function":"{{Q11}}*{{Q3}}+{{Q2}}","temp":true},{"name":"T3","label":"{{function}}","function":"{{Q12}}*{{T35}}+{{Q4}}","temp":true},{"name":"T5","label":"{{function}}","function":"{{Q13}}*{{T37}}+{{Q6}}","temp":true},{"name":"A1","label":"&lt;span class=\"fr-math-v2 fr-draggable\" contenteditable=\"false\" data-original-math=\"\\(\\frac{{{T1}}}{{{Q3}}}\\)\" draggable=\"true\"&gt;\\(\\frac{{{T1}}}{{{Q3}}}\\)&lt;/span&gt;","function":"{{Q11}}&lt;span class=\"fr-math-v2 fr-draggable\" contenteditable=\"false\" data-original-math=\"\\(\\frac{{{Q2}}}{{{Q3}}}\\)\" draggable=\"true\"&gt;\\(\\frac{{{Q2}}}{{{Q3}}}\\)&lt;/span&gt;","feedback":"&lt;p&gt;Divide-se {{T1}} : {{Q3}} = {{Q11}} e resto {{Q2}}. O número misto é {{Q11}}&lt;span class=\"fr-math-v2 fr-draggable\" contenteditable=\"false\" data-original-math=\"\\(\\frac{{{Q2}}}{{{Q3}}}\\)\" draggable=\"true\"&gt;\\(\\frac{{{Q2}}}{{{Q3}}}\\)&lt;/span&gt;.&lt;/p&gt;"},{"name":"A2","label":"&lt;span class=\"fr-math-v2 fr-draggable\" contenteditable=\"false\" data-original-math=\"\\(\\frac{{{T3}}}{{{T35}}}\\)\" draggable=\"true\"&gt;\\(\\frac{{{T3}}}{{{T35}}}\\)&lt;/span&gt;","function":"{{Q12}}&lt;span class=\"fr-math-v2 fr-draggable\" contenteditable=\"false\" data-original-math=\"\\(\\frac{{{Q4}}}{{{T35}}}\\)\" draggable=\"true\"&gt;\\(\\frac{{{Q4}}}{{{T35}}}\\)&lt;/span&gt;","feedback":"&lt;p&gt;Divide-se {{T3}} : {{T35}} = {{Q12}} e resto {{Q4}}. O número misto é {{Q12}}&lt;span class=\"fr-math-v2 fr-draggable\" contenteditable=\"false\" data-original-math=\"\\(\\frac{{{Q4}}}{{{T35}}}\\)\" draggable=\"true\"&gt;\\(\\frac{{{Q4}}}{{{T35}}}\\)&lt;/span&gt;.&lt;/p&gt;"},{"name":"A3","label":"&lt;span class=\"fr-math-v2 fr-draggable\" contenteditable=\"false\" data-original-math=\"\\(\\frac{{{T5}}}{{{T37}}}\\)\" draggable=\"true\"&gt;\\(\\frac{{{T5}}}{{{T37}}}\\)&lt;/span&gt;","function":"{{Q13}}&lt;span class=\"fr-math-v2 fr-draggable\" contenteditable=\"false\" data-original-math=\"\\(\\frac{{{Q6}}}{{{T37}}}\\)\" draggable=\"true\"&gt;\\(\\frac{{{Q6}}}{{{T37}}}\\)&lt;/span&gt;","feedback":"&lt;p&gt;Divide-se {{T5}} : {{T37}} = {{Q13}} e resto {{Q6}}. O número misto é {{Q13}}&lt;span class=\"fr-math-v2 fr-draggable\" contenteditable=\"false\" data-original-math=\"\\(\\frac{{{Q6}}}{{{T37}}}\\)\" draggable=\"true\"&gt;\\(\\frac{{{Q6}}}{{{T37}}}\\)&lt;/span&gt;.&lt;/p&gt;"}],"uniques":true},"algorithm":{"name":"linkOperationResult","params":{"invert":true},"template":"Match list"}}</v>
      </c>
      <c r="D235" s="189" t="str">
        <f t="shared" si="2"/>
        <v>#REF!</v>
      </c>
    </row>
    <row r="236" ht="15.75" customHeight="1">
      <c r="A236" s="189" t="str">
        <f>Seeds!AB235</f>
        <v>M6-NyO-28a-I-2</v>
      </c>
      <c r="B236" s="189" t="str">
        <f t="shared" si="9"/>
        <v>#REF!</v>
      </c>
      <c r="C236" s="189" t="str">
        <f>Seeds!AA235</f>
        <v>{"id":"M6-NyO-28a-I-2","stimulus":"&lt;p&gt;Arraste cada fração imprópria para o número misto equivalente.&lt;/p&gt;","hint":"&lt;p&gt;Todo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Por exemplo:&lt;/p&gt;&lt;p&gt;{{Q11}}&lt;span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draggable=\"true\"&gt;\\(\\frac{{{Q2}}}{{{Q3}}}\\)&lt;/span&gt;","feedback":"&lt;p&gt;Neste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draggable=\"true\"&gt;\\(\\frac{{{Q4}}}{{{Q3}}}\\)&lt;/span&gt;","feedback":"&lt;p&gt;Neste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draggable=\"true\"&gt;\\(\\frac{{{Q6}}}{{{Q3}}}\\)&lt;/span&gt;","feedback":"&lt;p&gt;Neste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v>
      </c>
      <c r="D236" s="189" t="str">
        <f t="shared" si="2"/>
        <v>#REF!</v>
      </c>
    </row>
    <row r="237" ht="15.75" customHeight="1">
      <c r="A237" s="189" t="str">
        <f>Seeds!AB236</f>
        <v>M6-NyO-28a-E-1</v>
      </c>
      <c r="B237" s="189" t="str">
        <f t="shared" si="9"/>
        <v>#REF!</v>
      </c>
      <c r="C237" s="189" t="str">
        <f>Seeds!AA236</f>
        <v>{"id":"M6-NyO-28a-E-1","stimulus":"&lt;p&gt;Expresse a seguinte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37" s="189" t="str">
        <f t="shared" si="2"/>
        <v>#REF!</v>
      </c>
    </row>
    <row r="238" ht="15.75" customHeight="1">
      <c r="A238" s="189" t="str">
        <f>Seeds!AB237</f>
        <v>M6-NyO-28a-E-2</v>
      </c>
      <c r="B238" s="189" t="str">
        <f t="shared" si="9"/>
        <v>#REF!</v>
      </c>
      <c r="C238" s="189" t="str">
        <f>Seeds!AA237</f>
        <v>{"id":"M6-NyO-28a-E-2","stimulus":"&lt;p&gt;Expresse o seguinte número misto como uma fração.&lt;/p&gt;","template":"&lt;p style=\"text-align:center;\"&gt;{{Q1}}&lt;span class=\"fr-math-v2 fr-draggable\" contenteditable=\"false\" data-original-math=\"\\(\\frac{{{Q3}}}{{{Q2}}}\\)\" draggable=\"true\"&gt;\\(\\frac{{{Q3}}}{{{Q2}}}\\)&lt;/span&gt; = {{response}}&lt;/p&gt;","hint":"&lt;p&gt;Todo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Neste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v>
      </c>
      <c r="D238" s="189" t="str">
        <f t="shared" si="2"/>
        <v>#REF!</v>
      </c>
    </row>
    <row r="239" ht="15.75" customHeight="1">
      <c r="A239" s="189" t="str">
        <f>Seeds!AB238</f>
        <v>M6-NyO-28a-A-1</v>
      </c>
      <c r="B239" s="189" t="str">
        <f t="shared" si="9"/>
        <v>#REF!</v>
      </c>
      <c r="C239" s="189" t="str">
        <f>Seeds!AA238</f>
        <v>{"id":"M6-NyO-28a-A-1","stimulus":"&lt;p&gt;Um carro de corrida gasta &lt;span class=\"fr-math-v2 fr-draggable\" contenteditable=\"false\" data-original-math=\"\\(\\frac{{{T1}}}{{{Q2}}}\\)\" draggable=\"true\"&gt;\\(\\frac{{{T1}}}{{{Q2}}}\\)&lt;/span&gt; litros de gasolina por um período de tempo.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39" s="189" t="str">
        <f t="shared" si="2"/>
        <v>#REF!</v>
      </c>
    </row>
    <row r="240" ht="15.75" customHeight="1">
      <c r="A240" s="189" t="str">
        <f>Seeds!AB239</f>
        <v>M6-NyO-28a-A-2</v>
      </c>
      <c r="B240" s="189" t="str">
        <f t="shared" si="9"/>
        <v>#REF!</v>
      </c>
      <c r="C240" s="189" t="str">
        <f>Seeds!AA239</f>
        <v>{"id":"M6-NyO-28a-A-2","stimulus":"&lt;p&gt;Felipe utilizou &lt;span class=\"fr-math-v2 fr-draggable\" contenteditable=\"false\" data-original-math=\"\\(\\frac{{{T1}}}{{{Q2}}}\\)\" draggable=\"true\"&gt;\\(\\frac{{{T1}}}{{{Q2}}}\\)&lt;/span&gt; litros de tinta para pintar alguns quadros.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40" s="189" t="str">
        <f t="shared" si="2"/>
        <v>#REF!</v>
      </c>
    </row>
    <row r="241" ht="15.75" customHeight="1">
      <c r="A241" s="189" t="str">
        <f>Seeds!AB240</f>
        <v>M6-NyO-28a-A-3</v>
      </c>
      <c r="B241" s="189" t="str">
        <f t="shared" si="9"/>
        <v>#REF!</v>
      </c>
      <c r="C241" s="189" t="str">
        <f>Seeds!AA240</f>
        <v>{"id":"M6-NyO-28a-A-3","stimulus":"&lt;p&gt;A bateria de uma câmera fotográfica acaba em &lt;span class=\"fr-math-v2 fr-draggable\" contenteditable=\"false\" data-original-math=\"\\(\\frac{{{T1}}}{{{Q2}}}\\)\" draggable=\"true\"&gt;\\(\\frac{{{T1}}}{{{Q2}}}\\)&lt;/span&gt; horas.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41" s="189" t="str">
        <f t="shared" si="2"/>
        <v>#REF!</v>
      </c>
    </row>
    <row r="242" ht="15.75" customHeight="1">
      <c r="A242" s="189" t="str">
        <f>Seeds!AB241</f>
        <v>M6-NyO-29a-I-1</v>
      </c>
      <c r="B242" s="189" t="str">
        <f t="shared" si="9"/>
        <v>#REF!</v>
      </c>
      <c r="C242" s="189" t="str">
        <f>Seeds!AA241</f>
        <v>{
    "id": "M6-NyO-29a-I-1",
    "stimulus": "&lt;p&gt;Marque se as seguintes operações com frações estão corretas ou incorretas.&lt;/p&gt;",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mmc de {{Q2}} e {{T1}} é {{T0}}. Depois, opere 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"&lt;p&gt;O resultado correto é:&lt;/p&gt;&lt;p&gt;&lt;span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"&lt;p&gt;O resultado correto é:&lt;/p&gt;&lt;p&gt;&lt;span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"Correta",
                "Incorreta"
            ]
        }
    }
}</v>
      </c>
      <c r="D242" s="189" t="str">
        <f t="shared" si="2"/>
        <v>#REF!</v>
      </c>
    </row>
    <row r="243" ht="15.75" customHeight="1">
      <c r="A243" s="189" t="str">
        <f>Seeds!AB242</f>
        <v>M6-NyO-29a-E-1</v>
      </c>
      <c r="B243" s="189" t="str">
        <f t="shared" si="9"/>
        <v>#REF!</v>
      </c>
      <c r="C243" s="189" t="str">
        <f>Seeds!AA242</f>
        <v>{
    "id": "M6-NyO-29a-E-1",
    "stimulus": "&lt;p&gt;Calcule a adição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D243" s="189" t="str">
        <f t="shared" si="2"/>
        <v>#REF!</v>
      </c>
    </row>
    <row r="244" ht="15.75" customHeight="1">
      <c r="A244" s="189" t="str">
        <f>Seeds!AB244</f>
        <v>M6-NyO-29a-A-1</v>
      </c>
      <c r="B244" s="189" t="str">
        <f t="shared" si="9"/>
        <v>#REF!</v>
      </c>
      <c r="C244" s="189" t="str">
        <f>Seeds!AA244</f>
        <v>{
    "id": "M6-NyO-29a-A-1",
    "stimulus": "&lt;p&gt;No início de uma conferência, o público ocupava &lt;span class=\"fr-math-v2 fr-draggable\" contenteditable=\"false\" data-original-math=\"\\(\\frac{{{Q1}}}{{{Q2}}}\\)\" draggable=\"true\"&gt;\\(\\frac{{{Q1}}}{{{Q2}}}\\)&lt;/span&gt; dos assentos da plateia. Depois chegaram mais pessoas que iriam ocupar &lt;span class=\"fr-math-v2 fr-draggable\" contenteditable=\"false\" data-original-math=\"\\(\\frac{{{Q3}}}{{{Q4}}}\\)\" draggable=\"true\"&gt;\\(\\frac{{{Q3}}}{{{Q4}}}\\)&lt;/span&gt; dos assentos. Qual foi a fração de assentos ocupados? E qual foi a fração de assentos vazios?&lt;/p&gt;",
    "template": "&lt;p&gt;{{response}} dos assentos foram ocupados e {{response}} ficaram vazios.&lt;/p&gt;",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numeradores.&lt;/p&gt;&lt;p&gt;Fração de assentos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draggable=\"true\"&gt;\\(\\frac{{{T11}}}{{{T12}}}\\)&lt;/span&gt;&lt;/p&gt;&lt;p&gt;Fração de assentos vazios: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D244" s="189" t="str">
        <f t="shared" si="2"/>
        <v>#REF!</v>
      </c>
    </row>
    <row r="245" ht="15.75" customHeight="1">
      <c r="A245" s="189" t="str">
        <f>Seeds!AB245</f>
        <v>M6-NyO-29a-A-2</v>
      </c>
      <c r="B245" s="189" t="str">
        <f t="shared" si="9"/>
        <v>#REF!</v>
      </c>
      <c r="C245" s="189" t="str">
        <f>Seeds!AA245</f>
        <v>{
    "id": "M6-NyO-29a-A-2",
    "stimulus": "&lt;p&gt;Josué encheu de água sua banheira em &lt;span class=\"fr-math-v2 fr-draggable\" contenteditable=\"false\" data-original-math=\"\\(\\frac{{{Q1}}}{{{Q2}}}\\)\" draggable=\"true\"&gt;\\(\\frac{{{Q1}}}{{{Q2}}}\\)&lt;/span&gt; de sua capacidade. Depois, ele encheu a banheira em mais &lt;span class=\"fr-math-v2 fr-draggable\" contenteditable=\"false\" data-original-math=\"\\(\\frac{{{Q3}}}{{{Q4}}}\\)\" draggable=\"true\"&gt;\\(\\frac{{{Q3}}}{{{Q4}}}\\)&lt;/span&gt; de sua capacidade. Que fração da banheira ele encheu ao todo? Que fração da capacidade ainda resta para encher completamente? Lembre-se de simplificar as frações.&lt;/p&gt;",
    "template": "&lt;p&gt;A banheira está {{response}} cheia e pode encher mais {{response}} da capacidade.&lt;/p&gt;",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numeradores.&lt;/p&gt;&lt;p&gt;Capacidade cheia: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draggable=\"true\"&gt;\\(\\frac{{{T11}}}{{{T12}}}\\)&lt;/span&gt;&lt;/p&gt;&lt;p&gt;Capacidade para encher completamente: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D245" s="189" t="str">
        <f t="shared" si="2"/>
        <v>#REF!</v>
      </c>
    </row>
    <row r="246" ht="15.75" customHeight="1">
      <c r="A246" s="189" t="str">
        <f>Seeds!AB246</f>
        <v>M6-NyO-29a-A-3</v>
      </c>
      <c r="B246" s="189" t="str">
        <f t="shared" si="9"/>
        <v>#REF!</v>
      </c>
      <c r="C246" s="189" t="str">
        <f>Seeds!AA246</f>
        <v>{
    "id": "M6-NyO-29a-A-3",
    "stimulus": "&lt;p&gt;Dos pacientes de um hospital que receberam alta, &lt;span class=\"fr-math-v2 fr-draggable\" contenteditable=\"false\" data-original-math=\"\\(\\frac{{{Q1}}}{{{Q2}}}\\)\" draggable=\"true\"&gt;\\(\\frac{{{Q1}}}{{{Q2}}}\\)&lt;/span&gt; estavam internados na traumatologia, enquanto &lt;span class=\"fr-math-v2 fr-draggable\" contenteditable=\"false\" data-original-math=\"\\(\\frac{{{Q3}}}{{{Q4}}}\\)\" draggable=\"true\"&gt;\\(\\frac{{{Q3}}}{{{Q4}}}\\)&lt;/span&gt;, na neurologia. Dos pacientes que receberam alta, qual é fração de pacientes que estavam na traumatologia e neurologia? E qual é a fração dos que estavam internados em outras enfermarias? Lembre-se de simplificar as frações.&lt;/p&gt;",
    "template": "&lt;p&gt;Pacientes de traumatologia e neurologia representaram {{response}} do total que receberam alta, enquanto {{response}} dos pacientes eram de outras enfermarias.&lt;/p&gt;",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numeradores.&lt;/p&gt;&lt;p&gt;Pacientes de traumatologia e neurologia: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outras enfermarias: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D246" s="189" t="str">
        <f t="shared" si="2"/>
        <v>#REF!</v>
      </c>
    </row>
    <row r="247" ht="15.75" customHeight="1">
      <c r="A247" s="189" t="str">
        <f>Seeds!AB247</f>
        <v>M6-NyO-30a-I-1</v>
      </c>
      <c r="B247" s="189" t="str">
        <f t="shared" si="9"/>
        <v>#REF!</v>
      </c>
      <c r="C247" s="189" t="str">
        <f>Seeds!AA247</f>
        <v>{"id":"M6-NyO-30a-I-1","stimulus":"&lt;p&gt;Arraste a solução correta de cada uma dessas multiplicações.&lt;/p&gt;","template":"&lt;p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v>
      </c>
      <c r="D247" s="189" t="str">
        <f t="shared" si="2"/>
        <v>#REF!</v>
      </c>
    </row>
    <row r="248" ht="15.75" customHeight="1">
      <c r="A248" s="189" t="str">
        <f>Seeds!AB248</f>
        <v>M6-NyO-30a-E-1</v>
      </c>
      <c r="B248" s="189" t="str">
        <f t="shared" si="9"/>
        <v>#REF!</v>
      </c>
      <c r="C248" s="189" t="str">
        <f>Seeds!AA248</f>
        <v>{"id":"M6-NyO-30a-E-1","stimulus":"&lt;p&gt;Resolva a seguinte multiplicação de frações. Escreva o resultado como uma fração irredutível.&lt;/p&gt;","template":"&lt;p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v>
      </c>
      <c r="D248" s="189" t="str">
        <f t="shared" si="2"/>
        <v>#REF!</v>
      </c>
    </row>
    <row r="249" ht="15.75" customHeight="1">
      <c r="A249" s="189" t="str">
        <f>Seeds!AB249</f>
        <v>M6-NyO-30a-A-1</v>
      </c>
      <c r="B249" s="189" t="str">
        <f t="shared" si="9"/>
        <v>#REF!</v>
      </c>
      <c r="C249" s="189" t="str">
        <f>Seeds!AA249</f>
        <v>{"id":"M6-NyO-30a-A-1","stimulus":"&lt;p&gt;Emílio percorreu &lt;span class=\"fr-math-v2 fr-draggable\" contenteditable=\"false\" data-original-math=\"\\(\\frac{{{Q1}}}{{{Q2}}}\\)\" draggable=\"true\"&gt;\\(\\frac{{{Q1}}}{{{Q2}}}\\)&lt;/span&gt; do Caminho de Santiago. Se alguns dias atrás, ele havia caminhado &lt;span class=\"fr-math-v2 fr-draggable\" contenteditable=\"false\" data-original-math=\"\\(\\frac{{{Q3}}}{{{Q4}}}\\)\" draggable=\"true\"&gt;\\(\\frac{{{Q3}}}{{{Q4}}}\\)&lt;/span&gt; do que caminhou ele percorreu até agora, que fração do Caminho de Santiago ele havia percorrido até então?&lt;/p&gt;","template":"&lt;p&gt;Ele havia percorrido {{response}} do Caminho de Santiago.&lt;/p&gt;","hint":"&lt;p&gt;Para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D249" s="189" t="str">
        <f t="shared" si="2"/>
        <v>#REF!</v>
      </c>
    </row>
    <row r="250" ht="15.75" customHeight="1">
      <c r="A250" s="189" t="str">
        <f>Seeds!AB250</f>
        <v>M6-NyO-30a-A-2</v>
      </c>
      <c r="B250" s="189" t="str">
        <f t="shared" si="9"/>
        <v>#REF!</v>
      </c>
      <c r="C250" s="189" t="str">
        <f>Seeds!AA250</f>
        <v>{"id":"M6-NyO-30a-A-2","stimulus":"&lt;p&gt;Durante uma viagem, Fernando parou em uma cidade para reabastecer pela segunda vez depois de ter percorrido &lt;span class=\"fr-math-v2 fr-draggable\" contenteditable=\"false\" data-original-math=\"\\(\\frac{{{Q1}}}{{{Q2}}}\\)\" draggable=\"true\"&gt;\\(\\frac{{{Q1}}}{{{Q2}}}\\) do percurso. A primeira vez que ele reabasteceu, ele havia dirigido apenas &lt;span class=\"fr-math-v2 fr-draggable\" contenteditable=\"false\" data-original-math=\"\\(\\frac{{{Q3}}}{{{Q4}}}\\)\" draggable=\"true\"&gt;\\(\\frac{{{Q3}}}{{{Q4}}}\\)&lt;/span&gt; dessa quantidade. Que fração da viagem ele havia percorrido quando reabasteceu pela primeira vez?&lt;/p&gt;","template":"&lt;p&gt;Fernando havia percorrido {{response}} da viagem.&lt;/p&gt;","hint":"&lt;p&gt;Para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D250" s="189" t="str">
        <f t="shared" si="2"/>
        <v>#REF!</v>
      </c>
    </row>
    <row r="251" ht="15.75" customHeight="1">
      <c r="A251" s="189" t="str">
        <f>Seeds!AB251</f>
        <v>M6-NyO-30a-A-3</v>
      </c>
      <c r="B251" s="189" t="str">
        <f t="shared" si="9"/>
        <v>#REF!</v>
      </c>
      <c r="C251" s="189" t="str">
        <f>Seeds!AA251</f>
        <v>{"id":"M6-NyO-30a-A-3","stimulus":"&lt;p&gt;Amanda está fazendo uma das provas físicas para se tornar uma bombeira e subiu até o momento &lt;span class=\"fr-math-v2 fr-draggable\" contenteditable=\"false\" data-original-math=\"\\(\\frac{{{Q1}}}{{{Q2}}}\\)\" draggable=\"true\"&gt;\\(\\frac{{{Q1}}}{{{Q2}}}\\)&lt;/span&gt; dos degraus de um edifício. Quando ela havia subido &lt;span class=\"fr-math-v2 fr-draggable\" contenteditable=\"false\" data-original-math=\"\\(\\frac{{{Q3}}}{{{Q4}}}\\)\" draggable=\"true\"&gt;\\(\\frac{{{Q3}}}{{{Q4}}}\\)&lt;/span&gt; dessa quantidade, que fração do total de degraus do prédio ela havia subido?&lt;/p&gt;","template":"&lt;p&gt;Amanda havia subido {{response}} dos degraus.&lt;/p&gt;","hint":"&lt;p&gt;Para calcular a fração de uma fração, multiplique as duas frações e simplifique.&lt;/p&gt;","feedback":"&lt;p&gt;Para calcular uma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D251" s="189" t="str">
        <f t="shared" si="2"/>
        <v>#REF!</v>
      </c>
    </row>
    <row r="252" ht="15.75" customHeight="1">
      <c r="A252" s="189" t="str">
        <f>Seeds!AB252</f>
        <v>M6-NyO-31a-I-1</v>
      </c>
      <c r="B252" s="189" t="str">
        <f t="shared" si="9"/>
        <v>#REF!</v>
      </c>
      <c r="C252" s="189" t="str">
        <f>Seeds!AA252</f>
        <v>{"id":"M6-NyO-31a-I-1","stimulus":"&lt;p&gt;Escolha o resultado correto.&lt;/p&gt;&lt;p style=\"text-align:center;\"&gt;&lt;span class=\"fr-math-v2 fr-draggable\" contenteditable=\"false\" data-original-math=\"\\(\\frac{{{Q1}}}{{{T1}}}\\)\" draggable=\"true\"&gt;\\(\\frac{{{Q1}}}{{{T1}}}\\)&lt;/span&gt; de {{T2}} = ...&lt;/p&gt;","hint":"&lt;p&gt;Multiplique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D252" s="189" t="str">
        <f t="shared" si="2"/>
        <v>#REF!</v>
      </c>
    </row>
    <row r="253" ht="15.75" customHeight="1">
      <c r="A253" s="189" t="str">
        <f>Seeds!AB253</f>
        <v>M6-NyO-31a-I-2</v>
      </c>
      <c r="B253" s="189" t="str">
        <f t="shared" si="9"/>
        <v>#REF!</v>
      </c>
      <c r="C253" s="189" t="str">
        <f>Seeds!AA253</f>
        <v>{"id":"M6-NyO-31a-I-2","stimulus":"&lt;p&gt;Escolha o resultado correto.&lt;/p&gt;&lt;p style=\"text-align:center;\"&gt;{{T2}} × &lt;span class=\"fr-math-v2 fr-draggable\" contenteditable=\"false\" data-original-math=\"\\(\\frac{{{Q1}}}{{{T1}}}\\)\" draggable=\"true\"&gt;\\(\\frac{{{Q1}}}{{{T1}}}\\)&lt;/span&gt; = ...&lt;/p&gt;","hint":"&lt;p&gt;Multiplique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D253" s="189" t="str">
        <f t="shared" si="2"/>
        <v>#REF!</v>
      </c>
    </row>
    <row r="254" ht="15.75" customHeight="1">
      <c r="A254" s="189" t="str">
        <f>Seeds!AB254</f>
        <v>M6-NyO-31a-E-1</v>
      </c>
      <c r="B254" s="189" t="str">
        <f t="shared" si="9"/>
        <v>#REF!</v>
      </c>
      <c r="C254" s="189" t="str">
        <f>Seeds!AA254</f>
        <v>{"id":"M6-NyO-31a-E-1","stimulus":"&lt;p&gt;Efetue o seguinte cálculo.&lt;/p&gt;","template":"&lt;p style=\"text-align:center;\"&gt;&lt;span class=\"fr-math-v2 fr-draggable\" contenteditable=\"false\" data-original-math=\"\\(\\frac{{{Q1}}}{{{T1}}}\\)\" draggable=\"true\"&gt;\\(\\frac{{{Q1}}}{{{T1}}}\\)&lt;/span&gt; de {{T2}} = {{response}}&lt;/p&gt;","hint":"&lt;p&gt;Multiplique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4" s="189" t="str">
        <f t="shared" si="2"/>
        <v>#REF!</v>
      </c>
    </row>
    <row r="255" ht="15.75" customHeight="1">
      <c r="A255" s="189" t="str">
        <f>Seeds!AB255</f>
        <v>M6-NyO-31a-E-2</v>
      </c>
      <c r="B255" s="189" t="str">
        <f t="shared" si="9"/>
        <v>#REF!</v>
      </c>
      <c r="C255" s="189" t="str">
        <f>Seeds!AA255</f>
        <v>{"id":"M6-NyO-31a-E-2","stimulus":"&lt;p&gt;Efetue o seguinte cálculo.&lt;/p&gt;","template":"&lt;p style=\"text-align:center;\"&gt;{{T2}} × &lt;span class=\"fr-math-v2 fr-draggable\" contenteditable=\"false\" data-original-math=\"\\(\\frac{{{Q1}}}{{{T1}}}\\)\" draggable=\"true\"&gt;\\(\\frac{{{Q1}}}{{{T1}}}\\)&lt;/span&gt; = {{response}}&lt;/p&gt;","hint":"&lt;p&gt;Multiplique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5" s="189" t="str">
        <f t="shared" si="2"/>
        <v>#REF!</v>
      </c>
    </row>
    <row r="256" ht="15.75" customHeight="1">
      <c r="A256" s="189" t="str">
        <f>Seeds!AB256</f>
        <v>M6-NyO-31a-A-1</v>
      </c>
      <c r="B256" s="189" t="str">
        <f t="shared" si="9"/>
        <v>#REF!</v>
      </c>
      <c r="C256" s="189" t="str">
        <f>Seeds!AA256</f>
        <v>{"id":"M6-NyO-31a-A-1","stimulus":"&lt;p&gt;Maria tem {{T2}} palitos de madeira para fazer um trabalho de artesanato, mas ela só precisa de &lt;span class=\"fr-math-v2 fr-draggable\" contenteditable=\"false\" data-original-math=\"\\(\\frac{{{Q1}}}{{{T1}}}\\)\" draggable=\"true\"&gt;\\(\\frac{{{Q1}}}{{{T1}}}\\)&lt;/span&gt; deles. Quantos ela vai utilizar?&lt;/p&gt;","template":"&lt;p&gt;Maria vai utilizar {{response}} palitos.&lt;/p&gt;","hint":"&lt;p&gt;Multiplique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v>
      </c>
      <c r="D256" s="189" t="str">
        <f t="shared" si="2"/>
        <v>#REF!</v>
      </c>
    </row>
    <row r="257" ht="15.75" customHeight="1">
      <c r="A257" s="189" t="str">
        <f>Seeds!AB257</f>
        <v>M6-NyO-31a-A-2</v>
      </c>
      <c r="B257" s="189" t="str">
        <f t="shared" si="9"/>
        <v>#REF!</v>
      </c>
      <c r="C257" s="189" t="str">
        <f>Seeds!AA257</f>
        <v>{"id":"M6-NyO-31a-A-2","stimulus":"&lt;p&gt;Sabrina tem &lt;span class=\"fr-math-v2 fr-draggable\" contenteditable=\"false\" data-original-math=\"\\(\\frac{{{Q1}}}{{{T1}}}\\)\" draggable=\"true\"&gt;\\(\\frac{{{Q1}}}{{{T1}}}\\)&lt;/span&gt; das {{T2}} figurinhas de um álbum. Quantas figurinhas ela tem?&lt;/p&gt;","template":"&lt;p&gt;Ela tem {{response}} figurinhas.&lt;/p&gt;","hint":"&lt;p&gt;Multiplique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7" s="189" t="str">
        <f t="shared" si="2"/>
        <v>#REF!</v>
      </c>
    </row>
    <row r="258" ht="15.75" customHeight="1">
      <c r="A258" s="189" t="str">
        <f>Seeds!AB258</f>
        <v>M6-NyO-31a-A-3</v>
      </c>
      <c r="B258" s="189" t="str">
        <f t="shared" si="9"/>
        <v>#REF!</v>
      </c>
      <c r="C258" s="189" t="str">
        <f>Seeds!AA258</f>
        <v>{"id":"M6-NyO-31a-A-3","stimulus":"&lt;p&gt;Laura participou com suas amigas de uma competição de matemática. Das {{T2}} perguntas que foram feitas, ela respondeu &lt;span class=\"fr-math-v2 fr-draggable\" contenteditable=\"false\" data-original-math=\"\\(\\frac{{{Q1}}}{{{T1}}}\\)\" draggable=\"true\"&gt;\\(\\frac{{{Q1}}}{{{T1}}}\\)&lt;/span&gt;. Quantas perguntas ela respondeu ao todo?&lt;/p&gt;","template":"&lt;p&gt;Ela respondeu {{response}} perguntas.&lt;/p&gt;","hint":"&lt;p&gt;Multiplique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8" s="189" t="str">
        <f t="shared" si="2"/>
        <v>#REF!</v>
      </c>
    </row>
    <row r="259" ht="15.75" customHeight="1">
      <c r="A259" s="189" t="str">
        <f>Seeds!AB259</f>
        <v>M6-NyO-32a-I-1</v>
      </c>
      <c r="B259" s="189" t="str">
        <f t="shared" si="9"/>
        <v>#REF!</v>
      </c>
      <c r="C259" s="189" t="str">
        <f>Seeds!AA259</f>
        <v>{"id":"M6-NyO-32a-I-1","stimulus":"&lt;p&gt;Escolha a solução correta da seguinte divisão de frações.&lt;/p&gt;&lt;p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v>
      </c>
      <c r="D259" s="189" t="str">
        <f t="shared" si="2"/>
        <v>#REF!</v>
      </c>
    </row>
    <row r="260" ht="15.75" customHeight="1">
      <c r="A260" s="189" t="str">
        <f>Seeds!AB260</f>
        <v>M6-NyO-32a-E-1</v>
      </c>
      <c r="B260" s="189" t="str">
        <f t="shared" si="9"/>
        <v>#REF!</v>
      </c>
      <c r="C260" s="189" t="str">
        <f>Seeds!AA260</f>
        <v>{"id":"M6-NyO-32a-E-1","stimulus":"&lt;p&gt;Resolva a seguinte divisão de frações.&lt;/p&gt;","template":"&lt;p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D260" s="189" t="str">
        <f t="shared" si="2"/>
        <v>#REF!</v>
      </c>
    </row>
    <row r="261" ht="15.75" customHeight="1">
      <c r="A261" s="189" t="str">
        <f>Seeds!AB261</f>
        <v>M6-NyO-32a-A-1</v>
      </c>
      <c r="B261" s="189" t="str">
        <f t="shared" si="9"/>
        <v>#REF!</v>
      </c>
      <c r="C261" s="189" t="str">
        <f>Seeds!AA261</f>
        <v>{"id":"M6-NyO-32a-A-1","stimulus":"&lt;p&gt;João Carlos tem &lt;span class=\"fr-math-v2 fr-draggable\" contenteditable=\"false\" data-original-math=\"\\(\\frac{{{T1}}}{{{Q4}}}\\)\" draggable=\"true\"&gt;\\(\\frac{{{T1}}}{{{Q4}}}\\)&lt;/span&gt; litros de suco de maçã e deseja repartir essa quantidade em garrafas de &lt;span class=\"fr-math-v2 fr-draggable\" contenteditable=\"false\" data-original-math=\"\\(\\frac{{{Q2}}}{{{Q3}}}\\)\" draggable=\"true\"&gt;\\(\\frac{{{Q2}}}{{{Q3}}}\\)&lt;/span&gt; litros. Quantas garrafas ele conseguirá encher? Simplifique a fração.&lt;/p&gt;","template":"&lt;p&gt;Ele conseguirá encher {{response}} garrafas.&lt;/p&gt;","hint":"&lt;p&gt;Para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simplifique.&lt;/p&gt;&lt;p&gt;Pode-se encher:&lt;/p&gt;&lt;p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garraf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D261" s="189" t="str">
        <f t="shared" si="2"/>
        <v>#REF!</v>
      </c>
    </row>
    <row r="262" ht="15.75" customHeight="1">
      <c r="A262" s="189" t="str">
        <f>Seeds!AB262</f>
        <v>M6-NyO-32a-A-2</v>
      </c>
      <c r="B262" s="189" t="str">
        <f t="shared" si="9"/>
        <v>#REF!</v>
      </c>
      <c r="C262" s="189" t="str">
        <f>Seeds!AA262</f>
        <v>{"id":"M6-NyO-32a-A-2","stimulus":"&lt;p&gt;Em uma empresa deseja-se distribuir &lt;span class=\"fr-math-v2 fr-draggable\" contenteditable=\"false\" data-original-math=\"\\(\\frac{{{T1}}}{{{Q4}}}\\)\" draggable=\"true\"&gt;\\(\\frac{{{T1}}}{{{Q4}}}\\)&lt;/span&gt; kg de cimento em sacos de &lt;span class=\"fr-math-v2 fr-draggable\" contenteditable=\"false\" data-original-math=\"\\(\\frac{{{Q2}}}{{{Q3}}}\\)\" draggable=\"true\"&gt;\\(\\frac{{{Q2}}}{{{Q3}}}\\)&lt;/span&gt; kg cada um. Quantos sacos serão necessários? Simplifique a fração.&lt;/p&gt;","template":"&lt;p&gt;Serão necessários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simplifique.&lt;/p&gt;&lt;p&gt;Serão necessários:&lt;/p&gt;&lt;p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D262" s="189" t="str">
        <f t="shared" si="2"/>
        <v>#REF!</v>
      </c>
    </row>
    <row r="263" ht="15.75" customHeight="1">
      <c r="A263" s="189" t="str">
        <f>Seeds!AB263</f>
        <v>M6-NyO-32a-A-3</v>
      </c>
      <c r="B263" s="189" t="str">
        <f t="shared" si="9"/>
        <v>#REF!</v>
      </c>
      <c r="C263" s="189" t="str">
        <f>Seeds!AA263</f>
        <v>{"id":"M6-NyO-32a-A-3","stimulus":"&lt;p&gt;Pedro comprou &lt;span class=\"fr-math-v2 fr-draggable\" contenteditable=\"false\" data-original-math=\"\\(\\frac{{{T1}}}{{{Q4}}}\\)\" draggable=\"true\"&gt;\\(\\frac{{{T1}}}{{{Q4}}}\\)&lt;/span&gt; kg de ração para o seu cachorro e pretende dividir essa quantidade em vários sacos. Se em cada saco ele colocar &lt;span class=\"fr-math-v2 fr-draggable\" contenteditable=\"false\" data-original-math=\"\\(\\frac{{{Q2}}}{{{Q3}}}\\)\" draggable=\"true\"&gt;\\(\\frac{{{Q2}}}{{{Q3}}}\\)&lt;/span&gt; kg, quantos sacos serão necessários? Simplifique a fração.&lt;/p&gt;","template":"&lt;p&gt;Ele vai precisar de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simplifique.&lt;/p&gt;&lt;p&gt;Pedro vai precisar de:&lt;/p&gt;&lt;p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v>
      </c>
      <c r="D263" s="189" t="str">
        <f t="shared" si="2"/>
        <v>#REF!</v>
      </c>
    </row>
    <row r="264" ht="15.75" customHeight="1">
      <c r="A264" s="189" t="str">
        <f>Seeds!AB264</f>
        <v>M6-NyO-33a-I-1</v>
      </c>
      <c r="B264" s="189" t="str">
        <f t="shared" si="9"/>
        <v>#REF!</v>
      </c>
      <c r="C264" s="189" t="str">
        <f>Seeds!AA264</f>
        <v>{"id":"M6-NyO-33a-I-1","stimulus":"&lt;p&gt;Arraste cada número decimal para as suas frações correspondentes.&lt;/p&gt;","hint":"&lt;p&gt;Uma fração é equivalente a uma divisão.&lt;/p&gt;","feedback":"&lt;p&gt;Uma fração é equivalente a uma divisão em que o numerador é o dividendo e o denominador é o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draggable=\"true\"&gt;\\(\\frac{{{Q1}}}{{{Q2}}}\\)&lt;/span&gt;","function":"Lemonlib.round({{Q1}}/{{Q2}},2)","feedback":"&lt;p&gt;O resultado da divisão é:&lt;/p&gt;&lt;p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draggable=\"true\"&gt;\\(\\frac{{{Q3}}}{{{Q4}}}\\)&lt;/span&gt;","function":"Lemonlib.round({{Q3}}/{{Q4}},2)","feedback":"&lt;p&gt;O resultado da divisão é:&lt;/p&gt;&lt;p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draggable=\"true\"&gt;\\(\\frac{{{Q5}}}{{{Q6}}}\\)&lt;/span&gt;","function":"Lemonlib.round({{Q5}}/{{Q6}},2)","feedback":"&lt;p&gt;O resultado da divisão é:&lt;/p&gt;&lt;p style=\"text-align:center;\"&gt;&lt;span class=\"fr-math-v2 fr-draggable\" contenteditable=\"false\" data-original-math=\"\\(\\frac{{{Q5}}}{{{Q6}}}\\)\" draggable=\"true\"&gt;\\(\\frac{{{Q5}}}{{{Q6}}}\\)&lt;/span&gt; = {{Q5}} : {{Q6}} = {{function}}&lt;/p&gt;"}],"uniques":true},"algorithm":{"name":"linkOperationResult","params":{"invert":true},"template":"Match list"}}</v>
      </c>
      <c r="D264" s="189" t="str">
        <f t="shared" si="2"/>
        <v>#REF!</v>
      </c>
    </row>
    <row r="265" ht="15.75" customHeight="1">
      <c r="A265" s="189" t="str">
        <f>Seeds!AB265</f>
        <v>M6-NyO-33a-E-1</v>
      </c>
      <c r="B265" s="189" t="str">
        <f t="shared" si="9"/>
        <v>#REF!</v>
      </c>
      <c r="C265" s="189" t="str">
        <f>Seeds!AA265</f>
        <v>{"id":"M6-NyO-33a-E-1","stimulus":"&lt;p&gt;Escreva a seguinte fração como um número decimal. Se necessário, arredonde o resultado para o centésimo mais próximo.&lt;/p&gt;","template":"&lt;p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D265" s="189" t="str">
        <f t="shared" si="2"/>
        <v>#REF!</v>
      </c>
    </row>
    <row r="266" ht="15.75" customHeight="1">
      <c r="A266" s="189" t="str">
        <f>Seeds!AB266</f>
        <v>M6-NyO-33a-A-1</v>
      </c>
      <c r="B266" s="189" t="str">
        <f t="shared" si="9"/>
        <v>#REF!</v>
      </c>
      <c r="C266" s="189" t="str">
        <f>Seeds!AA266</f>
        <v>{"id":"M6-NyO-33a-A-1","stimulus":"&lt;p&gt;A fração de livros de viagem recém lançados que Bruna leu no último mês é &lt;span class=\"fr-math-v2 fr-draggable\" contenteditable=\"false\" data-original-math=\"\\(\\frac{{{Q1}}}{{{Q2}}}\\)\" draggable=\"true\"&gt;\\(\\frac{{{Q1}}}{{{Q2}}}\\)&lt;/span&gt;.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divisor.&lt;/p&gt;&lt;p&gt;Neste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D266" s="189" t="str">
        <f t="shared" si="2"/>
        <v>#REF!</v>
      </c>
    </row>
    <row r="267" ht="15.75" customHeight="1">
      <c r="A267" s="189" t="str">
        <f>Seeds!AB267</f>
        <v>M6-NyO-33a-A-2</v>
      </c>
      <c r="B267" s="189" t="str">
        <f t="shared" si="9"/>
        <v>#REF!</v>
      </c>
      <c r="C267" s="189" t="str">
        <f>Seeds!AA267</f>
        <v>{"id":"M6-NyO-33a-A-2","stimulus":"&lt;p&gt;Michele foi a uma papelaria onde os preços estavam escritos em fração. Depois de pesquisar, ela decidiu comprar algumas canetas que valiam R$ &lt;span class=\"fr-math-v2 fr-draggable\" contenteditable=\"false\" data-original-math=\"\\(\\frac{{{Q1}}}{{{Q2}}}\\)\" draggable=\"true\"&gt;\\(\\frac{{{Q1}}}{{{Q2}}}\\)&lt;/span&gt;. Expresse esse preço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D267" s="189" t="str">
        <f t="shared" si="2"/>
        <v>#REF!</v>
      </c>
    </row>
    <row r="268" ht="15.75" customHeight="1">
      <c r="A268" s="189" t="str">
        <f>Seeds!AB268</f>
        <v>M6-NyO-33a-A-3</v>
      </c>
      <c r="B268" s="189" t="str">
        <f t="shared" si="9"/>
        <v>#REF!</v>
      </c>
      <c r="C268" s="189" t="str">
        <f>Seeds!AA268</f>
        <v>{"id":"M6-NyO-33a-A-3","stimulus":"&lt;p&gt;O médico de Yolanda receitou que ela tomasse &lt;span class=\"fr-math-v2 fr-draggable\" contenteditable=\"false\" data-original-math=\"\\(\\frac{{{Q1}}}{{{Q2}}}\\)\" draggable=\"true\"&gt;\\(\\frac{{{Q1}}}{{{Q2}}}\\)&lt;/span&gt; g de um medicamento por semana.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D268" s="189" t="str">
        <f t="shared" si="2"/>
        <v>#REF!</v>
      </c>
    </row>
    <row r="269" ht="15.75" customHeight="1">
      <c r="A269" s="189" t="str">
        <f>Seeds!AB269</f>
        <v>M6-NyO-33b-I-1</v>
      </c>
      <c r="B269" s="189" t="str">
        <f t="shared" si="9"/>
        <v>#REF!</v>
      </c>
      <c r="C269" s="189" t="str">
        <f>Seeds!AA269</f>
        <v>{"id":"M6-NyO-33b-I-1","stimulus":"&lt;p&gt;Selecione a comparação correta.&lt;/p&gt;","hint":"&lt;p&gt;Para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v>
      </c>
      <c r="D269" s="189" t="str">
        <f t="shared" si="2"/>
        <v>#REF!</v>
      </c>
    </row>
    <row r="270" ht="15.75" customHeight="1">
      <c r="A270" s="189" t="str">
        <f>Seeds!AB270</f>
        <v>M6-NyO-33b-E-1</v>
      </c>
      <c r="B270" s="189" t="str">
        <f t="shared" si="9"/>
        <v>#REF!</v>
      </c>
      <c r="C270" s="189" t="str">
        <f>Seeds!AA270</f>
        <v>{"id":"M6-NyO-33b-E-1","stimulus":"&lt;p&gt;Arraste os seguintes números para ordená-los do maior para o menor. Coloque-os de cima para baixo.&lt;/p&gt;","hint":"&lt;p&gt;Para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decimais.&lt;/p&gt;&lt;p&gt;Neste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D270" s="189" t="str">
        <f t="shared" si="2"/>
        <v>#REF!</v>
      </c>
    </row>
    <row r="271" ht="15.75" customHeight="1">
      <c r="A271" s="189" t="str">
        <f>Seeds!AB271</f>
        <v>M6-NyO-33b-A-1</v>
      </c>
      <c r="B271" s="189" t="str">
        <f t="shared" si="9"/>
        <v>#REF!</v>
      </c>
      <c r="C271" s="189" t="str">
        <f>Seeds!AA271</f>
        <v>{"id":"M6-NyO-33b-A-1","stimulus":"&lt;p&gt;Rafael e Nádia levaram algumas garrafas de água para a praia. Rafael bebeu &lt;span class=\"fr-math-v2 fr-draggable\" contenteditable=\"false\" data-original-math=\"\\(\\frac{{{Q1}}}{{{Q2}}}\\)\" draggable=\"true\"&gt;\\(\\frac{{{Q1}}}{{{Q2}}}\\)&lt;/span&gt; l de água, enquanto Nádia bebeu {{T2}} l. Qual número é maior? Escreva-o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v>
      </c>
      <c r="D271" s="189" t="str">
        <f t="shared" si="2"/>
        <v>#REF!</v>
      </c>
    </row>
    <row r="272" ht="15.75" customHeight="1">
      <c r="A272" s="189" t="str">
        <f>Seeds!AB272</f>
        <v>M6-NyO-33b-A-2</v>
      </c>
      <c r="B272" s="189" t="str">
        <f t="shared" si="9"/>
        <v>#REF!</v>
      </c>
      <c r="C272" s="189" t="str">
        <f>Seeds!AA272</f>
        <v>{"id":"M6-NyO-33b-A-2","stimulus":"&lt;p&gt;Suzana está em uma loja decidindo entre dois brinquedos para o cachorro dela. Um custa R$ &lt;span class=\"fr-math-v2 fr-draggable\" contenteditable=\"false\" data-original-math=\"\\(\\frac{{{Q1}}}{{{Q2}}}\\)\" draggable=\"true\"&gt;\\(\\frac{{{Q1}}}{{{Q2}}}\\)&lt;/span&gt; e o outro, R$ {{T2}}. Se no final ela escolher o mais barato, quanto ela vai pagar? Escreva o preço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menor número é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D272" s="189" t="str">
        <f t="shared" si="2"/>
        <v>#REF!</v>
      </c>
    </row>
    <row r="273" ht="15.75" customHeight="1">
      <c r="A273" s="189" t="str">
        <f>Seeds!AB273</f>
        <v>M6-NyO-33b-A-3</v>
      </c>
      <c r="B273" s="189" t="str">
        <f t="shared" si="9"/>
        <v>#REF!</v>
      </c>
      <c r="C273" s="189" t="str">
        <f>Seeds!AA273</f>
        <v>{"id":"M6-NyO-33b-A-3","stimulus":"Caio e Priscila estão comparando o grau de seus óculos. Caio tem &lt;span class=\"fr-math-v2 fr-draggable\" contenteditable=\"false\" data-original-math=\"\\(\\frac{{{Q1}}}{{{Q2}}}\\)\" draggable=\"true\"&gt;\\(\\frac{{{Q1}}}{{{Q2}}}\\)&lt;/span&gt; de miopia e Priscila, {{T2}}. Quem tem um grau maior? Escreva essa quantidade como uma fração irredutível e como um número decimal.","template":"&lt;p&gt;Como fração: {{response}}&lt;/p&gt;&lt;p&gt;Como número decimal: {{response}}&lt;/p&gt;","hint":"Para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D273" s="189" t="str">
        <f t="shared" si="2"/>
        <v>#REF!</v>
      </c>
    </row>
    <row r="274" ht="15.75" customHeight="1">
      <c r="A274" s="189" t="str">
        <f>Seeds!AB274</f>
        <v>M6-NyO-34a-I-1</v>
      </c>
      <c r="B274" s="189" t="str">
        <f t="shared" si="9"/>
        <v>#REF!</v>
      </c>
      <c r="C274" s="189" t="str">
        <f>Seeds!AA274</f>
        <v>{"id":"M6-NyO-34a-I-1","stimulus":"&lt;p&gt;Arraste a forma como o número é lido para o local apropiado.&lt;/p&gt;","hint":"&lt;p&gt;Dependendo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101,"max":999,"step":2},{"name":"Q2","label":null,"min":11,"max":99,"step":2},{"name":"Q3","label":null,"min":1,"max":9,"step":1}],"calculated":[{"name":"A1","label":"0.{{Q1}}","function":"Lemonlib.numToWords({{Q1}},'pt')[0].toUpperCase() + Lemonlib.numToWords({{Q1}},'pt').slice(1,) + ' milésimas'"},{"name":"A2","label":"0.{{Q2}}","function":"Lemonlib.numToWords({{Q2}},'pt')[0].toUpperCase() + Lemonlib.numToWords({{Q2}},'pt').slice(1,) + ' centésimas'"},{"name":"A1","label":"0.{{Q3}}","function":"Lemonlib.numToWords({{Q3}},'pt')[0].toUpperCase() + Lemonlib.numToWords({{Q3}},'pt').slice(1,) + ' décimas'"}],"uniques":true},"algorithm":{"name":"linkOperationResult","template":"Match list","params":{"invert":true}}}</v>
      </c>
      <c r="D274" s="189" t="str">
        <f t="shared" si="2"/>
        <v>#REF!</v>
      </c>
    </row>
    <row r="275" ht="15.75" customHeight="1">
      <c r="A275" s="189" t="str">
        <f>Seeds!AB275</f>
        <v>M6-NyO-34a-E-1</v>
      </c>
      <c r="B275" s="189" t="str">
        <f t="shared" si="9"/>
        <v>#REF!</v>
      </c>
      <c r="C275" s="189" t="str">
        <f>Seeds!AA275</f>
        <v>{"id":"M6-NyO-34a-E-1","stimulus":"&lt;p&gt;Como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calculated":[{"name":"T1","label":"{{function}}","function":"{{Q1}}/10","temp":true},{"name":"T2","label":"{{function}}","function":"Lemonlib.numToWords({{Q1}},'pt')","temp":true},{"name":"A1","label":"décimos","function":""}],"uniques":true},"algorithm":{"name":"calculateOperation","template":"Cloze with text"}}</v>
      </c>
      <c r="D275" s="189" t="str">
        <f t="shared" si="2"/>
        <v>#REF!</v>
      </c>
    </row>
    <row r="276" ht="15.75" customHeight="1">
      <c r="A276" s="189" t="str">
        <f>Seeds!AB276</f>
        <v>M6-NyO-34a-E-2</v>
      </c>
      <c r="B276" s="189" t="str">
        <f t="shared" si="9"/>
        <v>#REF!</v>
      </c>
      <c r="C276" s="189" t="str">
        <f>Seeds!AA276</f>
        <v>{"id":"M6-NyO-34a-E-2","stimulus":"&lt;p&gt;Como se escreve este número por extenso? Complete.&lt;/p&gt;","template":"&lt;p style=\"text-align:center;\"&gt;{{T2}}: {{T3}}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milésimos.&lt;/p&gt;","seed":{"parameters":[{"name":"Q1","label":null,"min":2,"max":99,"step":1}],"calculated":[{"name":"T1","label":"{{function}}","function":"{{Q1}}/100","temp":true},{"name":"T2","label":"{{function}}","function":"if ({{Q1}} % 10 == 0) {'{{T1}}'+'0'} else {{{T1}}}","temp":true},{"name":"T3","label":"{{function}}","function":"Lemonlib.numToWords({{Q1}},'pt','female')","temp":true},{"name":"A1","label":"centésimos","function":""}],"uniques":true},"algorithm":{"name":"calculateOperation","template":"Cloze with text"}}</v>
      </c>
      <c r="D276" s="189" t="str">
        <f t="shared" si="2"/>
        <v>#REF!</v>
      </c>
    </row>
    <row r="277" ht="15.75" customHeight="1">
      <c r="A277" s="189" t="str">
        <f>Seeds!AB277</f>
        <v>M6-NyO-34a-E-3</v>
      </c>
      <c r="B277" s="189" t="str">
        <f t="shared" si="9"/>
        <v>#REF!</v>
      </c>
      <c r="C277" s="189" t="str">
        <f>Seeds!AA277</f>
        <v>{"id":"M6-NyO-34a-E-3","stimulus":"&lt;p&gt;Como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3,"max":999,"step":2}],"calculated":[{"name":"T1","label":"{{function}}","function":"{{Q1}}/1000","temp":true},{"name":"T2","label":"{{function}}","function":"Lemonlib.numToWords({{Q1}},'pt')","temp":true},{"name":"A1","label":"milésimos","function":""}],"uniques":true},"algorithm":{"name":"calculateOperation","template":"Cloze with text"}}</v>
      </c>
      <c r="D277" s="189" t="str">
        <f t="shared" si="2"/>
        <v>#REF!</v>
      </c>
    </row>
    <row r="278" ht="15.75" customHeight="1">
      <c r="A278" s="189" t="str">
        <f>Seeds!AB278</f>
        <v>M6-NyO-34b-I-1</v>
      </c>
      <c r="B278" s="189" t="str">
        <f t="shared" si="9"/>
        <v>#REF!</v>
      </c>
      <c r="C278" s="189" t="str">
        <f>Seeds!AA278</f>
        <v>{"id":"M6-NyO-34b-I-1","stimulus":"&lt;p&gt;Arraste os números para o lugar correspondente.&lt;/p&gt;","template":"&lt;p&gt;{{T1}} inteiros e {{T2}} décimos: {{response}}&lt;/p&gt;\n&lt;p&gt;{{T3}} inteiros e {{T4}} centésimos: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step":1},{"name":"Q3","label":null,"min":2,"max":9,"step":1},{"name":"Q4","label":null,"min":2,"max":99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 1)"},{"name":"A2","label":"{{function}}","function":"Lemonlib.round({{Q3}}+{{Q4}}/100, 2)"},{"name":"A3","label":"{{function}}","function":"Lemonlib.round({{Q5}}+{{Q6}}/1000, 3)"}],"uniques":true},"algorithm":{"name":"calculateOperation","template":"Cloze with drag &amp; drop","params":{"keyboard":"INTERMEDIATE"}}}</v>
      </c>
      <c r="D278" s="189" t="str">
        <f t="shared" si="2"/>
        <v>#REF!</v>
      </c>
    </row>
    <row r="279" ht="15.75" customHeight="1">
      <c r="A279" s="189" t="str">
        <f>Seeds!AB279</f>
        <v>M6-NyO-34b-I-2</v>
      </c>
      <c r="B279" s="189" t="str">
        <f t="shared" si="9"/>
        <v>#REF!</v>
      </c>
      <c r="C279" s="189" t="str">
        <f>Seeds!AA279</f>
        <v>{"id":"M6-NyO-34b-I-2","stimulus":"&lt;p&gt;Arraste os números para o lugar correspondente.&lt;/p&gt;","template":"&lt;p&gt;{{T1}} inteiros e {{T2}} centésimos: {{response}}&lt;/p&gt;\n&lt;p&gt;{{T3}} inteiros e {{T4}} décimos: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99,"step":1},{"name":"Q3","label":null,"min":2,"max":9,"step":1},{"name":"Q4","label":null,"min":2,"max":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Lemonlib.numToWords({{Q5}},'pt').slice(1)","temp":true},{"name":"T6","label":"{{function}}","function":"Lemonlib.numToWords({{Q6}},'pt')","temp":true},{"name":"A1","label":"{{function}}","function":"Lemonlib.round({{Q1}}+{{Q2}}/100, 2)"},{"name":"A2","label":"{{function}}","function":"Lemonlib.round({{Q3}}+{{Q4}}/10, 1)"},{"name":"A3","label":"{{function}}","function":"Lemonlib.round({{Q5}}+{{Q6}}/1000, 3)"}],"uniques":true},"algorithm":{"name":"calculateOperation","template":"Cloze with drag &amp; drop","params":{"keyboard":"INTERMEDIATE"}}}</v>
      </c>
      <c r="D279" s="189" t="str">
        <f t="shared" si="2"/>
        <v>#REF!</v>
      </c>
    </row>
    <row r="280" ht="15.75" customHeight="1">
      <c r="A280" s="189" t="str">
        <f>Seeds!AB280</f>
        <v>M6-NyO-34b-E-1</v>
      </c>
      <c r="B280" s="189" t="str">
        <f t="shared" si="9"/>
        <v>#REF!</v>
      </c>
      <c r="C280" s="189" t="str">
        <f>Seeds!AA280</f>
        <v>{"id":"M6-NyO-34b-E-1","stimulus":"&lt;p&gt;Expresse o número \"{{T1}} centésimos\".&lt;/p&gt;","template":"&lt;p&gt;O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milésimos.&lt;/p&gt;","seed":{"parameters":[{"name":"Q1","min":2,"max":99,"step":1}],"calculated":[{"name":"T1","function":"Lemonlib.numToWords({{Q1}},'pt','female')","temp":"true"},{"name":"A1","function":"Lemonlib.round({{Q1}}/100, 2)"}],"uniques":true},"algorithm":{"name":"calculateOperation","params":{"method":"equivSymbolic","keyboard":"INTERMEDIATE"}}}</v>
      </c>
      <c r="D280" s="189" t="str">
        <f t="shared" si="2"/>
        <v>#REF!</v>
      </c>
    </row>
    <row r="281" ht="15.75" customHeight="1">
      <c r="A281" s="189" t="str">
        <f>Seeds!AB281</f>
        <v>M6-NyO-34b-E-2</v>
      </c>
      <c r="B281" s="189" t="str">
        <f t="shared" si="9"/>
        <v>#REF!</v>
      </c>
      <c r="C281" s="189" t="str">
        <f>Seeds!AA281</f>
        <v>{"id":"M6-NyO-34b-E-2","stimulus":"&lt;p&gt;Expresse o número \"{{T1}} décimos\".&lt;/p&gt;","template":"&lt;p&gt;O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milésimos.&lt;/p&gt;","seed":{"parameters":[{"name":"Q1","min":2,"max":9,"step":1}],"calculated":[{"name":"T1","function":"Lemonlib.numToWords({{Q1}},'pt')","temp":"true"},{"name":"A1","function":"Lemonlib.round({{Q1}}/10, 1)"}],"uniques":true},"algorithm":{"name":"calculateOperation","params":{"method":"equivSymbolic","keyboard":"INTERMEDIATE"}}}</v>
      </c>
      <c r="D281" s="189" t="str">
        <f t="shared" si="2"/>
        <v>#REF!</v>
      </c>
    </row>
    <row r="282" ht="15.75" customHeight="1">
      <c r="A282" s="189" t="str">
        <f>Seeds!AB282</f>
        <v>M6-NyO-34b-E-3</v>
      </c>
      <c r="B282" s="189" t="str">
        <f t="shared" si="9"/>
        <v>#REF!</v>
      </c>
      <c r="C282" s="189" t="str">
        <f>Seeds!AA282</f>
        <v>{"id":"M6-NyO-34b-E-3","stimulus":"&lt;p&gt;Expresse o número \"{{T1}} milésimos\".&lt;/p&gt;","template":"&lt;p&gt;O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milésimos.&lt;/p&gt;","seed":{"parameters":[{"name":"Q1","min":3,"max":999,"step":2}],"calculated":[{"name":"T1","function":"Lemonlib.numToWords({{Q1}},'pt','female')","temp":"true"},{"name":"A1","function":"Lemonlib.round({{Q1}}/1000, 3)"}],"uniques":true},"algorithm":{"name":"calculateOperation","params":{"method":"equivSymbolic","keyboard":"INTERMEDIATE"}}}</v>
      </c>
      <c r="D282" s="189" t="str">
        <f t="shared" si="2"/>
        <v>#REF!</v>
      </c>
    </row>
    <row r="283" ht="15.75" customHeight="1">
      <c r="A283" s="189" t="str">
        <f>Seeds!AB283</f>
        <v>M6-NyO-35a-I-1</v>
      </c>
      <c r="B283" s="189" t="str">
        <f t="shared" si="9"/>
        <v>#REF!</v>
      </c>
      <c r="C283" s="189" t="str">
        <f>Seeds!AA283</f>
        <v>{"id":"M6-NyO-35a-I-1","stimulus":"&lt;p&gt;Escolha o número maior que {{T1}}.&lt;/p&gt;","template":"&lt;p style=\"text-align:center;\"&gt;{{T1}}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D283" s="189" t="str">
        <f t="shared" si="2"/>
        <v>#REF!</v>
      </c>
    </row>
    <row r="284" ht="15.75" customHeight="1">
      <c r="A284" s="189" t="str">
        <f>Seeds!AB284</f>
        <v>M6-NyO-35a-I-2</v>
      </c>
      <c r="B284" s="189" t="str">
        <f t="shared" si="9"/>
        <v>#REF!</v>
      </c>
      <c r="C284" s="189" t="str">
        <f>Seeds!AA284</f>
        <v>{"id":"M6-NyO-35a-I-2","stimulus":"&lt;p&gt;Escolha o número menor que {{T1}}.&lt;/p&gt;","template":"&lt;p style=\"text-align:center;\"&gt;{{T1}}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D284" s="189" t="str">
        <f t="shared" si="2"/>
        <v>#REF!</v>
      </c>
    </row>
    <row r="285" ht="15.75" customHeight="1">
      <c r="A285" s="189" t="str">
        <f>Seeds!AB285</f>
        <v>M6-NyO-35a-E-1</v>
      </c>
      <c r="B285" s="189" t="str">
        <f t="shared" si="9"/>
        <v>#REF!</v>
      </c>
      <c r="C285" s="189" t="str">
        <f>Seeds!AA285</f>
        <v>{"id":"M6-NyO-35a-E-1","stimulus":"&lt;p&gt;Arraste e ordene os seguintes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D285" s="189" t="str">
        <f t="shared" si="2"/>
        <v>#REF!</v>
      </c>
    </row>
    <row r="286" ht="15.75" customHeight="1">
      <c r="A286" s="189" t="str">
        <f>Seeds!AB286</f>
        <v>M6-NyO-35a-E-2</v>
      </c>
      <c r="B286" s="189" t="str">
        <f t="shared" si="9"/>
        <v>#REF!</v>
      </c>
      <c r="C286" s="189" t="str">
        <f>Seeds!AA286</f>
        <v>{"id":"M6-NyO-35a-E-2","stimulus":"&lt;p&gt;Arraste e ordene os seguintes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D286" s="189" t="str">
        <f t="shared" si="2"/>
        <v>#REF!</v>
      </c>
    </row>
    <row r="287" ht="15.75" customHeight="1">
      <c r="A287" s="189" t="str">
        <f>Seeds!AB287</f>
        <v>M6-NyO-35a-A-1</v>
      </c>
      <c r="B287" s="189" t="str">
        <f t="shared" si="9"/>
        <v>#REF!</v>
      </c>
      <c r="C287" s="189" t="str">
        <f>Seeds!AA287</f>
        <v>{"id":"M6-NyO-35a-A-1","stimulus":"&lt;p&gt;Os pais de Samuel foram ao supermercado comprar as seguintes quantidades, em quilogramas, de {{Q4}}, {{Q5}} e {{Q6}}.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300,"step":1},{"name":"Q2","label":null,"min":10,"max":50,"step":1},{"name":"Q3","label":null,"min":10,"max":50,"step":1},{"name":"Q4","label":null,"list":["maçãs","bananas","laranjas"]},{"name":"Q5","label":null,"list":["cebolas","cenouras","batatas"]},{"name":"Q6","label":null,"list":["tâmaras","castanhas","amendoim"]}],"calculated":[{"name":"A1","label":"{{function}}","function":"Lemonlib.round({{Q1}}/100, 2)"},{"name":"A2","label":"{{function}}","function":"Lemonlib.round(({{Q1}}+{{Q2}})/100, 1)"},{"name":"A3","label":"{{function}}","function":"Lemonlib.round(({{Q1}}+{{Q2}}+{{Q3}})/100, 2)"}],"uniques":true},"algorithm":{"name":"calculateOperation","template":"Cloze with drag &amp; drop","params":{"keyboard":"INTERMEDIATE"}}}</v>
      </c>
      <c r="D287" s="189" t="str">
        <f t="shared" si="2"/>
        <v>#REF!</v>
      </c>
    </row>
    <row r="288" ht="15.75" customHeight="1">
      <c r="A288" s="189" t="str">
        <f>Seeds!AB288</f>
        <v>M6-NyO-35a-A-2</v>
      </c>
      <c r="B288" s="189" t="str">
        <f t="shared" si="9"/>
        <v>#REF!</v>
      </c>
      <c r="C288" s="189" t="str">
        <f>Seeds!AA288</f>
        <v>{"id":"M6-NyO-35a-A-2","stimulus":"&lt;p&gt;Os lápis de Daniela, de Fernando e de Marta possuem, em centímetros, as medidas a seguir. Ordene esses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v>
      </c>
      <c r="D288" s="189" t="str">
        <f t="shared" si="2"/>
        <v>#REF!</v>
      </c>
    </row>
    <row r="289" ht="15.75" customHeight="1">
      <c r="A289" s="189" t="str">
        <f>Seeds!AB289</f>
        <v>M6-NyO-35a-A-3</v>
      </c>
      <c r="B289" s="189" t="str">
        <f t="shared" si="9"/>
        <v>#REF!</v>
      </c>
      <c r="C289" s="189" t="str">
        <f>Seeds!AA289</f>
        <v>{"id":"M6-NyO-35a-A-3","stimulus":"&lt;p&gt;Aurora tem três jarras com as seguintes quantidades, em litros, de água.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D289" s="189" t="str">
        <f t="shared" si="2"/>
        <v>#REF!</v>
      </c>
    </row>
    <row r="290" ht="15.75" customHeight="1">
      <c r="A290" s="189" t="str">
        <f>Seeds!AB290</f>
        <v>M6-NyO-36a-I-1</v>
      </c>
      <c r="B290" s="189" t="str">
        <f t="shared" si="9"/>
        <v>#REF!</v>
      </c>
      <c r="C290" s="189" t="str">
        <f>Seeds!AA290</f>
        <v>{"id":"M6-NyO-36a-I-1","stimulus":"&lt;p&gt;Selecione o número formado por {{T1}} unidades, {{T2}} décimos, {{T3}} centésimos e {{T4}} milésimos.&lt;/p&gt;","hint":"&lt;p&gt;Um número decimal pode ser decomposto na soma de seus decimais.&lt;/p&gt;","feedback":"&lt;p&gt;Um número decimal pode ser decomposto na soma de seus decimais.&lt;/p&gt;&lt;p style=\"text-align:center;\"&gt;{{Q1}} + {{T5}} + {{T6}} + {{T7}} = {{A1}}&lt;/p&gt;","seed":{"parameters":[{"name":"Q1","label":null,"min":2,"max":9,"step":1},{"name":"Q2","label":null,"min":2,"max":9,"step":1},{"name":"Q3","label":null,"min":2,"max":9,"step":1},{"name":"Q4","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D290" s="189" t="str">
        <f t="shared" si="2"/>
        <v>#REF!</v>
      </c>
    </row>
    <row r="291" ht="15.75" customHeight="1">
      <c r="A291" s="189" t="str">
        <f>Seeds!AB291</f>
        <v>M6-NyO-36a-E-1</v>
      </c>
      <c r="B291" s="189" t="str">
        <f t="shared" si="9"/>
        <v>#REF!</v>
      </c>
      <c r="C291" s="189" t="str">
        <f>Seeds!AA291</f>
        <v>{"id":"M6-NyO-36a-E-1","stimulus":"&lt;p&gt;Decomponha o número decimal {{T1}}.&lt;/p&gt;","template":"&lt;p&gt;unidades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D291" s="189" t="str">
        <f t="shared" si="2"/>
        <v>#REF!</v>
      </c>
    </row>
    <row r="292" ht="15.75" customHeight="1">
      <c r="A292" s="189" t="str">
        <f>Seeds!AB292</f>
        <v>M6-NyO-36a-A-1</v>
      </c>
      <c r="B292" s="189" t="str">
        <f t="shared" si="9"/>
        <v>#REF!</v>
      </c>
      <c r="C292" s="189" t="str">
        <f>Seeds!AA292</f>
        <v>{"id":"M6-NyO-36a-A-1","stimulus":"&lt;p&gt;Cristiano fez um bolo que pesa {{T1}} kg. Escreva a decomposição desse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D292" s="189" t="str">
        <f t="shared" si="2"/>
        <v>#REF!</v>
      </c>
    </row>
    <row r="293" ht="15.75" customHeight="1">
      <c r="A293" s="189" t="str">
        <f>Seeds!AB293</f>
        <v>M6-NyO-36a-A-2</v>
      </c>
      <c r="B293" s="189" t="str">
        <f t="shared" si="9"/>
        <v>#REF!</v>
      </c>
      <c r="C293" s="189" t="str">
        <f>Seeds!AA293</f>
        <v>{"id":"M6-NyO-36a-A-2","stimulus":"&lt;p&gt;Um ônibus percorreu {{T1}} km entre duas paradas. Escreva os decimais que compõem este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D293" s="189" t="str">
        <f t="shared" si="2"/>
        <v>#REF!</v>
      </c>
    </row>
    <row r="294" ht="15.75" customHeight="1">
      <c r="A294" s="189" t="str">
        <f>Seeds!AB294</f>
        <v>M6-NyO-36a-A-3</v>
      </c>
      <c r="B294" s="189" t="str">
        <f t="shared" si="9"/>
        <v>#REF!</v>
      </c>
      <c r="C294" s="189" t="str">
        <f>Seeds!AA294</f>
        <v>{"id":"M6-NyO-36a-A-3","stimulus":"&lt;p&gt;Mariana gastou R$ {{T1}} em uma farmácia. Escreva os decimais que compõem este número.&lt;/p&gt;","template":"&lt;p style=\"text-align:center;\"&gt;unidades + décimos + centésimos = {{T1}}&lt;/p&gt;&lt;p style=\"text-align:center;\"&gt;{{response}} + {{response}} + {{response}} = {{T1}}&lt;/p&gt;","hint":"&lt;p&gt;Um número decimal pode ser decomposto na soma de seus decimais.&lt;/p&gt;","feedback":"&lt;p&gt;Um número decimal pode ser decomposto na soma de seus decimais.&lt;/p&gt;","seed":{"parameters":[{"name":"Q1","min":1,"max":9,"step":1},{"name":"Q2","min":1,"max":9,"step":1},{"name":"Q3","min":1,"max":9,"step":1}],"calculated":[{"name":"T1","function":"Lemonlib.round({{Q1}}+{{Q2}}/10+{{Q3}}/100,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D294" s="189" t="str">
        <f t="shared" si="2"/>
        <v>#REF!</v>
      </c>
    </row>
    <row r="295" ht="15.75" customHeight="1">
      <c r="A295" s="189" t="str">
        <f>Seeds!AB295</f>
        <v>M6-NyO-53a-I-1</v>
      </c>
      <c r="B295" s="189" t="str">
        <f t="shared" si="9"/>
        <v>#REF!</v>
      </c>
      <c r="C295" s="189" t="str">
        <f>Seeds!AA295</f>
        <v>{"id":"M6-NyO-53a-I-1","stimulus":"&lt;p&gt;Arraste os números corretos.&lt;/p&gt;","template":"&lt;p&gt;A aproximação de {{T1}} para unidades é {{response}}.&lt;/p&gt;&lt;p&gt;A aproximação de {{T1}} para centésimos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décimos de {{T2}} e a {{T5}} décimos de {{T3}}, a unidade mais próxima é {{function}}."},{"name":"A2","label":"{{function}}","function":"Lemonlib.round({{T1}},2)","feedback":"Como {{T1}} está a {{T8}} milésimos de {{T2}} e a {{T9}} milésimos de {{T3}}, o centésimo mais próximo é {{function}}."},{"name":"A3","label":"{{function}}","function":"Lemonlib.round({{T1}},1)","incorrect":true},{"name":"A4","label":"{{function}}","function":"{{T1}}","incorrect":true}],"uniques":true},"algorithm":{"name":"calculateOperation","template":"Cloze with drag &amp; drop","params":{"keyboard":"INTERMEDIATE"}}}</v>
      </c>
      <c r="D295" s="189" t="str">
        <f t="shared" si="2"/>
        <v>#REF!</v>
      </c>
    </row>
    <row r="296" ht="15.75" customHeight="1">
      <c r="A296" s="189" t="str">
        <f>Seeds!AB296</f>
        <v>M6-NyO-53a-I-2</v>
      </c>
      <c r="B296" s="189" t="str">
        <f t="shared" si="9"/>
        <v>#REF!</v>
      </c>
      <c r="C296" s="189" t="str">
        <f>Seeds!AA296</f>
        <v>{"id":"M6-NyO-53a-I-2","stimulus":"&lt;p&gt;Arraste os números corretos.&lt;/p&gt;","template":"&lt;p&gt;A aproximação de {{T1}} para centésimos é {{response}}.&lt;/p&gt;&lt;p&gt;A aproximação de {{T1}} para décimos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milésimos de {{T2}} e a {{T5}} milésimos de {{T3}}, o centésimo mais próximo é {{function}}."},{"name":"A2","label":"{{function}}","function":"Lemonlib.round({{T1}},1)","feedback":"Como {{T1}} está a {{T8}} milésimos de {{T6}} e a {{T9}} milésimos de {{T7}}, o décimo mais próximo é {{function}}."},{"name":"A3","label":"{{function}}","function":"math.round({{T1}})","incorrect":true},{"name":"A4","label":"{{function}}","function":"{{T1}}","incorrect":true}],"uniques":true},"algorithm":{"name":"calculateOperation","template":"Cloze with drag &amp; drop","params":{"keyboard":"INTERMEDIATE"}}}</v>
      </c>
      <c r="D296" s="189" t="str">
        <f t="shared" si="2"/>
        <v>#REF!</v>
      </c>
    </row>
    <row r="297" ht="15.75" customHeight="1">
      <c r="A297" s="189" t="str">
        <f>Seeds!AB297</f>
        <v>M6-NyO-53a-E-1</v>
      </c>
      <c r="B297" s="189" t="str">
        <f t="shared" si="9"/>
        <v>#REF!</v>
      </c>
      <c r="C297" s="189" t="str">
        <f>Seeds!AA297</f>
        <v>{"id":"M6-NyO-53a-E-1","stimulus":"&lt;p&gt;Arredonde para os centésimos.&lt;/p&gt;","template":"&lt;p style=\"text-align:center;\"&gt;{{T1}} → {{response}}&lt;/p&gt;","hint":"&lt;p&gt;Para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D297" s="189" t="str">
        <f t="shared" si="2"/>
        <v>#REF!</v>
      </c>
    </row>
    <row r="298" ht="15.75" customHeight="1">
      <c r="A298" s="189" t="str">
        <f>Seeds!AB298</f>
        <v>M6-NyO-53a-E-2</v>
      </c>
      <c r="B298" s="189" t="str">
        <f t="shared" si="9"/>
        <v>#REF!</v>
      </c>
      <c r="C298" s="189" t="str">
        <f>Seeds!AA298</f>
        <v>{"id":"M6-NyO-53a-E-2","stimulus":"&lt;p&gt;Arredonde para os décimos.&lt;/p&gt;","template":"&lt;p style=\"text-align:center;\"&gt;{{T1}} → {{response}}&lt;/p&gt;","hint":"&lt;p&gt;Para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D298" s="189" t="str">
        <f t="shared" si="2"/>
        <v>#REF!</v>
      </c>
    </row>
    <row r="299" ht="15.75" customHeight="1">
      <c r="A299" s="189" t="str">
        <f>Seeds!AB299</f>
        <v>M6-NyO-53a-E-3</v>
      </c>
      <c r="B299" s="189" t="str">
        <f t="shared" si="9"/>
        <v>#REF!</v>
      </c>
      <c r="C299" s="189" t="str">
        <f>Seeds!AA299</f>
        <v>{"id":"M6-NyO-53a-E-3","stimulus":"&lt;p&gt;Arredonde para as unidades.&lt;/p&gt;","template":"&lt;p style=\"text-align:center;\"&gt;{{T1}} → {{response}}&lt;/p&gt;","hint":"&lt;p&gt;Para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D299" s="189" t="str">
        <f t="shared" si="2"/>
        <v>#REF!</v>
      </c>
    </row>
    <row r="300" ht="15.75" customHeight="1">
      <c r="A300" s="189" t="str">
        <f>Seeds!AB300</f>
        <v>M6-NyO-53a-A-1</v>
      </c>
      <c r="B300" s="189" t="str">
        <f t="shared" si="9"/>
        <v>#REF!</v>
      </c>
      <c r="C300" s="189" t="str">
        <f>Seeds!AA300</f>
        <v>{"id":"M6-NyO-53a-A-1","stimulus":"&lt;p&gt;Em uma fábrica alimentícia, um dos sacos de farinha produzidos pesa {{T1}} kg. Arredonde esta medida para as unidades.&lt;/p&gt;","template":"&lt;p style=\"text-align:center;\"&gt;{{T1}} kg → {{response}} kg&lt;/p&gt;","hint":"&lt;p&gt;Para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D300" s="189" t="str">
        <f t="shared" si="2"/>
        <v>#REF!</v>
      </c>
    </row>
    <row r="301" ht="15.75" customHeight="1">
      <c r="A301" s="189" t="str">
        <f>Seeds!AB301</f>
        <v>M6-NyO-53a-A-2</v>
      </c>
      <c r="B301" s="189" t="str">
        <f t="shared" si="9"/>
        <v>#REF!</v>
      </c>
      <c r="C301" s="189" t="str">
        <f>Seeds!AA301</f>
        <v>{"id":"M6-NyO-53a-A-2","stimulus":"&lt;p&gt;Um atleta fez um salto em distância de {{T1}} m. Arredonde esta distância para os centésimos.&lt;/p&gt;","template":"&lt;p style=\"text-align:center;\"&gt;{{T1}} m → {{response}} m&lt;/p&gt;","hint":"&lt;p&gt;Para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D301" s="189" t="str">
        <f t="shared" si="2"/>
        <v>#REF!</v>
      </c>
    </row>
    <row r="302" ht="15.75" customHeight="1">
      <c r="A302" s="189" t="str">
        <f>Seeds!AB302</f>
        <v>M6-NyO-53a-A-3</v>
      </c>
      <c r="B302" s="189" t="str">
        <f t="shared" si="9"/>
        <v>#REF!</v>
      </c>
      <c r="C302" s="189" t="str">
        <f>Seeds!AA302</f>
        <v>{"id":"M6-NyO-53a-A-3","stimulus":"&lt;p&gt;Um professor deu uma nota de {{T1}} pontos em uma prova que ele avaliou. Arredonde este valor para décimos.&lt;/p&gt;","template":"&lt;p&gt;{{response}} pontos&lt;/p&gt;","hint":"&lt;p&gt;Para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D302" s="189" t="str">
        <f t="shared" si="2"/>
        <v>#REF!</v>
      </c>
    </row>
    <row r="303" ht="15.75" customHeight="1">
      <c r="A303" s="189" t="str">
        <f>Seeds!AB303</f>
        <v>M6-NyO-37a-I-1</v>
      </c>
      <c r="B303" s="189" t="str">
        <f t="shared" si="9"/>
        <v>#REF!</v>
      </c>
      <c r="C303" s="189" t="str">
        <f>Seeds!AA303</f>
        <v>{"id":"M6-NyO-37a-I-1","stimulus":"&lt;p&gt;Escolha o resultado da seguinte adição.&lt;/p&gt;&lt;p style=\"text-align:center;\"&gt;{{T1}}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D303" s="189" t="str">
        <f t="shared" si="2"/>
        <v>#REF!</v>
      </c>
    </row>
    <row r="304" ht="15.75" customHeight="1">
      <c r="A304" s="189" t="str">
        <f>Seeds!AB304</f>
        <v>M6-NyO-37a-E-1</v>
      </c>
      <c r="B304" s="189" t="str">
        <f t="shared" si="9"/>
        <v>#REF!</v>
      </c>
      <c r="C304" s="189" t="str">
        <f>Seeds!AA304</f>
        <v>{"id":"M6-NyO-37a-E-1","stimulus":"&lt;p&gt;Calcule esta soma.&lt;/p&gt;","template":"&lt;p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desta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D304" s="189" t="str">
        <f t="shared" si="2"/>
        <v>#REF!</v>
      </c>
    </row>
    <row r="305" ht="15.75" customHeight="1">
      <c r="A305" s="189" t="str">
        <f>Seeds!AB305</f>
        <v>M6-NyO-37a-A-1</v>
      </c>
      <c r="B305" s="189" t="str">
        <f t="shared" si="9"/>
        <v>#REF!</v>
      </c>
      <c r="C305" s="189" t="str">
        <f>Seeds!AA305</f>
        <v>{"id":"M6-NyO-37a-A-1","stimulus":"&lt;p&gt;Ao parar em um posto de gasolina, Samuel notou que havia percorrido &lt;span class=\"no-break\"&gt;{{T2}} km&lt;/span&gt; da viagem dele. Após abastecer o carro, ele percorreu mais &lt;span class=\"no-break\"&gt;{{T3}} km &lt;/span&gt; para chegar ao seu destino final. Quanto Samuel percorreu no total?&lt;/p&gt;","template":"&lt;p&gt;Ele percorreu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35%;\"&gt;{{T3}}&lt;/span&gt;\n\t\t\t&lt;span class=\"lemo-graphie-label\" style=\"position: absolute; right: 15%; top: 8%;\"&gt;{{T2}}&lt;/span&gt;\n\t\t&lt;/div&gt;\n\t&lt;/div&gt;\n&lt;/div&gt;&lt;/div&gt;","feedback":"&lt;p&gt;O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A1","function":"Lemonlib.round({{T2}}+{{T3}}, 2)"},{"name":"T4","function":"Lemonlib.round({{T2}}+{{T3}}-math.floor(({{T2}}+{{T3}})/10)*10,2)","temp":"true"}],"uniques":true},"algorithm":{"name":"calculateOperation","params":{"method":"equivSymbolic","keyboard":"INTERMEDIATE"}}}</v>
      </c>
      <c r="D305" s="189" t="str">
        <f t="shared" si="2"/>
        <v>#REF!</v>
      </c>
    </row>
    <row r="306" ht="15.75" customHeight="1">
      <c r="A306" s="189" t="str">
        <f>Seeds!AB306</f>
        <v>M6-NyO-37a-A-2</v>
      </c>
      <c r="B306" s="189" t="str">
        <f t="shared" si="9"/>
        <v>#REF!</v>
      </c>
      <c r="C306" s="189" t="str">
        <f>Seeds!AA306</f>
        <v>{"id":"M6-NyO-37a-A-2","stimulus":"&lt;p&gt;Em uma loja, o preço de um jogo de {{Q4}} é &lt;span class=\"no-break\"&gt;R$ {{T1}}&lt;/span&gt; e um de {{Q5}} é &lt;span class =\"no-break\"&gt;R$ {{T2}}.&lt;/span&gt; Se um cliente comprar um item de cada tipo, quanto ele terá que pagar?&lt;/p&gt;","template":"&lt;p&gt;Ele vai pagar R$ {{response}}.&lt;/p&gt;","hint":"&lt;div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égia","ação","RPG"]},{"name":"Q5","list":["puzzle","esporte","corrida"]}],"calculated":[{"name":"T1","function":"{{Q1}}/100","temp":"true"},{"name":"T2","function":"{{Q2}}/100","temp":"true"},{"name":"A1","function":"Lemonlib.round({{T1}}+{{T2}},2)"},{"name":"T4","function":"Lemonlib.round({{T1}}+{{T2}}-math.floor(({{T1}}+{{T2}})/10)*10,2)","temp":"true"}],"uniques":true},"algorithm":{"name":"calculateOperation","params":{"method":"equivLiteral","keyboard":"INTERMEDIATE"}}}</v>
      </c>
      <c r="D306" s="189" t="str">
        <f t="shared" si="2"/>
        <v>#REF!</v>
      </c>
    </row>
    <row r="307" ht="15.75" customHeight="1">
      <c r="A307" s="189" t="str">
        <f>Seeds!AB307</f>
        <v>M6-NyO-37a-A-3</v>
      </c>
      <c r="B307" s="189" t="str">
        <f t="shared" si="9"/>
        <v>#REF!</v>
      </c>
      <c r="C307" s="189" t="str">
        <f>Seeds!AA307</f>
        <v>{"id":"M6-NyO-37a-A-3","stimulus":"&lt;p&gt;O pai da Ana foi a um sacolão e comprou &lt;span class=\"no-break\"&gt;{{T1}} kg&lt;/span&gt; de {{Q4}} e &lt;span class=\"no-break\"&gt; {{T2}} kg&lt;/span&gt; de {{Q5}}. Quantos quilogramas de fruta ele comprou?&lt;/p&gt;","template":"&lt;p&gt;Ele comprou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çã","banana","laranja"]},{"name":"Q5","list":["morango","manga","mamão"]}],"calculated":[{"name":"T1","function":"{{Q1}}/100","temp":"true"},{"name":"T2","function":"{{Q2}}/100","temp":"true"},{"name":"A1","function":"Lemonlib.round({{T1}}+{{T2}}, 2)"},{"name":"T4","function":"Lemonlib.round(({{T1}}+{{T2}}-math.floor(({{T1}}+{{T2}})*10)/10)*100,1)","temp":"true"}],"uniques":true},"algorithm":{"name":"calculateOperation","params":{"method":"equivLiteral","keyboard":"INTERMEDIATE"}}}</v>
      </c>
      <c r="D307" s="189" t="str">
        <f t="shared" si="2"/>
        <v>#REF!</v>
      </c>
    </row>
    <row r="308" ht="15.75" customHeight="1">
      <c r="A308" s="189" t="str">
        <f>Seeds!AB308</f>
        <v>M6-NyO-38a-I-1</v>
      </c>
      <c r="B308" s="189" t="str">
        <f t="shared" si="9"/>
        <v>#REF!</v>
      </c>
      <c r="C308" s="189" t="str">
        <f>Seeds!AA308</f>
        <v>{"id":"M6-NyO-38a-I-1","stimulus":"&lt;p&gt;Marque o resultado da seguinte subtração.&lt;/p&gt;&lt;p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v>
      </c>
      <c r="D308" s="189" t="str">
        <f t="shared" si="2"/>
        <v>#REF!</v>
      </c>
    </row>
    <row r="309" ht="15.75" customHeight="1">
      <c r="A309" s="189" t="str">
        <f>Seeds!AB309</f>
        <v>M6-NyO-38a-E-1</v>
      </c>
      <c r="B309" s="189" t="str">
        <f t="shared" si="9"/>
        <v>#REF!</v>
      </c>
      <c r="C309" s="189" t="str">
        <f>Seeds!AA309</f>
        <v>{"id":"M6-NyO-38a-E-1","stimulus":"&lt;p&gt;Calcule esta subtração.&lt;/p&gt;","template":"&lt;p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D309" s="189" t="str">
        <f t="shared" si="2"/>
        <v>#REF!</v>
      </c>
    </row>
    <row r="310" ht="15.75" customHeight="1">
      <c r="A310" s="189" t="str">
        <f>Seeds!AB310</f>
        <v>M6-NyO-38a-A-1</v>
      </c>
      <c r="B310" s="189" t="str">
        <f t="shared" si="9"/>
        <v>#REF!</v>
      </c>
      <c r="C310" s="189" t="str">
        <f>Seeds!AA310</f>
        <v>{"id":"M6-NyO-38a-A-1","stimulus":"&lt;p&gt;Lina tinha R$ {{T1}} na conta bancária, mas na última quinta-feira ela retirou R$ {{T2}}. Quanto dinheiro resta na conta dela?&lt;/p&gt;","template":"&lt;p&gt;Restam R$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D310" s="189" t="str">
        <f t="shared" si="2"/>
        <v>#REF!</v>
      </c>
    </row>
    <row r="311" ht="15.75" customHeight="1">
      <c r="A311" s="189" t="str">
        <f>Seeds!AB311</f>
        <v>M6-NyO-38a-A-2</v>
      </c>
      <c r="B311" s="189" t="str">
        <f t="shared" si="9"/>
        <v>#REF!</v>
      </c>
      <c r="C311" s="189" t="str">
        <f>Seeds!AA311</f>
        <v>{"id":"M6-NyO-38a-A-2","stimulus":"&lt;p&gt;Em um zoológico, os tratadores deixaram no recinto do {{Q3}} &lt;span class=\"no-break\"&gt;{{T1}} kg&lt;/span&gt; de carne. Se o {{Q3}} comeu apenas &lt;span class=\"no-break\"&gt;{{T2}} kg,&lt;/span&gt; quantos quilogramas de carne sobraram?&lt;/p&gt;","template":"&lt;p&gt;Sobraram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ão"]},{"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D311" s="189" t="str">
        <f t="shared" si="2"/>
        <v>#REF!</v>
      </c>
    </row>
    <row r="312" ht="15.75" customHeight="1">
      <c r="A312" s="189" t="str">
        <f>Seeds!AB312</f>
        <v>M6-NyO-38a-A-3</v>
      </c>
      <c r="B312" s="189" t="str">
        <f t="shared" si="9"/>
        <v>#REF!</v>
      </c>
      <c r="C312" s="189" t="str">
        <f>Seeds!AA312</f>
        <v>{"id":"M6-NyO-38a-A-3","stimulus":"&lt;p&gt;Natália quer doar R$ {{T1}} a uma ONG, mas no momento ela tem disponível apenas R$ {{T2}} sobrando. Quanto dinheiro falta para ela ter a quantia que deseja doar?&lt;/p&gt;","template":"&lt;p&gt;Faltam R$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D312" s="189" t="str">
        <f t="shared" si="2"/>
        <v>#REF!</v>
      </c>
    </row>
    <row r="313" ht="15.75" customHeight="1">
      <c r="A313" s="189" t="str">
        <f>Seeds!AB313</f>
        <v>M6-NyO-39a-I-1</v>
      </c>
      <c r="B313" s="189" t="str">
        <f t="shared" si="9"/>
        <v>#REF!</v>
      </c>
      <c r="C313" s="189" t="str">
        <f>Seeds!AA313</f>
        <v>{"id":"M6-NyO-39a-I-1","stimulus":"&lt;p&gt;Arraste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são 3:&lt;/p&gt;&lt;p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D313" s="189" t="str">
        <f t="shared" si="2"/>
        <v>#REF!</v>
      </c>
    </row>
    <row r="314" ht="15.75" customHeight="1">
      <c r="A314" s="189" t="str">
        <f>Seeds!AB314</f>
        <v>M6-NyO-39a-I-2</v>
      </c>
      <c r="B314" s="189" t="str">
        <f t="shared" si="9"/>
        <v>#REF!</v>
      </c>
      <c r="C314" s="189" t="str">
        <f>Seeds!AA314</f>
        <v>{"id":"M6-NyO-39a-I-2","stimulus":"&lt;p&gt;Arraste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D314" s="189" t="str">
        <f t="shared" si="2"/>
        <v>#REF!</v>
      </c>
    </row>
    <row r="315" ht="15.75" customHeight="1">
      <c r="A315" s="189" t="str">
        <f>Seeds!AB315</f>
        <v>M6-NyO-39a-E-1</v>
      </c>
      <c r="B315" s="189" t="str">
        <f t="shared" si="9"/>
        <v>#REF!</v>
      </c>
      <c r="C315" s="189" t="str">
        <f>Seeds!AA315</f>
        <v>{"id":"M6-NyO-39a-E-1","stimulus":"&lt;p&gt;Escreva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D315" s="189" t="str">
        <f t="shared" si="2"/>
        <v>#REF!</v>
      </c>
    </row>
    <row r="316" ht="15.75" customHeight="1">
      <c r="A316" s="189" t="str">
        <f>Seeds!AB316</f>
        <v>M6-NyO-39a-E-2</v>
      </c>
      <c r="B316" s="189" t="str">
        <f t="shared" si="9"/>
        <v>#REF!</v>
      </c>
      <c r="C316" s="189" t="str">
        <f>Seeds!AA316</f>
        <v>{"id":"M6-NyO-39a-E-2","stimulus":"&lt;p&gt;Escreva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D316" s="189" t="str">
        <f t="shared" si="2"/>
        <v>#REF!</v>
      </c>
    </row>
    <row r="317" ht="15.75" customHeight="1">
      <c r="A317" s="189" t="str">
        <f>Seeds!AB317</f>
        <v>M6-NyO-39a-A-1</v>
      </c>
      <c r="B317" s="189" t="str">
        <f t="shared" si="9"/>
        <v>#REF!</v>
      </c>
      <c r="C317" s="189" t="str">
        <f>Seeds!AA317</f>
        <v>{"id":"M6-NyO-39a-A-1","stimulus":"&lt;p&gt;Martina corre {{T1}} km por dia. Quantos quilômetros ela correrá em {{Q2}} dias?&lt;/p&gt;","template":"&lt;p&gt;Ela correrá {{response}} km.&lt;/p&gt;","hint":"&lt;p&gt;O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201,"max":899,"step":2},{"name":"Q2","min":3,"max":30,"step":1}],"calculated":[{"name":"A1","function":"{{Q1}}*{{Q2}}/100"},{"name":"T1","function":"{{Q1}}/100","temp":"true"},{"name":"T3","function":"{{Q1}}*{{Q2}}","temp":"true"}],"uniques":true},"algorithm":{"name":"calculateOperation","params":{"method":"equivLiteral","keyboard":"INTERMEDIATE"}}}</v>
      </c>
      <c r="D317" s="189" t="str">
        <f t="shared" si="2"/>
        <v>#REF!</v>
      </c>
    </row>
    <row r="318" ht="15.75" customHeight="1">
      <c r="A318" s="189" t="str">
        <f>Seeds!AB318</f>
        <v>M6-NyO-39a-A-2</v>
      </c>
      <c r="B318" s="189" t="str">
        <f t="shared" si="9"/>
        <v>#REF!</v>
      </c>
      <c r="C318" s="189" t="str">
        <f>Seeds!AA318</f>
        <v>{"id":"M6-NyO-39a-A-2","stimulus":"&lt;p&gt;A tábua na mesa da Camilo tem {{T1}} cm de comprimento e {{T2}} cm de largura. Calcule a área dessa tábua.&lt;/p&gt;","template":"&lt;p&gt;A tábua mede {{response}} cm&lt;sup&gt;2&lt;/sup&gt;.&lt;/p&gt;","hint":"&lt;p&gt;O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D318" s="189" t="str">
        <f t="shared" si="2"/>
        <v>#REF!</v>
      </c>
    </row>
    <row r="319" ht="15.75" customHeight="1">
      <c r="A319" s="189" t="str">
        <f>Seeds!AB319</f>
        <v>M6-NyO-39a-A-3</v>
      </c>
      <c r="B319" s="189" t="str">
        <f t="shared" si="9"/>
        <v>#REF!</v>
      </c>
      <c r="C319" s="189" t="str">
        <f>Seeds!AA319</f>
        <v>{"id":"M6-NyO-39a-A-3","stimulus":"&lt;p&gt;Um litro de um suco custa R$ {{T1}}. Quanto custa {{Q2}} litros desse suco?&lt;/p&gt;","template":"&lt;p&gt;Custa R$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55,"max":255,"step":2},{"name":"Q2","min":3,"max":8,"step":1}],"calculated":[{"name":"A1","function":"{{Q1}}*{{Q2}}/100"},{"name":"T1","function":"{{Q1}}/100","temp":"true"},{"name":"T3","function":"{{Q1}}*{{Q2}}","temp":"true"}],"uniques":true},"algorithm":{"name":"calculateOperation","params":{"method":"equivLiteral","keyboard":"INTERMEDIATE"}}}</v>
      </c>
      <c r="D319" s="189" t="str">
        <f t="shared" si="2"/>
        <v>#REF!</v>
      </c>
    </row>
    <row r="320" ht="15.75" customHeight="1">
      <c r="A320" s="189" t="str">
        <f>Seeds!AB320</f>
        <v>M6-NyO-40a-I-1</v>
      </c>
      <c r="B320" s="189" t="str">
        <f t="shared" si="9"/>
        <v>#REF!</v>
      </c>
      <c r="C320" s="189" t="str">
        <f>Seeds!AA320</f>
        <v>{"id":"M6-NyO-40a-I-1","stimulus":"&lt;p&gt;Arraste o resultado correto desta divisão.&lt;/p&gt;","template":"&lt;p style=\"text-align:center;\"&gt;{{T11}}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D320" s="189" t="str">
        <f t="shared" si="2"/>
        <v>#REF!</v>
      </c>
    </row>
    <row r="321" ht="15.75" customHeight="1">
      <c r="A321" s="189" t="str">
        <f>Seeds!AB321</f>
        <v>M6-NyO-40a-I-2</v>
      </c>
      <c r="B321" s="189" t="str">
        <f t="shared" si="9"/>
        <v>#REF!</v>
      </c>
      <c r="C321" s="189" t="str">
        <f>Seeds!AA321</f>
        <v>{
    "id": "M6-NyO-40a-I-2",
    "stimulus": "&lt;p&gt;Arraste o resultado correto desta divisão.&lt;/p&gt;",
    "template": "&lt;p style=\"text-align:center;\"&gt;{{T1}} : {{T2}} = {{response}}&lt;/p&gt;",
    "hint": "&lt;p&gt;Se houver decimais no divisor, uma divisão equivalente sem decimais deve ser escrita.&lt;/p&gt;",
    "feedback": "&lt;p&gt;Se houver decimais no divisor, uma divisão equivalente sem decimais deve ser escrita.&lt;/p&gt;&lt;p&gt;Neste caso:&lt;/p&gt;&lt;p&gt;{{T3}} : {{Q1}}&lt;/p&gt;&lt;p&gt;O resultado desta divisão é o mesmo que o da divisão inicial.&lt;/p&gt;",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v>
      </c>
      <c r="D321" s="189" t="str">
        <f t="shared" si="2"/>
        <v>#REF!</v>
      </c>
    </row>
    <row r="322" ht="15.75" customHeight="1">
      <c r="A322" s="189" t="str">
        <f>Seeds!AB322</f>
        <v>M6-NyO-40a-E-1</v>
      </c>
      <c r="B322" s="189" t="str">
        <f t="shared" si="9"/>
        <v>#REF!</v>
      </c>
      <c r="C322" s="189" t="str">
        <f>Seeds!AA322</f>
        <v>{"id":"M6-NyO-40a-E-1","stimulus":"&lt;p&gt;Calcule o resultado da seguinte divisão. Aproxime o resultado para os centésimos.&lt;/p&gt;","template":"&lt;p style=\"text-align:center;\"&gt;{{T1}}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divisão.&lt;/p&gt;","seed":{"parameters":[{"name":"Q1","min":9,"max":100,"step":1},{"name":"Q2","min":3,"max":15,"step":1},{"name":"Q3","min":1,"max":9,"step":1}],"calculated":[{"name":"T1","function":"Lemonlib.round(({{Q1}}/10+{{Q3}}/100)*{{Q2}}, 2)","temp":"true"},{"name":"A1","function":"Lemonlib.round({{Q1}}/10+{{Q3}}/100, 2)"}],"uniques":true},"algorithm":{"name":"calculateOperation","params":{"method":"equivLiteral","keyboard":"INTERMEDIATE"}}}</v>
      </c>
      <c r="D322" s="189" t="str">
        <f t="shared" si="2"/>
        <v>#REF!</v>
      </c>
    </row>
    <row r="323" ht="15.75" customHeight="1">
      <c r="A323" s="189" t="str">
        <f>Seeds!AB323</f>
        <v>M6-NyO-40a-E-2</v>
      </c>
      <c r="B323" s="189" t="str">
        <f t="shared" si="9"/>
        <v>#REF!</v>
      </c>
      <c r="C323" s="189" t="str">
        <f>Seeds!AA323</f>
        <v>{"id":"M6-NyO-40a-E-2","stimulus":"&lt;p&gt;Calcule o resultado da seguinte divisão. Aproxime o resultado para os centésimos.&lt;/p&gt;","template":"&lt;p style=\"text-align:center;\"&gt;{{T1}} : {{T2}} = {{response}}&lt;/p&gt;","hint":"&lt;p&gt;Ao terminar de dividir a parte inteira do dividendo, acrescenta-se uma vírgula ao quociente para continuar a divisão.&lt;/p&gt;","feedback":"&lt;p&gt;Se houver decimais no divisor, uma divisão equivalente sem decimais deve ser escrita.&lt;/p&gt;&lt;p&gt;Neste caso:&lt;/p&gt;&lt;p&gt;{{T3}} : {{Q1}}&lt;/p&gt;&lt;p&gt;O resultado desta divisão é o mesmo que o da divisão inicial.&lt;/p&gt;","seed":{"parameters":[{"name":"Q1","min":9,"max":100,"step":1},{"name":"Q2","min":3,"max":15,"step":1},{"name":"Q3","min":1,"max":9,"step":1}],"calculated":[{"name":"T1","function":"Lemonlib.round(({{Q2}}/10+{{Q3}}/1000)*{{Q1}},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D323" s="189" t="str">
        <f t="shared" si="2"/>
        <v>#REF!</v>
      </c>
    </row>
    <row r="324" ht="15.75" customHeight="1">
      <c r="A324" s="189" t="str">
        <f>Seeds!AB324</f>
        <v>M6-NyO-40a-A-1</v>
      </c>
      <c r="B324" s="189" t="str">
        <f t="shared" si="9"/>
        <v>#REF!</v>
      </c>
      <c r="C324" s="189" t="str">
        <f>Seeds!AA324</f>
        <v>{"id":"M6-NyO-40a-A-1","stimulus":"&lt;p&gt;Sofia pedalou {{T1}} km em {{Q3}} dias. Se ela percorreu a mesma distância todos os dias, quantos quilômetros ela pedalou por dia?&lt;/p&gt;","template":"&lt;p&gt;Cada dia ela percorreu {{response}} km.&lt;/p&gt;","hint":"&lt;p&gt;Ao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divisão.&lt;/p&gt;","seed":{"parameters":[{"name":"Q1","min":5,"max":9,"step":1},{"name":"Q2","min":1,"max":99,"step":1},{"name":"Q3","min":2,"max":10,"step":1}],"calculated":[{"name":"T1","function":"Lemonlib.round(({{Q1}}+{{Q2}}/100)*{{Q3}}, 2)","temp":"true"},{"name":"A1","function":"Lemonlib.round({{Q1}}+{{Q2}}/100, 2)"}],"uniques":true},"algorithm":{"name":"calculateOperation","params":{"method":"equivLiteral","keyboard":"INTERMEDIATE"}}}</v>
      </c>
      <c r="D324" s="189" t="str">
        <f t="shared" si="2"/>
        <v>#REF!</v>
      </c>
    </row>
    <row r="325" ht="15.75" customHeight="1">
      <c r="A325" s="189" t="str">
        <f>Seeds!AB325</f>
        <v>M6-NyO-40a-A-2</v>
      </c>
      <c r="B325" s="189" t="str">
        <f t="shared" si="9"/>
        <v>#REF!</v>
      </c>
      <c r="C325" s="189" t="str">
        <f>Seeds!AA325</f>
        <v>{"id":"M6-NyO-40a-A-2","stimulus":"&lt;p&gt;Henrique paga R$ {{T1}} por ano para ter acesso a uma plataforma de filmes. Quanto ele tem que pagar por mês? Arredonde o resultado para os centésimos mais próximos.&lt;/p&gt;","template":"&lt;p&gt;O custo mensal sai por R$ {{response}}.&lt;/p&gt;","hint":"&lt;p&gt;Ao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divisão.&lt;/p&gt;","seed":{"parameters":[{"name":"Q1","min":80,"max":95,"step":1},{"name":"Q2","min":1,"max":95,"step":5}],"calculated":[{"name":"T1","function":"{{Q1}}+{{Q2}}/100","temp":"true"},{"name":"A1","function":"Lemonlib.round({{T1}}/12, 2)"}],"uniques":true},"algorithm":{"name":"calculateOperation","params":{"method":"equivLiteral","keyboard":"INTERMEDIATE"}}}</v>
      </c>
      <c r="D325" s="189" t="str">
        <f t="shared" si="2"/>
        <v>#REF!</v>
      </c>
    </row>
    <row r="326" ht="15.75" customHeight="1">
      <c r="A326" s="189" t="str">
        <f>Seeds!AB326</f>
        <v>M6-NyO-40a-A-3</v>
      </c>
      <c r="B326" s="189" t="str">
        <f t="shared" si="9"/>
        <v>#REF!</v>
      </c>
      <c r="C326" s="189" t="str">
        <f>Seeds!AA326</f>
        <v>{"id":"M6-NyO-40a-A-3","stimulus":"&lt;p&gt;Rubens quer dividir {{T1}} l de água em {{Q3}} recipientes. Quanta água ele terá que colocar em cada recipiente?&lt;/p&gt;","template":"&lt;p&gt;Cada recipiente deve conter {{response}} l.&lt;/p&gt;","hint":"&lt;p&gt;Ao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divisão.&lt;/p&gt;","seed":{"parameters":[{"name":"Q1","min":1,"max":9,"step":1},{"name":"Q2","min":1,"max":99,"step":1},{"name":"Q3","min":2,"max":10,"step":1}],"calculated":[{"name":"T1","function":"Lemonlib.round(({{Q1}}+{{Q2}}/100)*{{Q3}}, 2)","temp":"true"},{"name":"A1","function":"Lemonlib.round({{Q1}}+{{Q2}}/100, 2)"}],"uniques":true},"algorithm":{"name":"calculateOperation","params":{"method":"equivLiteral","keyboard":"INTERMEDIATE"}}}</v>
      </c>
      <c r="D326" s="189" t="str">
        <f t="shared" si="2"/>
        <v>#REF!</v>
      </c>
    </row>
    <row r="327" ht="15.75" customHeight="1">
      <c r="A327" s="189" t="str">
        <f>Seeds!AB327</f>
        <v>M6-NyO-41a-I-1</v>
      </c>
      <c r="B327" s="189" t="str">
        <f t="shared" si="9"/>
        <v>#REF!</v>
      </c>
      <c r="C327" s="189" t="str">
        <f>Seeds!AA327</f>
        <v>{"id":"M6-NyO-41a-I-1","stimulus":"&lt;p&gt;Arraste o resultado dessas potências.&lt;/p&gt;","template":"&lt;p style=\"text-align:center;\"&gt;{{T1}}&lt;sup&gt;2&lt;/sup&gt; = {{response}}&lt;/p&gt;&lt;p style=\"text-align:center;\"&gt;{{T2}}&lt;sup&gt;2&lt;/sup&gt; = {{response}}&lt;/p&gt;","hint":"&lt;p&gt;Para calcular o quadrado de um número, é preciso multiplicá-lo por si mesmo.&lt;/p&gt;","feedback":"&lt;p&gt;Para calcular o quadrado de um número, é preciso multiplicá-lo por si me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v>
      </c>
      <c r="D327" s="189" t="str">
        <f t="shared" si="2"/>
        <v>#REF!</v>
      </c>
    </row>
    <row r="328" ht="15.75" customHeight="1">
      <c r="A328" s="189" t="str">
        <f>Seeds!AB328</f>
        <v>M6-NyO-41a-I-2</v>
      </c>
      <c r="B328" s="189" t="str">
        <f t="shared" si="9"/>
        <v>#REF!</v>
      </c>
      <c r="C328" s="189" t="str">
        <f>Seeds!AA328</f>
        <v>{
    "id": "M6-NyO-41a-I-2",
    "stimulus": "&lt;p&gt;Arraste o resultado dessas potências.&lt;/p&gt;",
    "template": "&lt;p style=\"text-align:center;\"&gt;{{T1}}&lt;sup&gt;3&lt;/sup&gt; = {{response}}&lt;/p&gt;&lt;p style=\"text-align:center;\"&gt;{{T2}}&lt;sup&gt;3&lt;/sup&gt; = {{response}}&lt;/p&gt;",
    "hint": "&lt;p&gt;Para calcular o cubo de um número, multiplique-o 2 vezes por si mesmo.&lt;/p&gt;",
    "feedback": "&lt;p&gt;Para calcular o cubo de um número, multiplique-o 2 vezes por si mesmo.&lt;/p&gt;",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v>
      </c>
      <c r="D328" s="189" t="str">
        <f t="shared" si="2"/>
        <v>#REF!</v>
      </c>
    </row>
    <row r="329" ht="15.75" customHeight="1">
      <c r="A329" s="189" t="str">
        <f>Seeds!AB329</f>
        <v>M6-NyO-41a-E-1</v>
      </c>
      <c r="B329" s="189" t="str">
        <f t="shared" si="9"/>
        <v>#REF!</v>
      </c>
      <c r="C329" s="189" t="str">
        <f>Seeds!AA329</f>
        <v>{"id":"M6-NyO-41a-E-1","stimulus":"&lt;p&gt;Qual é o resultado desta potência?&lt;/p&gt;","template":"&lt;p style=\"text-align:center;\"&gt;{{T1}}&lt;sup&gt;2&lt;/sup&gt; = {{response}}&lt;/p&gt;","hint":"&lt;p&gt;Para calcular o quadrado de um número, é preciso multiplicá-lo por si mesmo.&lt;/p&gt;","feedback":"&lt;p&gt;Para calcular o quadrado de um número, é preciso multiplicá-lo por si mesmo.&lt;/p&gt;&lt;p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v>
      </c>
      <c r="D329" s="189" t="str">
        <f t="shared" si="2"/>
        <v>#REF!</v>
      </c>
    </row>
    <row r="330" ht="15.75" customHeight="1">
      <c r="A330" s="189" t="str">
        <f>Seeds!AB330</f>
        <v>M6-NyO-41a-E-2</v>
      </c>
      <c r="B330" s="189" t="str">
        <f t="shared" si="9"/>
        <v>#REF!</v>
      </c>
      <c r="C330" s="189" t="str">
        <f>Seeds!AA330</f>
        <v>{"id":"M6-NyO-41a-E-2","stimulus":"&lt;p&gt;Qual é o resultado desta potência?&lt;/p&gt;","template":"&lt;p style=\"text-align:center;\"&gt;{{T1}}&lt;sup&gt;3&lt;/sup&gt; = {{response}}&lt;/p&gt;","hint":"&lt;p&gt;Para calcular o cubo de um número, multiplique-o 2 vezes por si mesmo.&lt;/p&gt;","feedback":"&lt;p&gt;Para calcular o cubo de um número, multiplique-o 2 vezes por si mesmo.&lt;/p&gt;&lt;p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v>
      </c>
      <c r="D330" s="189" t="str">
        <f t="shared" si="2"/>
        <v>#REF!</v>
      </c>
    </row>
    <row r="331" ht="15.75" customHeight="1">
      <c r="A331" s="189" t="str">
        <f>Seeds!AB331</f>
        <v>M6-NyO-41a-A-1</v>
      </c>
      <c r="B331" s="189" t="str">
        <f t="shared" si="9"/>
        <v>#REF!</v>
      </c>
      <c r="C331" s="189" t="str">
        <f>Seeds!AA331</f>
        <v>{"id":"M6-NyO-41a-A-1","stimulus":"&lt;p&gt;Isabel confeccionou uma toalha de mesa quadrada cujos lados medem {{T1}} m. Qual é a área da superfície da toalha de mesa?&lt;/p&gt;","template":"&lt;p&gt;A área da superfície da toalha de mesa é de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v>
      </c>
      <c r="D331" s="189" t="str">
        <f t="shared" si="2"/>
        <v>#REF!</v>
      </c>
    </row>
    <row r="332" ht="15.75" customHeight="1">
      <c r="A332" s="189" t="str">
        <f>Seeds!AB332</f>
        <v>M6-NyO-41a-A-2</v>
      </c>
      <c r="B332" s="189" t="str">
        <f t="shared" si="9"/>
        <v>#REF!</v>
      </c>
      <c r="C332" s="189" t="str">
        <f>Seeds!AA332</f>
        <v>{"id":"M6-NyO-41a-A-2","stimulus":"&lt;p&gt;Um pedreiro vai colocar azulejos no piso de uma sala quadrada. Se os lados da sala medem {{T1}} m cada um, quanto mede área dela?&lt;/p&gt;","template":"&lt;p&gt;A área da sala é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{{A1}}&lt;/p&gt;","seed":{"parameters":[{"name":"Q1","min":3,"max":10,"step":1},{"name":"Q2","min":1,"max":9,"step":1}],"calculated":[{"name":"T1","function":"{{Q1}}+{{Q2}}/10","temp":"true"},{"name":"A1","function":"Lemonlib.round({{T1}}*{{T1}}, 2)"}],"uniques":true},"algorithm":{"name":"calculateOperation","params":{"method":"equivLiteral","keyboard":"INTERMEDIATE"}}}</v>
      </c>
      <c r="D332" s="189" t="str">
        <f t="shared" si="2"/>
        <v>#REF!</v>
      </c>
    </row>
    <row r="333" ht="15.75" customHeight="1">
      <c r="A333" s="189" t="str">
        <f>Seeds!AB333</f>
        <v>M6-NyO-41a-A-3</v>
      </c>
      <c r="B333" s="189" t="str">
        <f t="shared" si="9"/>
        <v>#REF!</v>
      </c>
      <c r="C333" s="189" t="str">
        <f>Seeds!AA333</f>
        <v>{"id":"M6-NyO-41a-A-3","stimulus":"&lt;p&gt;Simone economizou {{T1}} reais e Mariana economizou a mesma quantia ao cubo. Quanto dinheiro Mariana conseguiu economizar?&lt;/p&gt;","template":"&lt;p&gt;Ela economizou {{response}} reais.&lt;/p&gt;","hint":"&lt;p&gt;Para calcular o cubo de um número, multiplique-o 2 vezes por si mesmo.&lt;/p&gt;","feedback":"&lt;p&gt;Para calcular o cubo de um número, multiplique-o 2 vezes por si mesmo.&lt;/p&gt;&lt;p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v>
      </c>
      <c r="D333" s="189" t="str">
        <f t="shared" si="2"/>
        <v>#REF!</v>
      </c>
    </row>
    <row r="334" ht="15.75" customHeight="1">
      <c r="A334" s="189" t="str">
        <f>Seeds!AB334</f>
        <v>M6-NyO-42a-I-1</v>
      </c>
      <c r="B334" s="189" t="str">
        <f t="shared" si="9"/>
        <v>#REF!</v>
      </c>
      <c r="C334" s="189" t="str">
        <f>Seeds!AA334</f>
        <v>{"id":"M6-NyO-42a-I-1","stimulus":"&lt;p&gt;Determine se as seguintes porcentagens estão calculadas corretamente, indicando se são verdadeiras ou falsas.&lt;/p&gt;","hint":"&lt;p&gt;Multiplique a o valor da porcentagem pelo valor do número e divida o resultado por 100.&lt;/p&gt;","feedback":"&lt;p&gt;Para saber se um cálculo de porcentagem está correto, multiplique o valor da porcentagem pelo valor do número e divida o resultado por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é o resultado dessa porcentagem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é o resultado dessa porcentagem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não é o resultado dessa porcentagem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não é o resultado dessa porcentagem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inline","params":{"countCorrect":1,"countIncorrect":2,"showCheckIcon":false,"options":["Verdadeiro","Falso"]}}}</v>
      </c>
      <c r="D334" s="189" t="str">
        <f t="shared" si="2"/>
        <v>#REF!</v>
      </c>
    </row>
    <row r="335" ht="15.75" customHeight="1">
      <c r="A335" s="189" t="str">
        <f>Seeds!AB335</f>
        <v>M6-NyO-42a-E-1</v>
      </c>
      <c r="B335" s="189" t="str">
        <f t="shared" si="9"/>
        <v>#REF!</v>
      </c>
      <c r="C335" s="189" t="str">
        <f>Seeds!AA335</f>
        <v>{"id":"M6-NyO-42a-E-1","stimulus":"&lt;p&gt;Arraste as seguintes operações para ordená-las de menor a mayor conforme o resultado. Coloque-as de cima para baixo.&lt;/p&gt;","hint":"&lt;p&gt;Multiplique a porcentagem pela quantidade e divida o resultado por 100.&lt;/p&gt;","feedback":"&lt;p&gt;Para ordenar essas operações do menor para o maior, encontre o resultado das porcentagens multiplicando a quantidade pela porcentagem e dividindo por 100.&lt;/p&gt;","seed":{"parameters":[{"name":"Q1","label":null,"min":1,"max":99,"step":1},{"name":"Q2","label":null,"min":100,"max":500,"step":10},{"name":"Q3","label":null,"min":1,"max":99,"step":1},{"name":"Q4","label":null,"min":100,"max":500,"step":10},{"name":"Q5","label":null,"min":1,"max":99,"step":1},{"name":"Q6","label":null,"min":100,"max":500,"step":10}],"calculated":[{"name":"A1","label":"{{Q1}} % de {{Q2}}","function":"{{Q1}}*{{Q2}}/100"},{"name":"A2","label":"{{Q3}} % de {{Q4}}","function":"{{Q3}}*{{Q4}}/100"},{"name":"A3","label":"{{Q5}} % de {{Q6}}","function":"{{Q5}}*{{Q6}}/100"},{"name":"T1","label":"{{function}}","function":"{{Q1}}*{{Q2}}/100","temp":true},{"name":"T2","label":"{{function}}","function":"{{Q3}}*{{Q4}}/100","temp":true},{"name":"T3","label":"{{function}}","function":"{{Q5}}*{{Q6}}/100","temp":true}],"uniques":true},"algorithm":{"name":"orderNumbers","params":{"order":"asc"}}}</v>
      </c>
      <c r="D335" s="189" t="str">
        <f t="shared" si="2"/>
        <v>#REF!</v>
      </c>
    </row>
    <row r="336" ht="15.75" customHeight="1">
      <c r="A336" s="189" t="str">
        <f>Seeds!AB336</f>
        <v>M6-NyO-42a-A-1</v>
      </c>
      <c r="B336" s="189" t="str">
        <f t="shared" si="9"/>
        <v>#REF!</v>
      </c>
      <c r="C336" s="189" t="str">
        <f>Seeds!AA336</f>
        <v>{"id":"M6-NyO-42a-A-1","stimulus":"&lt;p&gt;Num grupo de {{Q1}} pessoas, {{Q2}} % dizem que gostariam de aprender música e {{Q3}} % dizem que gostariam de aprender desenho. Quantas pessoas são em cada caso?&lt;/p&gt;","template":"&lt;p&gt;{{response}} pessoas querem aprender música.&lt;/p&gt;&lt;p&gt;{{response}} pessoas querem aprender desenho.&lt;/p&gt;","hint":"&lt;p&gt;Multiplique a porcentagem pelo valor e divida o resultado por 100.&lt;/p&gt;","feedback":"&lt;p&gt;Para calcular o número de pessoas, multiplique {{Q1}} pela porcentagem e divida por 100.&lt;/p&gt;","seed":{"parameters":[{"name":"Q1","label":null,"min":100,"max":500,"step":25},{"name":"Q2","label":null,"min":4,"max":96,"step":4},{"name":"Q3","label":null,"min":4,"max":96,"step":4}],"calculated":[{"name":"A1","label":"{{função}}","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pessoas querem aprender música."},{"name":"A2","label":"{{função}}","function":"{{Q1}}*{{Q3}}/100","feedback":"{{Q3}}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pessoas querem aprender a desenhar."}],"uniques":true},"algorithm":{"name":"calculateOperation","params":{"method":"equivSymbolic","keyboard":"NUMERICAL"}}}</v>
      </c>
      <c r="D336" s="189" t="str">
        <f t="shared" si="2"/>
        <v>#REF!</v>
      </c>
    </row>
    <row r="337" ht="15.75" customHeight="1">
      <c r="A337" s="189" t="str">
        <f>Seeds!AB337</f>
        <v>M6-NyO-42a-A-2</v>
      </c>
      <c r="B337" s="189" t="str">
        <f t="shared" si="9"/>
        <v>#REF!</v>
      </c>
      <c r="C337" s="189" t="str">
        <f>Seeds!AA337</f>
        <v>{"id":"M6-NyO-42a-A-2","stimulus":"&lt;p&gt;Um grupo de {{Q1}} alunos de um colégio está indo para o Rio de Janeiro em sua viagem de fim de ano. {{Q2}}% dos alunos dizem que querem andar no Bondinho Pão de Açúcar e {{Q3}}% querem visitar o Museu do Amanhã. Quantos alunos são em cada caso?&lt;/p&gt;","template":"&lt;p&gt;{{response}} alunos querem ir no Bondinho Pão de Açúcar.&lt;/p&gt;&lt;p&gt;{{response}} alunos querem visitar o Museu do Amanhã.&lt;/p&gt;","hint":"&lt;p&gt;Multiplique a porcentagem pelo valor e divida o resultado por 100.&lt;/p&gt;","feedback":"&lt;p&gt;Para calcular o número de alunos,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alunos querem ir no Bondinho Pão de Açúcar ."},{"name":"A2","label":"{{function}}","function":"{{Q1}}*{{Q3}}/100","feedback":"{{Q3}}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alunos querem visitar o Museu do Amanhã."}],"uniques":true},"algorithm":{"name":"calculateOperation","params":{"method":"equivSymbolic","keyboard":"NUMERICAL"}}}</v>
      </c>
      <c r="D337" s="189" t="str">
        <f t="shared" si="2"/>
        <v>#REF!</v>
      </c>
    </row>
    <row r="338" ht="15.75" customHeight="1">
      <c r="A338" s="189" t="str">
        <f>Seeds!AB338</f>
        <v>M6-NyO-42a-A-3</v>
      </c>
      <c r="B338" s="189" t="str">
        <f t="shared" si="9"/>
        <v>#REF!</v>
      </c>
      <c r="C338" s="189" t="str">
        <f>Seeds!AA338</f>
        <v>{"id":"M6-NyO-42a-A-3","stimulus":"&lt;p&gt;Valéria já tem {{Q1}} bonecos de ação em sua coleção. Entre eles, {{Q2}}% são bonecos de ação femininos e {{Q3}}% são masculinos. Quantas bonecos Valéria tem de cada tipo?&lt;/p&gt;","template":"&lt;p&gt;{{response}} são bonecos de ação femininos.&lt;/p&gt;&lt;p&gt;{{response}} são bonecos masculinos.&lt;/p&gt;","hint":"&lt;p&gt;Multiplique a porcentagem pelo valor e divida o resultado por 100.&lt;/p&gt;","feedback":"&lt;p&gt;Para calcular o número de figuras de ação de cada tipo,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bonecos de ação femininos."},{"name":"A2","label":"{{function}}","function":"{{Q1}}*{{Q3}}/100","feedback":"{{Q3}}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bonecos de ação masculinos."}],"uniques":true},"algorithm":{"name":"calculateOperation","params":{"method":"equivSymbolic","keyboard":"NUMERICAL"}}}</v>
      </c>
      <c r="D338" s="189" t="str">
        <f t="shared" si="2"/>
        <v>#REF!</v>
      </c>
    </row>
    <row r="339" ht="15.75" customHeight="1">
      <c r="A339" s="189" t="str">
        <f>Seeds!AB339</f>
        <v>M6-NyO-42b-I-1</v>
      </c>
      <c r="B339" s="189" t="str">
        <f t="shared" si="9"/>
        <v>#REF!</v>
      </c>
      <c r="C339" s="189" t="str">
        <f>Seeds!AA339</f>
        <v>{"id":"M6-NyO-42b-I-1","stimulus":"&lt;p&gt;Complete a tabela a seguir com as porcentagens e frações que faltam.&lt;/p&gt;","template":"&lt;table style=\"width: 100%;\"&gt;&lt;tbody&gt;&lt;tr&gt;&lt;td style=\"width: 50.0%; text-align: center; background-color: #FEA487; color: #FFFFFF;\"&gt;&lt;b&gt;Porcentagem&lt;/b&gt;&lt;/td&gt;&lt;td style=\"width: 50.0%; text-align: center; background-color: #FEA487; color: #FFFFFF;\"&gt;&lt;b&gt;Fração&lt;/b&gt;&lt;/td&gt;&lt;/tr&gt;&lt;tr&gt;&lt;td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draggable=\"true\"&gt;\\(\\frac{{{Q4}}}{100}\\)&lt;/span&gt;&lt;/td&gt;&lt;/tr&gt;&lt;/tbody&gt;&lt;/table&gt;","hint":"&lt;p&gt;Encontre as frações equivalentes com denominador 100.&lt;/p&gt;","feedback":"&lt;p&gt;Para converter uma fração em uma porcentagem, encontre uma fração equivalente cujo denominador seja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v>
      </c>
      <c r="D339" s="189" t="str">
        <f t="shared" si="2"/>
        <v>#REF!</v>
      </c>
    </row>
    <row r="340" ht="15.75" customHeight="1">
      <c r="A340" s="189" t="str">
        <f>Seeds!AB340</f>
        <v>M6-NyO-42b-E-1</v>
      </c>
      <c r="B340" s="189" t="str">
        <f t="shared" si="9"/>
        <v>#REF!</v>
      </c>
      <c r="C340" s="189" t="str">
        <f>Seeds!AA340</f>
        <v>{"id":"M6-NyO-42b-E-1","stimulus":"&lt;p&gt;Calcule a porcentagem que é igual a &lt;span class=\"fr-math-v2 fr-draggable\" contenteditable=\"false\" data-original-math=\"\\(\\frac{{{Q1}}}{{{Q2}}}\\)\" draggable=\"true\"&gt;\\(\\frac{{{Q1}}}{{{Q2}}}\\)&lt;/span&gt;.&lt;/p&gt;","template":"&lt;p style=\"text-align:center;\"&gt;{{response}} %&lt;/p&gt;","hint":"&lt;p&gt;Encontre uma fração equivalente com denominador 100.&lt;/p&gt;","feedback":"&lt;p&gt;Para converter uma fração em uma porcentagem, encontre uma fração equivalente cujo denominador seja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v>
      </c>
      <c r="D340" s="189" t="str">
        <f t="shared" si="2"/>
        <v>#REF!</v>
      </c>
    </row>
    <row r="341" ht="15.75" customHeight="1">
      <c r="A341" s="189" t="str">
        <f>Seeds!AB341</f>
        <v>M6-NyO-42b-A-1</v>
      </c>
      <c r="B341" s="189" t="str">
        <f t="shared" si="9"/>
        <v>#REF!</v>
      </c>
      <c r="C341" s="189" t="str">
        <f>Seeds!AA341</f>
        <v>{"id":"M6-NyO-42b-A-1","stimulus":"&lt;p&gt;Do público de uma peça escolar, &lt;span class=\"fr-math-v2 fr-draggable\" contenteditable=\"false\" data-original-math=\"\\(\\frac{{{Q1}}}{{{Q2}}}\\)\" draggable=\"true\"&gt;\\(\\frac{{{Q1}}}{{{Q2}}}\\)&lt;/span&gt; era de tias e tios dos alunos.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D341" s="189" t="str">
        <f t="shared" si="2"/>
        <v>#REF!</v>
      </c>
    </row>
    <row r="342" ht="15.75" customHeight="1">
      <c r="A342" s="189" t="str">
        <f>Seeds!AB342</f>
        <v>M6-NyO-42b-A-2</v>
      </c>
      <c r="B342" s="189" t="str">
        <f t="shared" si="9"/>
        <v>#REF!</v>
      </c>
      <c r="C342" s="189" t="str">
        <f>Seeds!AA342</f>
        <v>{"id":"M6-NyO-42b-A-2","stimulus":"&lt;p&gt;Dos filmes em cartaz desta semana, &lt;span class=\"fr-math-v2 fr-draggable\" contenteditable=\"false\" data-original-math=\"\\(\\frac{{{Q1}}}{{{Q2}}}\\)\" draggable=\"true\"&gt;\\(\\frac{{{Q1}}}{{{Q2}}}\\)&lt;/span&gt; são comédias.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D342" s="189" t="str">
        <f t="shared" si="2"/>
        <v>#REF!</v>
      </c>
    </row>
    <row r="343" ht="15.75" customHeight="1">
      <c r="A343" s="189" t="str">
        <f>Seeds!AB343</f>
        <v>M6-NyO-42b-A-3</v>
      </c>
      <c r="B343" s="189" t="str">
        <f t="shared" si="9"/>
        <v>#REF!</v>
      </c>
      <c r="C343" s="189" t="str">
        <f>Seeds!AA343</f>
        <v>{"id":"M6-NyO-42b-A-3","stimulus":"&lt;p&gt;Em um abrigo de animais, &lt;span class=\"fr-math-v2 fr-draggable\" contenteditable=\"false\" data-original-math=\"\\(\\frac{{{Q1}}}{{{Q2}}}\\)\" draggable=\"true\"&gt;\\(\\frac{{{Q1}}}{{{Q2}}}\\)&lt;/span&gt; dos voluntários estão cuidando de gatos de rua. Escreva esta fração como uma porcentagem.&lt;/p&gt;","template":"{{response}} %","hint":"&lt;p&gt;Encontre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D343" s="189" t="str">
        <f t="shared" si="2"/>
        <v>#REF!</v>
      </c>
    </row>
    <row r="344" ht="15.75" customHeight="1">
      <c r="A344" s="189" t="str">
        <f>Seeds!AB344</f>
        <v>M6-NyO-43a-I-1</v>
      </c>
      <c r="B344" s="189" t="str">
        <f t="shared" si="9"/>
        <v>#REF!</v>
      </c>
      <c r="C344" s="189" t="str">
        <f>Seeds!AA344</f>
        <v>{"id":"M6-NyO-43a-I-1","stimulus":"&lt;p&gt;Ao descontar {{Q2}}% de {{Q1}}, que valor se obtém? Arraste a opção correta.&lt;/p&gt;","template":"&lt;p&gt;{{response}}&lt;/p&gt;","hint":"&lt;p&gt;Primeiro, calcule a porcentagem. Em seguida, subtraia-a do valor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D344" s="189" t="str">
        <f t="shared" si="2"/>
        <v>#REF!</v>
      </c>
    </row>
    <row r="345" ht="15.75" customHeight="1">
      <c r="A345" s="189" t="str">
        <f>Seeds!AB345</f>
        <v>M6-NyO-43a-E-1</v>
      </c>
      <c r="B345" s="189" t="str">
        <f t="shared" si="9"/>
        <v>#REF!</v>
      </c>
      <c r="C345" s="189" t="str">
        <f>Seeds!AA345</f>
        <v>{"id":"M6-NyO-43a-E-1","stimulus":"&lt;p&gt;Ao subtrair {{Q2}}% de {{Q1}}, que valor se obtém? Calcule o resultado com duas casas decimais.&lt;/p&gt;","template":"&lt;p&gt;{{response}}&lt;/p&gt;","hint":"&lt;p&gt;Primeiro, calcule a porcentagem. Em seguida, subtraia-a da quantidade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D345" s="189" t="str">
        <f t="shared" si="2"/>
        <v>#REF!</v>
      </c>
    </row>
    <row r="346" ht="15.75" customHeight="1">
      <c r="A346" s="189" t="str">
        <f>Seeds!AB346</f>
        <v>M6-NyO-43a-A-1</v>
      </c>
      <c r="B346" s="189" t="str">
        <f t="shared" si="9"/>
        <v>#REF!</v>
      </c>
      <c r="C346" s="189" t="str">
        <f>Seeds!AA346</f>
        <v>{"id":"M6-NyO-43a-A-1","stimulus":"&lt;p&gt;Um desconto de {{Q2}} % foi aplicado a uma cadeira que custou R$ {{Q1}}. Qual foi o preço final da cadeira? Escreva o resultado com uma casa decimal, se necessário.&lt;/p&gt;","template":"&lt;p&gt;A cadeira custou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{{A1}}&lt;/p&gt;","seed":{"parameters":[{"name":"Q1","label":null,"min":300,"max":600,"step":10},{"name":"Q2","label":null,"min":10,"max":25,"step":1}],"calculated":[{"name":"A1","label":"{{function}}","function":"{{Q1}}-math.floor({{Q1}}*{{Q2}}/100, 2)"},{"name":"T1","label":"{{function}}","function":"math.floor({{Q2}}*{{Q1}}/100, 2)","temp":true}],"uniques":true},"algorithm":{"name":"calculateOperation","params":{"method":"equivLiteral","keyboard":"INTERMEDIATE"}}}</v>
      </c>
      <c r="D346" s="189" t="str">
        <f t="shared" si="2"/>
        <v>#REF!</v>
      </c>
    </row>
    <row r="347" ht="15.75" customHeight="1">
      <c r="A347" s="189" t="str">
        <f>Seeds!AB347</f>
        <v>M6-NyO-43a-A-2</v>
      </c>
      <c r="B347" s="189" t="str">
        <f t="shared" si="9"/>
        <v>#REF!</v>
      </c>
      <c r="C347" s="189" t="str">
        <f>Seeds!AA347</f>
        <v>{"id":"M6-NyO-43a-A-2","stimulus":"&lt;p&gt;O preço de um voo é R$ {{Q1}}, mas uma agência de viagens aplica um desconto de {{Q2}} %. Qual o valor do ingresso com desconto? Escreva o resultado com uma casa decimal, se necessário.&lt;/p&gt;","template":"&lt;p&gt;O bilhete custa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{{A1}}&lt;/p&gt;","seed":{"parameters":[{"name":"Q1","label":null,"min":300,"max":600,"step":10},{"name":"Q2","label":null,"min":10,"max":25,"step":1}],"calculated":[{"name":"A1","label":"{{função}}","function":"{{Q1}}-math.floor({{Q1}}*{{Q2}}/100, 2)"},{"name":"T1","label":"{{função}}","function":"math.floor({{Q2}}*{{Q1}}/100, 2)","temp":true}],"uniques":true},"algorithm":{"name":"calculateOperation","params":{"method":"equivLiteral","keyboard":"INTERMEDIATE"}}}</v>
      </c>
      <c r="D347" s="189" t="str">
        <f t="shared" si="2"/>
        <v>#REF!</v>
      </c>
    </row>
    <row r="348" ht="15.75" customHeight="1">
      <c r="A348" s="189" t="str">
        <f>Seeds!AB348</f>
        <v>M6-NyO-43a-A-3</v>
      </c>
      <c r="B348" s="189" t="str">
        <f t="shared" si="9"/>
        <v>#REF!</v>
      </c>
      <c r="C348" s="189" t="str">
        <f>Seeds!AA348</f>
        <v>{
    "id": "M6-NyO-43a-A-3",
    "stimulus": "&lt;p&gt;Uma loja vai fechar o estabelecimento e por isso está vendendo todos os seus produtos com {{Q2}}% de desconto. Qual é o preço com desconto de um liquidificador que custa R$ {{Q1}}? Escreva o resultado com uma casa decimal, se necessário.&lt;/p&gt;",
    "template": "&lt;p&gt;O preço com desconto é de R$ {{response}}.&lt;/p&gt;",
    "hint": "&lt;p&gt;Primeiro, calcule a porcentagem. Em seguida, subtraia-a do valor inicial.&lt;/p&gt;",
    "feedback": "&lt;p&gt;Para obter o resultado, primeiro é preciso calcular o desconto. Em seguida, subtraia-o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"BASIC"
        }
    }
}</v>
      </c>
      <c r="D348" s="189" t="str">
        <f t="shared" si="2"/>
        <v>#REF!</v>
      </c>
    </row>
    <row r="349" ht="15.75" customHeight="1">
      <c r="A349" s="189" t="str">
        <f>Seeds!AB349</f>
        <v>M6-NyO-43b-I-1</v>
      </c>
      <c r="B349" s="189" t="str">
        <f t="shared" si="9"/>
        <v>#REF!</v>
      </c>
      <c r="C349" s="189" t="str">
        <f>Seeds!AA349</f>
        <v>{"id":"M6-NyO-43b-I-1","stimulus":"&lt;p&gt;Ao aumentar em {{Q2}}% o número {{Q1}}, que valor se obtém? Arraste a opção correta.&lt;/p&gt;","template":"&lt;p&gt;{{response}}&lt;/p&gt;","hint":"&lt;p&gt;Primeiro, calcule a porcentagem. Em seguida, adicione-a ao valor inicial.&lt;/p&gt;","feedback":"&lt;p&gt;Para obter o resultado, primeiro é preciso calcular o acréscimo. Em seguida, adicioná-lo a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D349" s="189" t="str">
        <f t="shared" si="2"/>
        <v>#REF!</v>
      </c>
    </row>
    <row r="350" ht="15.75" customHeight="1">
      <c r="A350" s="189" t="str">
        <f>Seeds!AB350</f>
        <v>M6-NyO-43b-E-1</v>
      </c>
      <c r="B350" s="189" t="str">
        <f t="shared" si="9"/>
        <v>#REF!</v>
      </c>
      <c r="C350" s="189" t="str">
        <f>Seeds!AA350</f>
        <v>{"id":"M6-NyO-43b-E-1","stimulus":"&lt;p&gt;Se aumentarmos o número {{Q1}} em {{Q2}}%, que valor obtemos? Calcule o resultado com duas casas decimais.&lt;/p&gt;","template":"&lt;p&gt;{{response}}&lt;/p&gt;","hint":"&lt;p&gt;Primeiro, calcule a porcentagem. Em seguida, adicione-a ao valor inicial.&lt;/p&gt;","feedback":"&lt;p&gt;Para obter o resultado, primeiro é preciso calcular o acréscimo. Em seguida, adicioná-lo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D350" s="189" t="str">
        <f t="shared" si="2"/>
        <v>#REF!</v>
      </c>
    </row>
    <row r="351" ht="15.75" customHeight="1">
      <c r="A351" s="189" t="str">
        <f>Seeds!AB351</f>
        <v>M6-NyO-43b-A-1</v>
      </c>
      <c r="B351" s="189" t="str">
        <f t="shared" si="9"/>
        <v>#REF!</v>
      </c>
      <c r="C351" s="189" t="str">
        <f>Seeds!AA351</f>
        <v>{
    "id": "M6-NyO-43b-A-1",
    "stimulus": "&lt;p&gt;Um rio tem uma profundidade de {{Q1}} m. Se durante a estação chuvosa a água subir {{Q2}} %, qual será a profundidade do rio? Calcule o resultado com duas casas decimais.&lt;/p&gt;",
    "template": "&lt;p&gt;O rio terá uma profundidade de {{response}} m.&lt;/p&gt;",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20,
                "step": 1
            },
            {
                "name": "Q2",
                "label": null,
                "min": 10,
                "max": 40,
                "step": 5
            }
        ],
        "calculated": [
            {
                "name": "A1",
                "label": "{{função}}",
                "function": "{{Q1}}+math.floor({{Q1}}*({{Q2}})/100, 2)"
            },
            {
                "name": "T1",
                "label": "{{função}}",
                "function": "math.floor({{Q2}}*{{Q1}}/100, 2)",
                "temp": true
            }
        ],
        "uniques": true
    },
    "algorithm": {
        "name": "calculateOperation",
        "params": {
            "method": "equivLiteral",
            "keyboard": "INTERMEDIATE"
        }
    }
}</v>
      </c>
      <c r="D351" s="189" t="str">
        <f t="shared" si="2"/>
        <v>#REF!</v>
      </c>
    </row>
    <row r="352" ht="15.75" customHeight="1">
      <c r="A352" s="189" t="str">
        <f>Seeds!AB352</f>
        <v>M6-NyO-43b-A-2</v>
      </c>
      <c r="B352" s="189" t="str">
        <f t="shared" si="9"/>
        <v>#REF!</v>
      </c>
      <c r="C352" s="189" t="str">
        <f>Seeds!AA352</f>
        <v>{
    "id": "M6-NyO-43b-A-2",
    "stimulus": "&lt;p&gt;No ano passado {{Q1}} ciclistas participaram de uma corrida local. Como o evento recebeu visibilidade, a corrida teve {{Q2}}% mais participantes este ano. Quantos ciclistas compareceram desta vez?&lt;/p&gt;",
    "template": "&lt;p&gt;{{response}} ciclistas participaram este ano.&lt;/p&gt;",
    "hint": "&lt;p&gt;Primeiro, calcule a porcentagem. Em seguida, subtraia-a do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100,
                "max": 200,
                "step": 25
            },
            {
                "name": "Q2",
                "label": null,
                "min": 8,
                "max": 28,
                "step": 4
            }
        ],
        "calculated": [
            {
                "name": "A1",
                "label": "{{função}}",
                "function": "{{Q1}}+math.floor({{Q1}}*({{Q2}})/100, 2)"
            },
            {
                "name": "T1",
                "label": "{{função}}",
                "function": "math.floor({{Q2}}*{{Q1}}/100, 2)",
                "temp": true
            }
        ],
        "uniques": true
    },
    "algorithm": {
        "name": "calculateOperation",
        "params": {
            "method": "equivLiteral",
            "keyboard": "INTERMEDIATE"
        }
    }
}</v>
      </c>
      <c r="D352" s="189" t="str">
        <f t="shared" si="2"/>
        <v>#REF!</v>
      </c>
    </row>
    <row r="353" ht="15.75" customHeight="1">
      <c r="A353" s="189" t="str">
        <f>Seeds!AB353</f>
        <v>M6-NyO-43b-A-3</v>
      </c>
      <c r="B353" s="189" t="str">
        <f t="shared" si="9"/>
        <v>#REF!</v>
      </c>
      <c r="C353" s="189" t="str">
        <f>Seeds!AA353</f>
        <v>{
    "id": "M6-NyO-43b-A-3",
    "stimulus": "&lt;p&gt;O aumento da temperatura média da Terra devido aos gases de efeito estufa tem sido constante nos últimos anos. Em um país, a temperatura média na década de 1960 era {{Q1}} °C. Dez anos depois, aumentou {{Q2}} %. Calcule esta segunda temperatura e retorne o resultado com duas casas decimais.&lt;/p&gt;",
    "template": "&lt;p&gt;A temperatura após o aumento foi de {{response}} °C.&lt;/p&gt;",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15,
                "step": 1
            },
            {
                "name": "Q2",
                "label": null,
                "list": [
                    1,
                    2
                ]
            }
        ],
        "calculated": [
            {
                "name": "A1",
                "label": "{{função}}",
                "function": "{{Q1}}+math.floor({{Q1}}*({{Q2}})/100, 2)"
            },
            {
                "name": "T1",
                "label": "{{função}}",
                "function": "math.floor({{Q2}}*{{Q1}}/100, 2)",
                "temp": true
            }
        ],
        "uniques": true
    },
    "algorithm": {
        "name": "calculateOperation",
        "params": {
            "method": "equivSymbolic",
            "keyboard": "INTERMEDIATE"
        }
    }
}</v>
      </c>
      <c r="D353" s="189" t="str">
        <f t="shared" si="2"/>
        <v>#REF!</v>
      </c>
    </row>
    <row r="354" ht="15.75" customHeight="1">
      <c r="A354" s="189" t="str">
        <f>Seeds!AB354</f>
        <v>M6-NyO-44a-I-1</v>
      </c>
      <c r="B354" s="189" t="str">
        <f t="shared" si="9"/>
        <v>#REF!</v>
      </c>
      <c r="C354" s="189" t="str">
        <f>Seeds!AA354</f>
        <v>{"id":"M6-NyO-44a-I-1","stimulus":"&lt;p&gt;Selecione a relação que indica grandezas diretamente proporcionais.&lt;/p&gt;","hint":"&lt;p&gt;Duas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número.&lt;/p&gt;","seed":{"parameters":[],"calculated":[{"name":"A1","label":"O número de frutas e seu preço total."},{"name":"A2","label":"O comprimento do cabelo e o tempo."},{"name":"A3","label":"A distância que um carro percorre e seu consumo de gasolina."},{"name":"A4","label":"As horas do dia e a temperatura ambiente.","incorrect":true,"feedback":"Não há relação proporcional porque dobrar ou triplicar o número de horas não implica que a temperatura duplique ou triplique."},{"name":"A5","label":"Los años de un niño y su altura.","incorrect":true,"feedback":"Não há relação proporcional porque dobrar ou triplicar o número de anos não dobra ou triplica a altura de uma criança."},{"name":"A6","label":"O número de pessoas em uma equipe e o tempo necessário para concluir um trabalho.","incorrect":true,"feedback":"Não há relação proporcional porque dobrar ou triplicar o número de pessoas não dobra ou triplica o tempo que elas gastam para terminar um trabalho."}],"uniques":true},"algorithm":{"name":"trueFalse","template":"Multiple choice – standard","params":{"countCorrect":1,"countIncorrect":2,"showCheckIcon":true}}}</v>
      </c>
      <c r="D354" s="189" t="str">
        <f t="shared" si="2"/>
        <v>#REF!</v>
      </c>
    </row>
    <row r="355" ht="15.75" customHeight="1">
      <c r="A355" s="189" t="str">
        <f>Seeds!AB355</f>
        <v>M6-NyO-44a-E-1</v>
      </c>
      <c r="B355" s="189" t="str">
        <f t="shared" si="9"/>
        <v>#REF!</v>
      </c>
      <c r="C355" s="189" t="str">
        <f>Seeds!AA355</f>
        <v>{
    "id": "M6-NyO-44a-E-1",
    "stimulus": "&lt;p&gt;Selecione a tabela que representa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tabela não representa uma relação proporcional porque os valores da segunda linha são o resultado da adição de {{Q2}} aos da primeira."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tabela não representa uma relação proporcional porque os valores da segunda linha são o resultado do quadrado dos valores da primeira linha: {{T21}}&lt;sup&gt;2&lt;/sup&gt; = {{T26}}."
            }
        ],
        "uniques": true
    },
    "algorithm": {
        "name": "trueFalse",
        "template": "Multiple choice – standard",
        "params": {
            "countCorrect": 1,
            "countIncorrect": 2,
            "showCheckIcon": false,
            "customClass": "multiple-choice-table-fullwidth"
        }
    }
}</v>
      </c>
      <c r="D355" s="189" t="str">
        <f t="shared" si="2"/>
        <v>#REF!</v>
      </c>
    </row>
    <row r="356" ht="15.75" customHeight="1">
      <c r="A356" s="189" t="str">
        <f>Seeds!AB356</f>
        <v>M6-NyO-44b-I-1</v>
      </c>
      <c r="B356" s="189" t="str">
        <f t="shared" si="9"/>
        <v>#REF!</v>
      </c>
      <c r="C356" s="189" t="str">
        <f>Seeds!AA356</f>
        <v>{
    "id": "M6-NyO-44b-I-1",
    "stimulus": "&lt;p&gt;Selecione a frase em que há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"Sofia",
                    "Tâmara",
                    "Tiago",
                    "Daniel",
                    "Elaine"
                ]
            },
            {
                "name": "Q16",
                "label": null,
                "min": 2,
                "max": 6,
                "step": 2
            },
            {
                "name": "Q17",
                "label": null,
                "min": 70,
                "max": 200,
                "step": 10
            },
            {
                "name": "Q18",
                "label": null,
                "min": 3,
                "max": 9,
                "step": 2
            }
        ],
        "uniques": true,
        "calculated": [
            {
                "name": "A1",
                "label": "Se {{Q1}} refrigerantes custam R$ {{Q2}}, então {{Q3}} refrigerantes custam R$ {{function}}.",
                "function": "{{Q3}}/{{Q1}}*{{Q2}}"
            },
            {
                "name": "A2",
                "label": "Como às {{Q4}} da manhã a temperatura é de {{Q5}} °C, às {{Q6}} da tarde a temperatura será de {{Q7}} °C.",
                "function": "{{Q6}} ",
                "incorrect": true,
                "feedback": "Nesse caso, não há proporcionalidade direta, pois as horas do dia e a temperatura não são multiplicadas ou divididas pelo mesmo número."
            },
            {
                "name": "A3",
                "label": "{{Q8}} potes enchem de água em {{Q9}} minutos, então para encher {{Q10}} potes precisaremos de {{function}} minutos.",
                "function": "{{Q10}}/{{Q8}}*{{Q9}}"
            },
            {
                "name": "A4",
                "label": "Se 1 bolacha custa R$ {{Q12}}, então {{function}} bolachas custam R$ {{Q13}}.",
                "function": "{{Q11}}+{{Q13}} ",
                "incorrect": true,
                "feedback": "Nesse caso, não há proporcionalidade direta, pois as bolachas e seu preço não são multiplicados ou divididos pelo mesmo número."
            },
            {
                "name": "A5",
                "label": "Se para chegar ao {{Q14}}º andar tem que subir {{Q15}} degraus, para chegar ao {{Q19}}º haverá {{function}} degraus.",
                "function": "{{Q15}}*{{Q19}}+5 ",
                "incorrect": true,
                "feedback": " Nesse caso, não há proporcionalidade direta, pois o número de andares e degraus não é multiplicado ou dividido pelo mesmo número."
            },
            {
                "name": "A6",
                "label": "{{N1}} faz {{Q16}} voltas na piscina em {{Q17}} segundos, então ele pode fazer {{Q18}} voltas em {{function}} segundos.",
                "function": "({{Q17}}/{{Q16}})*{{Q18}}"
            }
        ]
    },
    "algorithm": {
        "name": "trueFalse",
        "template": "Multiple choice – standard",
        "params": {
            "countCorrect": 1,
            "countIncorrect": 2,
            "showCheckIcon": true,"columns":3
        }
    }
}</v>
      </c>
      <c r="D356" s="189" t="str">
        <f t="shared" si="2"/>
        <v>#REF!</v>
      </c>
    </row>
    <row r="357" ht="15.75" customHeight="1">
      <c r="A357" s="189" t="str">
        <f>Seeds!AB357</f>
        <v>M6-NyO-44b-E-1</v>
      </c>
      <c r="B357" s="189" t="str">
        <f t="shared" si="9"/>
        <v>#REF!</v>
      </c>
      <c r="C357" s="189" t="str">
        <f>Seeds!AA357</f>
        <v>{"id":"M6-NyO-44b-E-1","stimulus":"&lt;p&gt;Sandro encomendou {{Q1}} brigadeiros para levar para o aniversário da tia dele que no total custaram R$ {{T1}}. Se ele tivesse comprado {{T4}} brigadeiros, qual seria o preço?&lt;/p&gt;","template":"&lt;p&gt;O preço de {{T4}} brigadeiros seria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se multiplica por {{Q2}}.&lt;/p&gt;&lt;p&gt;{{Q1}} brigadeiros custam R$ {{T1}}&lt;/p&gt;&lt;p&gt;{{Q1}} brigadeiros × {{Q2}} custariam R$ {{T1}}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v>
      </c>
      <c r="D357" s="189" t="str">
        <f t="shared" si="2"/>
        <v>#REF!</v>
      </c>
    </row>
    <row r="358" ht="15.75" customHeight="1">
      <c r="A358" s="189" t="str">
        <f>Seeds!AB358</f>
        <v>M6-NyO-44b-E-2</v>
      </c>
      <c r="B358" s="189" t="str">
        <f t="shared" si="9"/>
        <v>#REF!</v>
      </c>
      <c r="C358" s="189" t="str">
        <f>Seeds!AA358</f>
        <v>{"id":"M6-NyO-44b-E-2","stimulus":"&lt;p&gt;Diana quer ver novamente os episódios de uma temporada de uma série. Se os episódios duram {{Q1}} minutos e há {{Q2}} episódios no total, quantos minutos ela precisa para assistir a temporada inteira?&lt;/p&gt;","template":"&lt;p&gt;Ela precisa de {{response}} minutos.&lt;/p&gt;","hint":"&lt;p&gt;Duas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número.&lt;/p&gt;&lt;p&gt;Neste caso, se 1 capítulo dura {{Q1}} minutos, para assistir 1 × {{Q2}} capítulos precisaria de {{Q1}} × {{Q2}} minutos.&lt;/p&gt;","seed":{"parameters":[{"name":"Q1","label":null,"min":15,"max":30,"step":1},{"name":"Q2","label":null,"min":8,"max":12,"step":1}],"calculated":[{"name":"A1","label":"{{function}}","function":"{{Q1}}*{{Q2}}"}],"uniques":true},"algorithm":{"name":"calculateOperation","params":{"method":"equivSymbolic","keyboard":"INTERMEDIATE"}}}</v>
      </c>
      <c r="D358" s="189" t="str">
        <f t="shared" si="2"/>
        <v>#REF!</v>
      </c>
    </row>
    <row r="359" ht="15.75" customHeight="1">
      <c r="A359" s="189" t="str">
        <f>Seeds!AB359</f>
        <v>M6-NyO-44b-E-3</v>
      </c>
      <c r="B359" s="189" t="str">
        <f t="shared" si="9"/>
        <v>#REF!</v>
      </c>
      <c r="C359" s="189" t="str">
        <f>Seeds!AA359</f>
        <v>{"id":"M6-NyO-44b-E-3","stimulus":"&lt;p&gt;Uma rede de comércio está preparando suas lojas para o retorno às aulas. Julie comprou {{Q1}} cadernos e pagou R$ {{T1}} por eles. Se ela tivesse comprado {{T4}} cadernos, quanto teriam custado?&lt;/p&gt;","template":"&lt;p&gt;{{T4}} cadernos teriam custado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é dividido por 3.&lt;/p&gt;&lt;p&gt;{{Q1}} cadernos custam R$ {{T1}}&lt;/p&gt;&lt;p&gt;{{Q1}} cadernos : 3 custariam R$ {{T1}} : 3&lt;/p&gt;","seed":{"parameters":[{"name":"Q1","label":null,"min":9,"max":18,"step":3},{"name":"Q2","label":null,"min":5,"max":9,"step":1},{"name":"Q3","label":null,"min":3,"max":9,"step":1},{"name":"Q4","label":null,"min":8,"max":40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v>
      </c>
      <c r="D359" s="189" t="str">
        <f t="shared" si="2"/>
        <v>#REF!</v>
      </c>
    </row>
    <row r="360" ht="15.75" customHeight="1">
      <c r="A360" s="189" t="str">
        <f>Seeds!AB360</f>
        <v>M6-NyO-44c-I-1</v>
      </c>
      <c r="B360" s="189" t="str">
        <f t="shared" si="9"/>
        <v>#REF!</v>
      </c>
      <c r="C360" s="189" t="str">
        <f>Seeds!AA360</f>
        <v>{"id":"M6-NyO-44c-I-1","stimulus":"&lt;p&gt;Arraste cada fração para a sua equivalente.&lt;/p&gt;","hint":"&lt;p&gt;Duas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e &lt;span class=\"fr-math-v2 fr-draggable\" contenteditable=\"false\" data-original-math=\"\\(\\frac{{{Q1}}}{{{Q2}}}\\)\" draggable=\"true\"&gt;\\(\\frac{{{Q1}}}{{{Q2}}}\\)&lt;/span&gt; são frações equivalentes porque representam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e &lt;span class=\"fr-math-v2 fr-draggable\" contenteditable=\"false\" data-original-math=\"\\(\\frac{{{T3}}}{{{T4}}}\\)\" draggable=\"true\"&gt;\\(\\frac{{{T3}}}{{{T4}}}\\)&lt;/span&gt; são frações equivalentes porque representam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e &lt;span class=\"fr-math-v2 fr-draggable\" contenteditable=\"false\" data-original-math=\"\\(\\frac{{{T5}}}{{{T6}}}\\)\" draggable=\"true\"&gt;\\(\\frac{{{T5}}}{{{T6}}}\\)&lt;/span&gt; são frações equivalentes porque representam {{T9}}."}],"uniques":true},"algorithm":{"name":"linkOperationResult","template":"Match list","params":{"invert":true}}}</v>
      </c>
      <c r="D360" s="189" t="str">
        <f t="shared" si="2"/>
        <v>#REF!</v>
      </c>
    </row>
    <row r="361" ht="15.75" customHeight="1">
      <c r="A361" s="189" t="str">
        <f>Seeds!AB361</f>
        <v>M6-NyO-44c-E-1</v>
      </c>
      <c r="B361" s="189" t="str">
        <f t="shared" si="9"/>
        <v>#REF!</v>
      </c>
      <c r="C361" s="189" t="str">
        <f>Seeds!AA361</f>
        <v>{"id":"M6-NyO-44c-E-1","stimulus":"Quais dessas frações são equivalentes a &lt;span class=\"fr-math-v2 fr-draggable\" contenteditable=\"false\" data-original-math=\"\\(\\frac{{{Q1}}}{{{T1}}}\\)\" draggable=\"true\"&gt;\\(\\frac{{{Q1}}}{{{T1}}}\\)&lt;/span&gt;?","hint":"&lt;p&gt;Duas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não são frações equivalentes porque representam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não são frações equivalentes porque representam números diferentes."}],"uniques":true},"algorithm":{"name":"trueFalse","template":"Multiple choice – multiple response","params":{"countCorrect":2,"countIncorrect":1,"showCheckIcon":false,"columns":3
        }
    }
}</v>
      </c>
      <c r="D361" s="189" t="str">
        <f t="shared" si="2"/>
        <v>#REF!</v>
      </c>
    </row>
    <row r="362" ht="15.75" customHeight="1">
      <c r="A362" s="189" t="str">
        <f>Seeds!AB362</f>
        <v>M6-NyO-44c-A-1</v>
      </c>
      <c r="B362" s="189" t="str">
        <f t="shared" si="9"/>
        <v>#REF!</v>
      </c>
      <c r="C362" s="189" t="str">
        <f>Seeds!AA362</f>
        <v>{"id":"M6-NyO-44c-A-1","stimulus":"&lt;p&gt;O proprietário de uma loja de filmes viu que &lt;span class=\"fr-math-v2 fr-draggable\" contenteditable=\"false\" data-original-math=\"\\(\\frac{{{T3}}} {{{Q1}}}\\)\" draggable=\"true\"&gt;\\(\\frac{{{T3}}}{{{Q1}}}\\)&lt;/span&gt; de seus filmes estão no formato Blu-ray. Reescreva esta fração para que seu denominador seja {{T2}}.&lt;/p&gt;","template":"&lt;p&gt;{{response}} dos filmes são Blu-ray.&lt;/p&gt;","hint":"&lt;p&gt;Duas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de filmes em Blu-ray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D362" s="189" t="str">
        <f t="shared" si="2"/>
        <v>#REF!</v>
      </c>
    </row>
    <row r="363" ht="15.75" customHeight="1">
      <c r="A363" s="189" t="str">
        <f>Seeds!AB363</f>
        <v>M6-NyO-44c-A-2</v>
      </c>
      <c r="B363" s="189" t="str">
        <f t="shared" si="9"/>
        <v>#REF!</v>
      </c>
      <c r="C363" s="189" t="str">
        <f>Seeds!AA363</f>
        <v>{"id":"M6-NyO-44c-A-2","stimulus":"&lt;p&gt;Beatriz leu &lt;span class=\"fr-math-v2 fr-draggable\" contenteditable=\"false\" data-original-math=\"\\(\\frac{{{T3}}}{{{Q1}}} \\)\" draggable=\"true\"&gt;\\(\\frac{{{T3}}}{{{Q1}}}\\)&lt;/span&gt; de &lt;i&gt;Moby Dick&lt;/i&gt; em seu tablet. Você pode dizer quanto ela leu do livro usando uma fração que tem {{T2}} como denominador?&lt;/p&gt;","template":"&lt;p&gt;Beatriz leu {{response}} do livro.&lt;/p&gt;","hint":"&lt;p&gt;Duas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que Agatha leu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D363" s="189" t="str">
        <f t="shared" si="2"/>
        <v>#REF!</v>
      </c>
    </row>
    <row r="364" ht="15.75" customHeight="1">
      <c r="A364" s="189" t="str">
        <f>Seeds!AB364</f>
        <v>M6-NyO-44c-A-3</v>
      </c>
      <c r="B364" s="189" t="str">
        <f t="shared" si="9"/>
        <v>#REF!</v>
      </c>
      <c r="C364" s="189" t="str">
        <f>Seeds!AA364</f>
        <v>{"id":"M6-NyO-44c-A-3","stimulus":"&lt;p&gt;Luana e Michele estão competindo em um torneio da &lt;i&gt;Rocket League&lt;/i&gt; e já passaram &lt;span class=\"fr-math-v2 fr-draggable\" contenteditable=\"false\" data-original-math= \" \\(\\frac{{{T3}}}{{{Q1}}}\\)\" draggable=\"true\"&gt;\\(\\frac{{{T3}}}{{{Q1}}}\\)&lt;/ span &gt; da competição. Você poderia reescrever esta fração para que seu denominador seja {{T2}}?&lt;/p&gt;","template":"&lt;p&gt;Luana e Michele completaram {{response}} do torneio.&lt;/p&gt;","hint":"&lt;p&gt;Duas frações são equivalentes se, ao dividir seus numeradores por seus denominadores, o resultado dá o mesmo.&lt;/p&gt;","feedback":"&lt;p&gt;Para encontrar a fração equivalente de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superada do jogo é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D364" s="189" t="str">
        <f t="shared" si="2"/>
        <v>#REF!</v>
      </c>
    </row>
    <row r="365" ht="15.75" customHeight="1">
      <c r="A365" s="189" t="str">
        <f t="shared" ref="A365:C365" si="10">#REF!</f>
        <v>#REF!</v>
      </c>
      <c r="B365" s="189" t="str">
        <f t="shared" si="10"/>
        <v>#REF!</v>
      </c>
      <c r="C365" s="189" t="str">
        <f t="shared" si="10"/>
        <v>#REF!</v>
      </c>
      <c r="D365" s="189" t="str">
        <f t="shared" si="2"/>
        <v>#REF!</v>
      </c>
    </row>
    <row r="366" ht="15.75" customHeight="1">
      <c r="A366" s="189" t="str">
        <f t="shared" ref="A366:C366" si="11">#REF!</f>
        <v>#REF!</v>
      </c>
      <c r="B366" s="189" t="str">
        <f t="shared" si="11"/>
        <v>#REF!</v>
      </c>
      <c r="C366" s="189" t="str">
        <f t="shared" si="11"/>
        <v>#REF!</v>
      </c>
      <c r="D366" s="189" t="str">
        <f t="shared" si="2"/>
        <v>#REF!</v>
      </c>
    </row>
    <row r="367" ht="15.75" customHeight="1">
      <c r="A367" s="189" t="str">
        <f t="shared" ref="A367:C367" si="12">#REF!</f>
        <v>#REF!</v>
      </c>
      <c r="B367" s="189" t="str">
        <f t="shared" si="12"/>
        <v>#REF!</v>
      </c>
      <c r="C367" s="189" t="str">
        <f t="shared" si="12"/>
        <v>#REF!</v>
      </c>
      <c r="D367" s="189" t="str">
        <f t="shared" si="2"/>
        <v>#REF!</v>
      </c>
    </row>
    <row r="368" ht="15.75" customHeight="1">
      <c r="A368" s="189" t="str">
        <f t="shared" ref="A368:C368" si="13">#REF!</f>
        <v>#REF!</v>
      </c>
      <c r="B368" s="189" t="str">
        <f t="shared" si="13"/>
        <v>#REF!</v>
      </c>
      <c r="C368" s="189" t="str">
        <f t="shared" si="13"/>
        <v>#REF!</v>
      </c>
      <c r="D368" s="189" t="str">
        <f t="shared" si="2"/>
        <v>#REF!</v>
      </c>
    </row>
    <row r="369" ht="15.75" customHeight="1">
      <c r="A369" s="189" t="str">
        <f t="shared" ref="A369:C369" si="14">#REF!</f>
        <v>#REF!</v>
      </c>
      <c r="B369" s="189" t="str">
        <f t="shared" si="14"/>
        <v>#REF!</v>
      </c>
      <c r="C369" s="189" t="str">
        <f t="shared" si="14"/>
        <v>#REF!</v>
      </c>
      <c r="D369" s="189" t="str">
        <f t="shared" si="2"/>
        <v>#REF!</v>
      </c>
    </row>
    <row r="370" ht="15.75" customHeight="1">
      <c r="A370" s="189" t="str">
        <f t="shared" ref="A370:C370" si="15">#REF!</f>
        <v>#REF!</v>
      </c>
      <c r="B370" s="189" t="str">
        <f t="shared" si="15"/>
        <v>#REF!</v>
      </c>
      <c r="C370" s="189" t="str">
        <f t="shared" si="15"/>
        <v>#REF!</v>
      </c>
      <c r="D370" s="189" t="str">
        <f t="shared" si="2"/>
        <v>#REF!</v>
      </c>
    </row>
    <row r="371" ht="15.75" customHeight="1">
      <c r="A371" s="189" t="str">
        <f t="shared" ref="A371:C371" si="16">#REF!</f>
        <v>#REF!</v>
      </c>
      <c r="B371" s="189" t="str">
        <f t="shared" si="16"/>
        <v>#REF!</v>
      </c>
      <c r="C371" s="189" t="str">
        <f t="shared" si="16"/>
        <v>#REF!</v>
      </c>
      <c r="D371" s="189" t="str">
        <f t="shared" si="2"/>
        <v>#REF!</v>
      </c>
    </row>
    <row r="372" ht="15.75" customHeight="1">
      <c r="A372" s="189" t="str">
        <f t="shared" ref="A372:C372" si="17">#REF!</f>
        <v>#REF!</v>
      </c>
      <c r="B372" s="189" t="str">
        <f t="shared" si="17"/>
        <v>#REF!</v>
      </c>
      <c r="C372" s="189" t="str">
        <f t="shared" si="17"/>
        <v>#REF!</v>
      </c>
      <c r="D372" s="189" t="str">
        <f t="shared" si="2"/>
        <v>#REF!</v>
      </c>
    </row>
    <row r="373" ht="15.75" customHeight="1">
      <c r="A373" s="189" t="str">
        <f t="shared" ref="A373:C373" si="18">#REF!</f>
        <v>#REF!</v>
      </c>
      <c r="B373" s="189" t="str">
        <f t="shared" si="18"/>
        <v>#REF!</v>
      </c>
      <c r="C373" s="189" t="str">
        <f t="shared" si="18"/>
        <v>#REF!</v>
      </c>
      <c r="D373" s="189" t="str">
        <f t="shared" si="2"/>
        <v>#REF!</v>
      </c>
    </row>
    <row r="374" ht="15.75" customHeight="1">
      <c r="A374" s="189" t="str">
        <f t="shared" ref="A374:C374" si="19">#REF!</f>
        <v>#REF!</v>
      </c>
      <c r="B374" s="189" t="str">
        <f t="shared" si="19"/>
        <v>#REF!</v>
      </c>
      <c r="C374" s="189" t="str">
        <f t="shared" si="19"/>
        <v>#REF!</v>
      </c>
      <c r="D374" s="189" t="str">
        <f t="shared" si="2"/>
        <v>#REF!</v>
      </c>
    </row>
    <row r="375" ht="15.75" customHeight="1">
      <c r="A375" s="189" t="str">
        <f t="shared" ref="A375:C375" si="20">#REF!</f>
        <v>#REF!</v>
      </c>
      <c r="B375" s="189" t="str">
        <f t="shared" si="20"/>
        <v>#REF!</v>
      </c>
      <c r="C375" s="189" t="str">
        <f t="shared" si="20"/>
        <v>#REF!</v>
      </c>
      <c r="D375" s="189" t="str">
        <f t="shared" si="2"/>
        <v>#REF!</v>
      </c>
    </row>
    <row r="376" ht="15.75" customHeight="1">
      <c r="A376" s="189" t="str">
        <f t="shared" ref="A376:C376" si="21">#REF!</f>
        <v>#REF!</v>
      </c>
      <c r="B376" s="189" t="str">
        <f t="shared" si="21"/>
        <v>#REF!</v>
      </c>
      <c r="C376" s="189" t="str">
        <f t="shared" si="21"/>
        <v>#REF!</v>
      </c>
      <c r="D376" s="189" t="str">
        <f t="shared" si="2"/>
        <v>#REF!</v>
      </c>
    </row>
    <row r="377" ht="15.75" customHeight="1">
      <c r="A377" s="189" t="str">
        <f t="shared" ref="A377:C377" si="22">#REF!</f>
        <v>#REF!</v>
      </c>
      <c r="B377" s="189" t="str">
        <f t="shared" si="22"/>
        <v>#REF!</v>
      </c>
      <c r="C377" s="189" t="str">
        <f t="shared" si="22"/>
        <v>#REF!</v>
      </c>
      <c r="D377" s="189" t="str">
        <f t="shared" si="2"/>
        <v>#REF!</v>
      </c>
    </row>
    <row r="378" ht="15.75" customHeight="1">
      <c r="A378" s="189" t="str">
        <f t="shared" ref="A378:C378" si="23">#REF!</f>
        <v>#REF!</v>
      </c>
      <c r="B378" s="189" t="str">
        <f t="shared" si="23"/>
        <v>#REF!</v>
      </c>
      <c r="C378" s="189" t="str">
        <f t="shared" si="23"/>
        <v>#REF!</v>
      </c>
      <c r="D378" s="189" t="str">
        <f t="shared" si="2"/>
        <v>#REF!</v>
      </c>
    </row>
    <row r="379" ht="15.75" customHeight="1">
      <c r="A379" s="189" t="str">
        <f t="shared" ref="A379:C379" si="24">#REF!</f>
        <v>#REF!</v>
      </c>
      <c r="B379" s="189" t="str">
        <f t="shared" si="24"/>
        <v>#REF!</v>
      </c>
      <c r="C379" s="189" t="str">
        <f t="shared" si="24"/>
        <v>#REF!</v>
      </c>
      <c r="D379" s="189" t="str">
        <f t="shared" si="2"/>
        <v>#REF!</v>
      </c>
    </row>
    <row r="380" ht="15.75" customHeight="1">
      <c r="A380" s="189" t="str">
        <f t="shared" ref="A380:C380" si="25">#REF!</f>
        <v>#REF!</v>
      </c>
      <c r="B380" s="189" t="str">
        <f t="shared" si="25"/>
        <v>#REF!</v>
      </c>
      <c r="C380" s="189" t="str">
        <f t="shared" si="25"/>
        <v>#REF!</v>
      </c>
      <c r="D380" s="189" t="str">
        <f t="shared" si="2"/>
        <v>#REF!</v>
      </c>
    </row>
    <row r="381" ht="15.75" customHeight="1">
      <c r="A381" s="189" t="str">
        <f t="shared" ref="A381:C381" si="26">#REF!</f>
        <v>#REF!</v>
      </c>
      <c r="B381" s="189" t="str">
        <f t="shared" si="26"/>
        <v>#REF!</v>
      </c>
      <c r="C381" s="189" t="str">
        <f t="shared" si="26"/>
        <v>#REF!</v>
      </c>
      <c r="D381" s="189" t="str">
        <f t="shared" si="2"/>
        <v>#REF!</v>
      </c>
    </row>
    <row r="382" ht="15.75" customHeight="1">
      <c r="A382" s="189" t="str">
        <f t="shared" ref="A382:C382" si="27">#REF!</f>
        <v>#REF!</v>
      </c>
      <c r="B382" s="189" t="str">
        <f t="shared" si="27"/>
        <v>#REF!</v>
      </c>
      <c r="C382" s="189" t="str">
        <f t="shared" si="27"/>
        <v>#REF!</v>
      </c>
      <c r="D382" s="189" t="str">
        <f t="shared" si="2"/>
        <v>#REF!</v>
      </c>
    </row>
    <row r="383" ht="15.75" customHeight="1">
      <c r="A383" s="189" t="str">
        <f t="shared" ref="A383:C383" si="28">#REF!</f>
        <v>#REF!</v>
      </c>
      <c r="B383" s="189" t="str">
        <f t="shared" si="28"/>
        <v>#REF!</v>
      </c>
      <c r="C383" s="189" t="str">
        <f t="shared" si="28"/>
        <v>#REF!</v>
      </c>
      <c r="D383" s="189" t="str">
        <f t="shared" si="2"/>
        <v>#REF!</v>
      </c>
    </row>
    <row r="384" ht="15.75" customHeight="1">
      <c r="A384" s="189" t="str">
        <f t="shared" ref="A384:C384" si="29">#REF!</f>
        <v>#REF!</v>
      </c>
      <c r="B384" s="189" t="str">
        <f t="shared" si="29"/>
        <v>#REF!</v>
      </c>
      <c r="C384" s="189" t="str">
        <f t="shared" si="29"/>
        <v>#REF!</v>
      </c>
      <c r="D384" s="189" t="str">
        <f t="shared" si="2"/>
        <v>#REF!</v>
      </c>
    </row>
    <row r="385" ht="15.75" customHeight="1">
      <c r="A385" s="189" t="str">
        <f t="shared" ref="A385:C385" si="30">#REF!</f>
        <v>#REF!</v>
      </c>
      <c r="B385" s="189" t="str">
        <f t="shared" si="30"/>
        <v>#REF!</v>
      </c>
      <c r="C385" s="189" t="str">
        <f t="shared" si="30"/>
        <v>#REF!</v>
      </c>
      <c r="D385" s="189" t="str">
        <f t="shared" si="2"/>
        <v>#REF!</v>
      </c>
    </row>
    <row r="386" ht="15.75" customHeight="1">
      <c r="A386" s="189" t="str">
        <f t="shared" ref="A386:C386" si="31">#REF!</f>
        <v>#REF!</v>
      </c>
      <c r="B386" s="189" t="str">
        <f t="shared" si="31"/>
        <v>#REF!</v>
      </c>
      <c r="C386" s="189" t="str">
        <f t="shared" si="31"/>
        <v>#REF!</v>
      </c>
      <c r="D386" s="189" t="str">
        <f t="shared" si="2"/>
        <v>#REF!</v>
      </c>
    </row>
    <row r="387" ht="15.75" customHeight="1">
      <c r="A387" s="189" t="str">
        <f t="shared" ref="A387:C387" si="32">#REF!</f>
        <v>#REF!</v>
      </c>
      <c r="B387" s="189" t="str">
        <f t="shared" si="32"/>
        <v>#REF!</v>
      </c>
      <c r="C387" s="189" t="str">
        <f t="shared" si="32"/>
        <v>#REF!</v>
      </c>
      <c r="D387" s="189" t="str">
        <f t="shared" si="2"/>
        <v>#REF!</v>
      </c>
    </row>
    <row r="388" ht="15.75" customHeight="1">
      <c r="A388" s="189" t="str">
        <f t="shared" ref="A388:C388" si="33">#REF!</f>
        <v>#REF!</v>
      </c>
      <c r="B388" s="189" t="str">
        <f t="shared" si="33"/>
        <v>#REF!</v>
      </c>
      <c r="C388" s="189" t="str">
        <f t="shared" si="33"/>
        <v>#REF!</v>
      </c>
      <c r="D388" s="189" t="str">
        <f t="shared" si="2"/>
        <v>#REF!</v>
      </c>
    </row>
    <row r="389" ht="15.75" customHeight="1">
      <c r="A389" s="189" t="str">
        <f t="shared" ref="A389:C389" si="34">#REF!</f>
        <v>#REF!</v>
      </c>
      <c r="B389" s="189" t="str">
        <f t="shared" si="34"/>
        <v>#REF!</v>
      </c>
      <c r="C389" s="189" t="str">
        <f t="shared" si="34"/>
        <v>#REF!</v>
      </c>
      <c r="D389" s="189" t="str">
        <f t="shared" si="2"/>
        <v>#REF!</v>
      </c>
    </row>
    <row r="390" ht="15.75" customHeight="1">
      <c r="A390" s="189" t="str">
        <f t="shared" ref="A390:C390" si="35">#REF!</f>
        <v>#REF!</v>
      </c>
      <c r="B390" s="189" t="str">
        <f t="shared" si="35"/>
        <v>#REF!</v>
      </c>
      <c r="C390" s="189" t="str">
        <f t="shared" si="35"/>
        <v>#REF!</v>
      </c>
      <c r="D390" s="189" t="str">
        <f t="shared" si="2"/>
        <v>#REF!</v>
      </c>
    </row>
    <row r="391" ht="15.75" customHeight="1">
      <c r="A391" s="189" t="str">
        <f t="shared" ref="A391:C391" si="36">#REF!</f>
        <v>#REF!</v>
      </c>
      <c r="B391" s="189" t="str">
        <f t="shared" si="36"/>
        <v>#REF!</v>
      </c>
      <c r="C391" s="189" t="str">
        <f t="shared" si="36"/>
        <v>#REF!</v>
      </c>
      <c r="D391" s="189" t="str">
        <f t="shared" si="2"/>
        <v>#REF!</v>
      </c>
    </row>
    <row r="392" ht="15.75" customHeight="1">
      <c r="A392" s="189" t="str">
        <f t="shared" ref="A392:C392" si="37">#REF!</f>
        <v>#REF!</v>
      </c>
      <c r="B392" s="189" t="str">
        <f t="shared" si="37"/>
        <v>#REF!</v>
      </c>
      <c r="C392" s="189" t="str">
        <f t="shared" si="37"/>
        <v>#REF!</v>
      </c>
      <c r="D392" s="189" t="str">
        <f t="shared" si="2"/>
        <v>#REF!</v>
      </c>
    </row>
    <row r="393" ht="15.75" customHeight="1">
      <c r="A393" s="189" t="str">
        <f t="shared" ref="A393:C393" si="38">#REF!</f>
        <v>#REF!</v>
      </c>
      <c r="B393" s="189" t="str">
        <f t="shared" si="38"/>
        <v>#REF!</v>
      </c>
      <c r="C393" s="189" t="str">
        <f t="shared" si="38"/>
        <v>#REF!</v>
      </c>
      <c r="D393" s="189" t="str">
        <f t="shared" si="2"/>
        <v>#REF!</v>
      </c>
    </row>
    <row r="394" ht="15.75" customHeight="1">
      <c r="A394" s="189" t="str">
        <f t="shared" ref="A394:C394" si="39">#REF!</f>
        <v>#REF!</v>
      </c>
      <c r="B394" s="189" t="str">
        <f t="shared" si="39"/>
        <v>#REF!</v>
      </c>
      <c r="C394" s="189" t="str">
        <f t="shared" si="39"/>
        <v>#REF!</v>
      </c>
      <c r="D394" s="189" t="str">
        <f t="shared" si="2"/>
        <v>#REF!</v>
      </c>
    </row>
    <row r="395" ht="15.75" customHeight="1">
      <c r="A395" s="189" t="str">
        <f t="shared" ref="A395:C395" si="40">#REF!</f>
        <v>#REF!</v>
      </c>
      <c r="B395" s="189" t="str">
        <f t="shared" si="40"/>
        <v>#REF!</v>
      </c>
      <c r="C395" s="189" t="str">
        <f t="shared" si="40"/>
        <v>#REF!</v>
      </c>
      <c r="D395" s="189" t="str">
        <f t="shared" si="2"/>
        <v>#REF!</v>
      </c>
    </row>
    <row r="396" ht="15.75" customHeight="1">
      <c r="A396" s="189" t="str">
        <f t="shared" ref="A396:C396" si="41">#REF!</f>
        <v>#REF!</v>
      </c>
      <c r="B396" s="189" t="str">
        <f t="shared" si="41"/>
        <v>#REF!</v>
      </c>
      <c r="C396" s="189" t="str">
        <f t="shared" si="41"/>
        <v>#REF!</v>
      </c>
      <c r="D396" s="189" t="str">
        <f t="shared" si="2"/>
        <v>#REF!</v>
      </c>
    </row>
    <row r="397" ht="15.75" customHeight="1">
      <c r="A397" s="189" t="str">
        <f t="shared" ref="A397:C397" si="42">#REF!</f>
        <v>#REF!</v>
      </c>
      <c r="B397" s="189" t="str">
        <f t="shared" si="42"/>
        <v>#REF!</v>
      </c>
      <c r="C397" s="189" t="str">
        <f t="shared" si="42"/>
        <v>#REF!</v>
      </c>
      <c r="D397" s="189" t="str">
        <f t="shared" si="2"/>
        <v>#REF!</v>
      </c>
    </row>
    <row r="398" ht="15.75" customHeight="1">
      <c r="A398" s="189" t="str">
        <f t="shared" ref="A398:C398" si="43">#REF!</f>
        <v>#REF!</v>
      </c>
      <c r="B398" s="189" t="str">
        <f t="shared" si="43"/>
        <v>#REF!</v>
      </c>
      <c r="C398" s="189" t="str">
        <f t="shared" si="43"/>
        <v>#REF!</v>
      </c>
      <c r="D398" s="189" t="str">
        <f t="shared" si="2"/>
        <v>#REF!</v>
      </c>
    </row>
    <row r="399" ht="15.75" customHeight="1">
      <c r="A399" s="189" t="str">
        <f t="shared" ref="A399:C399" si="44">#REF!</f>
        <v>#REF!</v>
      </c>
      <c r="B399" s="189" t="str">
        <f t="shared" si="44"/>
        <v>#REF!</v>
      </c>
      <c r="C399" s="189" t="str">
        <f t="shared" si="44"/>
        <v>#REF!</v>
      </c>
      <c r="D399" s="189" t="str">
        <f t="shared" si="2"/>
        <v>#REF!</v>
      </c>
    </row>
    <row r="400" ht="15.75" customHeight="1">
      <c r="A400" s="189" t="str">
        <f t="shared" ref="A400:C400" si="45">#REF!</f>
        <v>#REF!</v>
      </c>
      <c r="B400" s="189" t="str">
        <f t="shared" si="45"/>
        <v>#REF!</v>
      </c>
      <c r="C400" s="189" t="str">
        <f t="shared" si="45"/>
        <v>#REF!</v>
      </c>
      <c r="D400" s="189" t="str">
        <f t="shared" si="2"/>
        <v>#REF!</v>
      </c>
    </row>
    <row r="401" ht="15.75" customHeight="1">
      <c r="A401" s="189" t="str">
        <f t="shared" ref="A401:C401" si="46">#REF!</f>
        <v>#REF!</v>
      </c>
      <c r="B401" s="189" t="str">
        <f t="shared" si="46"/>
        <v>#REF!</v>
      </c>
      <c r="C401" s="189" t="str">
        <f t="shared" si="46"/>
        <v>#REF!</v>
      </c>
      <c r="D401" s="189" t="str">
        <f t="shared" si="2"/>
        <v>#REF!</v>
      </c>
    </row>
    <row r="402" ht="15.75" customHeight="1">
      <c r="A402" s="189" t="str">
        <f t="shared" ref="A402:C402" si="47">#REF!</f>
        <v>#REF!</v>
      </c>
      <c r="B402" s="189" t="str">
        <f t="shared" si="47"/>
        <v>#REF!</v>
      </c>
      <c r="C402" s="189" t="str">
        <f t="shared" si="47"/>
        <v>#REF!</v>
      </c>
      <c r="D402" s="189" t="str">
        <f t="shared" si="2"/>
        <v>#REF!</v>
      </c>
    </row>
    <row r="403" ht="15.75" customHeight="1">
      <c r="A403" s="189" t="str">
        <f>Seeds!AB365</f>
        <v>M6-NyO-47a-I-1</v>
      </c>
      <c r="B403" s="189" t="str">
        <f t="shared" ref="B403:B415" si="48">#REF!</f>
        <v>#REF!</v>
      </c>
      <c r="C403" s="189" t="str">
        <f>Seeds!AA365</f>
        <v>{"id":"M6-NyO-47a-I-1","seed":{"parameters":[{"name":"Q1","label":null,"min":2,"max":10,"step":1},{"name":"Q2","label":null,"min":20,"max":30,"step":1},{"name":"Q3","label":null,"min":2,"max":10,"step":1},{"name":"Q4","label":null,"list":[1,2,3]},{"name":"Q5","label":null,"list":[4,5,6]}],"uniques":true},"scaffolding":[{"id":"step-0","stimulus":"&lt;p&gt;Escolha o número correto para tornar esta igualdade verdadeira.&lt;/p&gt;","template":"&lt;p style=\"text-align:center;\"&gt;{{Q1}} + {{response}} = {{Q2}} − {{Q3}}&lt;/p&gt;","seed":{"parameters":[],"calculated":[{"name":"0-A1","label":"{{function}}","function":"{{Q2}}-{{Q3}}-{{Q1}}","group":1},{"name":"0-A2","label":"{{function}}","function":"{{Q2}}-{{Q3}}-{{Q1}}+{{Q4}}","group":1,"incorrect":true},{"name":"0-A2","label":"{{function}}","function":"{{Q2}}-{{Q3}}-{{Q1}}+{{Q5}}","group":1,"incorrect":true}]},"algorithm":{"name":"groupResponses","template":"Cloze with drop down"}},{"id":"step-1","stimulus":"&lt;p&gt;Qual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valor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3" s="189" t="str">
        <f t="shared" si="2"/>
        <v>#REF!</v>
      </c>
    </row>
    <row r="404" ht="15.75" customHeight="1">
      <c r="A404" s="189" t="str">
        <f>Seeds!AB366</f>
        <v>M6-NyO-47a-I-2</v>
      </c>
      <c r="B404" s="189" t="str">
        <f t="shared" si="48"/>
        <v>#REF!</v>
      </c>
      <c r="C404" s="189" t="str">
        <f>Seeds!AA366</f>
        <v>{"id":"M6-NyO-47a-I-2","seed":{"parameters":[{"name":"Q1","label":null,"min":5,"max":20,"step":1},{"name":"Q2","label":null,"min":5,"max":20,"step":1},{"name":"Q3","label":null,"min":5,"max":20,"step":1}],"uniques":true},"scaffolding":[{"id":"step-0","stimulus":"&lt;p&gt;Escolha o número correto para tornar esta igualdade verdadeira.&lt;/p&gt;","template":"&lt;p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down"}},{"id":"step-1","stimulus":"&lt;p&gt;Qual ​​é o resultado dessa multiplicação?&lt;/p&gt;","template":"&lt;p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4" s="189" t="str">
        <f t="shared" si="2"/>
        <v>#REF!</v>
      </c>
    </row>
    <row r="405" ht="15.75" customHeight="1">
      <c r="A405" s="189" t="str">
        <f>Seeds!AB367</f>
        <v>M6-NyO-47a-E-1</v>
      </c>
      <c r="B405" s="189" t="str">
        <f t="shared" si="48"/>
        <v>#REF!</v>
      </c>
      <c r="C405" s="189" t="str">
        <f>Seeds!AA367</f>
        <v>{"id":"M6-NyO-47a-E-1","seed":{"parameters":[{"name":"Q1","label":null,"min":1,"max":10,"step":1},{"name":"Q2","label":null,"min":5,"max":20,"step":1},{"name":"Q3","label":null,"min":5,"max":20,"step":1}],"uniques":true},"scaffolding":[{"id":"step-0","stimulus":"&lt;p&gt;Complete a seguinte igualdade.&lt;/p&gt;","template":"&lt;p style=\"text-align:center;\"&gt;{{Q1}} + {{response}} = {{Q2}} + {{Q3}}&lt;/p&gt;","seed":{"parameters":[],"calculated":[{"name":"0-A1","label":"{{function}}","function":"{{Q2}}+{{Q3}}-{{Q1}}"}]},"algorithm":{"name":"calculateOperation","params":{"method":"equivLiteral","keyboard":"NUMERICAL"}}},{"id":"step-1","stimulus":"&lt;p&gt;Qual ​​é o resultado dessa adição?&lt;/p&gt;","template":"&lt;p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5" s="189" t="str">
        <f t="shared" si="2"/>
        <v>#REF!</v>
      </c>
    </row>
    <row r="406" ht="15.75" customHeight="1">
      <c r="A406" s="189" t="str">
        <f>Seeds!AB368</f>
        <v>M6-NyO-47a-E-2</v>
      </c>
      <c r="B406" s="189" t="str">
        <f t="shared" si="48"/>
        <v>#REF!</v>
      </c>
      <c r="C406" s="189" t="str">
        <f>Seeds!AA368</f>
        <v>{"id":"M6-NyO-47a-E-2","seed":{"parameters":[{"name":"Q1","label":null,"list":[1,2,3,4,5]},{"name":"Q2","label":null,"min":10,"max":20,"step":1},{"name":"Q3","label":null,"list":[1,2,3,4,5]}],"uniques":true},"scaffolding":[{"id":"step-0","stimulus":"&lt;p&gt;Complete a seguinte igualdade.&lt;/p&gt;","template":"&lt;p style=\"text-align:center;\"&gt;{{response}} + {{Q1}} = {{Q2}} − {{Q3}}&lt;/p&gt;","seed":{"parameters":[],"calculated":[{"name":"0-A1","label":"{{function}}","function":"{{Q2}}-{{Q3}}-{{Q1}}"}]},"algorithm":{"name":"calculateOperation","params":{"method":"equivLiteral","keyboard":"NUMERICAL"}}},{"id":"step-1","stimulus":"&lt;p&gt;Qual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6" s="189" t="str">
        <f t="shared" si="2"/>
        <v>#REF!</v>
      </c>
    </row>
    <row r="407" ht="15.75" customHeight="1">
      <c r="A407" s="189" t="str">
        <f>Seeds!AB369</f>
        <v>M6-NyO-47a-A-1</v>
      </c>
      <c r="B407" s="189" t="str">
        <f t="shared" si="48"/>
        <v>#REF!</v>
      </c>
      <c r="C407" s="189" t="str">
        <f>Seeds!AA369</f>
        <v>{"id":"M6-NyO-47a-A-1","seed":{"parameters":[{"name":"Q1","label":null,"min":2,"max":20,"step":1},{"name":"Q2","label":null,"min":2,"max":20,"step":1},{"name":"Q3","label":null,"min":2,"max":20,"step":1}],"uniques":true},"scaffolding":[{"id":"step-0","stimulus":"&lt;p&gt;O time de basquete de Ricardo marcou {{T1}} pontos durante o último jogo. Lucas marcou {{Q2}} deles, Abel marcou {{Q3}} e o resto foi marcado por Ricardo. Quantos pontos Ricardo marcou?&lt;/p&gt;","template":"&lt;p&gt;Ele marcou {{response}} pontos.&lt;/p&gt;","seed":{"parameters":[],"calculated":[{"name":"T1","label":"{{function}}","function":"{{Q1}}+{{Q2}}+{{Q3}}","temp":true},{"name":"A1","label":"{{function}}","function":"{{Q1}}"}]},"algorithm":{"name":"calculateOperation","params":{"method":"equivLiteral","keyboard":"NUMERICAL"}}},{"id":"step-1","stimulus":"&lt;p&gt;Qual cálculo pode representar a situação do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}}},{"id":"step-2","stimulus":"&lt;p&gt;Qual é o resultado desta adição?&lt;/p&gt;","template":"&lt;p style=\"text-align:center;\"&gt;{{Q2}} + {{Q3}} = {{response}}&lt;/p&gt;","seed":{"calculated":[{"name":"A2","label":"{{function}}","function":"{{Q2}}+{{Q3}}"}]},"algorithm":{"name":"calculateOperation","params":{"method":"equivLiteral","keyboard":"NUMERICAL"}}},{"id":"step-3","stimulus":"&lt;p&gt;Qual destes cálculos é usado para calcular o número desconhecido?&lt;/p&gt;","seed":{"calculated":[{"name":"T1","label":"{{function}}","function":"{{Q1}}+{{Q2}}+{{Q3}}","temp":true},{"name":"T2","label":"{{function}}","function":"{{Q2}}+{{Q3}}","temp":true},{"name":"3-A1","label":"&lt;p&gt;...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}}},{"id":"step-4","stimulus":"&lt;p&gt;Portanto, complete este cálculo para encontrar o número desconhecido.&lt;/p&gt;","template":"&lt;p style=\"text-align:center;\"&gt;... = {{T1}} − {{T2}} = {{response}}&lt;/p&gt;","seed":{"calculated":[{"name":"T1","label":"{{function}}","function":"{{Q1}}+{{Q2}}+{{Q3}}","temp":true},{"name":"T2","label":"{{function}}","function":"{{Q2}}+{{Q3}}","temp":true},{"name":"A1","label":"{{function}}","function":"{{Q1}}"}]},"algorithm":{"name":"calculateOperation","params":{"method":"equivLiteral","keyboard":"NUMERICAL"}}}]}</v>
      </c>
      <c r="D407" s="189" t="str">
        <f t="shared" si="2"/>
        <v>#REF!</v>
      </c>
    </row>
    <row r="408" ht="15.75" customHeight="1">
      <c r="A408" s="189" t="str">
        <f>Seeds!AB370</f>
        <v>M6-NyO-47a-A-2</v>
      </c>
      <c r="B408" s="189" t="str">
        <f t="shared" si="48"/>
        <v>#REF!</v>
      </c>
      <c r="C408" s="189" t="str">
        <f>Seeds!AA370</f>
        <v>{"id":"M6-NyO-47a-A-2","seed":{"parameters":[{"name":"Q1","label":null,"min":1,"max":10,"step":1},{"name":"Q2","label":null,"min":10,"max":20,"step":1}],"uniques":true},"scaffolding":[{"id":"step-0","stimulus":"&lt;p&gt;Um fazendeiro percebeu que se tivesse o dobro de cavalos e mais {{Q1}} vacas, ele teria o mesmo número de cavalos que de vacas. Se ele tem {{Q2}} cavalos, qual é o número de vacas que ele possui?&lt;/p&gt;","template":"&lt;p&gt;Ele possui {{response}} vacas.&lt;/p&gt;","seed":{"parameters":[],"calculated":[{"name":"A1","label":"{{function}}","function":"{{Q2}}*2-{{Q1}}"}]},"algorithm":{"name":"calculateOperation","params":{"method":"equivLiteral","keyboard":"NUMERICAL"}}},{"id":"step-1","stimulus":"&lt;p&gt;Qual cálculo pode representar a situação do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}}},{"id":"step-2","stimulus":"&lt;p&gt;Qual é o resultado desta multiplicação?&lt;/p&gt;","template":"&lt;p style=\"text-align:center;\"&gt;{{Q2}} × 2 = {{response}}&lt;/p&gt;","seed":{"calculated":[{"name":"A2","label":"{{function}}","function":"{{Q2}}*2"}]},"algorithm":{"name":"calculateOperation","params":{"method":"equivLiteral","keyboard":"NUMERICAL"}}},{"id":"step-3","stimulus":"&lt;p&gt;Qual destes cálculos é usado para calcular o número desconhecido?&lt;/p&gt;","seed":{"calculated":[{"name":"T1","label":"{{function}}","function":"{{Q2}}*2","temp":true},{"name":"3-A1","label":"&lt;p&gt;{{T1}}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}}},{"id":"step-4","stimulus":"&lt;p&gt;Portanto, complete este cálculo para encontrar o número desconhecido.&lt;/p&gt;","template":"&lt;p style=\"text-align:center;\"&gt;... = {{T1}} − {{Q1}} = {{response}}&lt;/p&gt;","seed":{"calculated":[{"name":"T1","label":"{{function}}","function":"{{Q2}}*2","temp":true},{"name":"A1","label":"{{function}}","function":"{{Q2}}*2-{{Q1}}"}]},"algorithm":{"name":"calculateOperation","params":{"method":"equivLiteral","keyboard":"NUMERICAL"}}}]}</v>
      </c>
      <c r="D408" s="189" t="str">
        <f t="shared" si="2"/>
        <v>#REF!</v>
      </c>
    </row>
    <row r="409" ht="15.75" customHeight="1">
      <c r="A409" s="189" t="str">
        <f>Seeds!AB371</f>
        <v>M6-NyO-47a-A-3</v>
      </c>
      <c r="B409" s="189" t="str">
        <f t="shared" si="48"/>
        <v>#REF!</v>
      </c>
      <c r="C409" s="189" t="str">
        <f>Seeds!AA371</f>
        <v>{"id":"M6-NyO-47a-A-3","seed":{"parameters":[{"name":"Q1","label":null,"min":1,"max":10,"step":1},{"name":"Q2","label":null,"min":1,"max":10,"step":1},{"name":"Q3","label":null,"min":1,"max":12,"step":1}],"uniques":true},"scaffolding":[{"id":"step-0","stimulus":"&lt;p&gt;Manuel descobriu que se ele adicionar {{Q1}} anos à idade de seu cachorro e subtrair {{Q2}} anos dele, o resultado é o mesmo. Como Manuel tem {{T1}} anos, quantos anos tem seu cachorro?&lt;/p&gt;","template":"&lt;p&gt;O cachorro tem {{response}} anos.&lt;/p&gt;","seed":{"parameters":[],"calculated":[{"name":"T1","label":"{{function}}","function":"{{Q1}}+{{Q2}}+{{Q3}}","temp":true},{"name":"A1","label":"{{function}}","function":"{{Q3}}"}]},"algorithm":{"name":"calculateOperation","params":{"method":"equivLiteral","keyboard":"NUMERICAL"}}},{"id":"step-1","stimulus":"&lt;p&gt;Qual cálculo pode representar a situação do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}}},{"id":"step-2","stimulus":"&lt;p&gt;Qual ​​é o resultado dessa subtração?&lt;/p&gt;","template":"&lt;p style=\"text-align:center;\"&gt;{{T1}} − {{Q2}} = {{response}}&lt;/p&gt;","seed":{"calculated":[{"name":"T1","label":"{{function}}","function":"{{Q1}}+{{Q2}}+{{Q3}}","temp":true},{"name":"A2","label":"{{function}}","function":"{{Q1}}+{{Q3}}"}]},"algorithm":{"name":"calculateOperation","params":{"method":"equivLiteral","keyboard":"NUMERICAL"}}},{"id":"step-3","stimulus":"&lt;p&gt;Qual ​​destes cálculos é usado para calcular o número desconhecido?&lt;/p&gt;","seed":{"calculated":[{"name":"T2","label":"{{function}}","function":"{{Q1}}+{{Q3}}","temp":true},{"name":"3-A1","label":"&lt;p&gt;...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}}},{"id":"step-4","stimulus":"&lt;p&gt;Então, complete este cálculo para encontrar o número desconhecido.&lt;/p&gt;","template":"&lt;p style=\"text-align:center;\"&gt;... = {{T2}} − {{Q1}} = {{response}}&lt;/p&gt;","seed":{"calculated":[{"name":"T2","label":"{{function}}","function":"{{Q1}}+{{Q3}}","temp":true},{"name":"A1","label":"{{function}}","function":"{{Q3}}"}]},"algorithm":{"name":"calculateOperation","params":{"method":"equivLiteral","keyboard":"NUMERICAL"}}}]}</v>
      </c>
      <c r="D409" s="189" t="str">
        <f t="shared" si="2"/>
        <v>#REF!</v>
      </c>
    </row>
    <row r="410" ht="15.75" customHeight="1">
      <c r="A410" s="189" t="str">
        <f>Seeds!AB372</f>
        <v>M6-NyO-48a-I-1</v>
      </c>
      <c r="B410" s="189" t="str">
        <f t="shared" si="48"/>
        <v>#REF!</v>
      </c>
      <c r="C410" s="189" t="str">
        <f>Seeds!AA372</f>
        <v>{
    "id": "M6-NyO-48a-I-1",
    "seed": {
        "parameters": [
            {
                "name": "Q1",
                "label": null,
                "min": 5,
                "max": 20,
                "step": 1
            },
            {
                "name": "Q2",
                "label": null,
                "list": [
                    2,
                    3,
                    4,
                    5,
                    6
                ]
            }
        ],
        "uniques": true
    },
    "scaffolding": [
        {
            "id": "step-0",
            "stimulus": "&lt;p&gt;O avô de Vanessa quer dividir {{T1}} moedas entre ela e seu irmão, para que ele receba {{Q2}} vezes mais moedas do que ela, pois ele é mais velho. Quantas moedas cada um receberá?&lt;/p&gt;",
            "seed": {
                "calculated": [
                    {
                        "name": "T1",
                        "label": "{{function}}",
                        "function": "{{Q1}}*({{Q2}}+1)",
                        "temp": true
                    },
                    {
                        "name": "T2",
                        "label": "{{function}}",
                        "function": "{{Q1}}*{{Q2}}",
                        "temp": true
                    },
                    {
                        "name": "T3",
                        "label": "{{function}}",
                        "function": "1+{{Q2}}",
                        "temp": true
                    },
                    {
                        "name": "T4",
                        "label": "{{function}}",
                        "function": "{{T1}}-{{T3}}",
                        "temp": true
                    },
                    {
                        "name": "1-A1",
                        "label": "&lt;p&gt;Vanessa receberá {{Q1}} moedas e seu irmão, {{T2}}.&lt;/p&gt;",
                        "incorrect": false
                    },
                    {
                        "name": "1-A2",
                        "label": "&lt;p&gt;Vanessa receberá {{T2}} moedas e seu irmão, {{Q1}}.&lt;/p&gt;",
                        "incorrect": true
                    },
                    {
                        "name": "1-A3",
                        "label": "&lt;p&gt;Vanessa receberá {{T3}} moedas e seu irmão, {{T4}}.&lt;/p&gt;",
                        "incorrect": true
                    },
                    {
                        "name": "1-A4",
                        "label": "&lt;p&gt;Vanessa receberá {{Q1}} moedas e seu irmão, {{T4}}.&lt;/p&gt;",
                        "incorrect": true
                    },
                    {
                        "name": "1-A5",
                        "label": "&lt;p&gt;Vanessa receberá {{T3}} moedas e seu irmão, {{T2}}.&lt;/p&gt;",
                        "incorrect": true
                    }
                ]
            },
            "algorithm": {
                "name": "trueFalse",
                "template": "Multiple choice – standard",
                "params": {
                    "countCorrect": 1,
                    "countIncorrect": 2
                }
            }
        },
        {
            "id": "step-1",
            "stimulus": "&lt;p&gt;De acordo com o enunciado, quantas moedas o avô de Vanessa pretende distribuir? E quantas serão dadas para cada neto?&lt;/p&gt;",
            "template": "&lt;p&gt;Ele vai distribuir {{response}} moedas, de modo que o irmão de Vanessa receba {{response}} vezes mais do que ela.&lt;/p&gt;",
            "seed": {
                "calculated": [
                    {
                        "name": "T1",
                        "label": "{{function}}",
                        "function": "{{Q1}}*({{Q2}}+1)",
                        "temp": true
                    },
                    {
                        "name": "A3",
                        "label": "{{function}}",
                        "function": "{{T1}}"
                    },
                    {
                        "name": "A4",
                        "label": "{{function}}",
                        "function": "{{Q2}}"
                    }
                ]
            },
            "algorithm": {
                "name": "calculateOperation",
                "params": {
                    "method": "equivLiteral",
                    "keyboard": "NUMERICAL"
                }
            }
        },
        {
            "id": "step-2",
            "stimulus": "&lt;p&gt;Se ele vai dar {{Q2}} vezes mais moedas ao irmão do que para Vanessa, em quantas partes as {{T1}} moedas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moedas de Vanessa correspondem a uma dessas partes da quantidade total. Quantas são?&lt;/p&gt;",
            "template": "&lt;p style=\"text-align:center;\"&gt;{{T1}} : {{T2}} = {{response}} moedas&lt;/p&gt;",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avô dará o resto ao irmão de Vanessa. Quantas moedas ele vai dar ao neto?&lt;/p&gt;",
            "template": "&lt;p style=\"text-align:center;\"&gt;{{T1}} − {{Q1}} = {{response}} moedas&lt;/p&gt;",
            "seed": {
                "calculated": [
                    {
                        "name": "T1",
                        "label": "{{function}}",
                        "function": "{{Q1}}*({{Q2}}+1)",
                        "temp": true
                    },
                    {
                        "name": "A7",
                        "label": "{{function}}",
                        "function": "{{Q2}}*{{Q1}}"
                    }
                ]
            },
            "algorithm": {
                "name": "calculateOperation",
                "params": {
                    "method": "equivLiteral",
                    "keyboard": "NUMERICAL"
                }
            }
        }
    ]
}</v>
      </c>
      <c r="D410" s="189" t="str">
        <f t="shared" si="2"/>
        <v>#REF!</v>
      </c>
    </row>
    <row r="411" ht="15.75" customHeight="1">
      <c r="A411" s="189" t="str">
        <f>Seeds!AB373</f>
        <v>M6-NyO-48a-I-2</v>
      </c>
      <c r="B411" s="189" t="str">
        <f t="shared" si="48"/>
        <v>#REF!</v>
      </c>
      <c r="C411" s="189" t="str">
        <f>Seeds!AA373</f>
        <v>{
    "id": "M6-NyO-48a-I-2",
    "seed": {
        "parameters": [
            {
                "name": "Q1",
                "label": null,
                "min": 5,
                "max": 20,
                "step": 1
            },
            {
                "name": "Q2",
                "label": null,
                "list": [
                    2,
                    3,
                    4,
                    5,
                    6
                ]
            }
        ],
        "uniques": true
    },
    "scaffolding": [
        {
            "id": "step-0",
            "stimulus": "&lt;p&gt;Ao comparar suas coleções de figurinhas, Nádia e Priscila descobriram que a primeira tem {{Q2}} vezes mais figurinhas do que a segunda. Se considerando as duas elas possuem {{T1}} figurinhas, quantas cada uma tem?&lt;/p&gt;",
            "seed": {
                "calculated": [
                    {
                        "name": "T1",
                        "label": "{{function}}",
                        "function": "{{Q1}}*({{Q2}}+1)",
                        "temp": true
                    },
                    {
                        "name": "T2",
                        "label": "{{function}}",
                        "function": "{{Q1}}*{{Q2}}",
                        "temp": true
                    },
                    {
                        "name": "T3",
                        "label": "{{function}}",
                        "function": "1+{{Q2}}",
                        "temp": true
                    },
                    {
                        "name": "T4",
                        "label": "{{function}}",
                        "function": "{{T1}}-{{T3}}",
                        "temp": true
                    },
                    {
                        "name": "1-A1",
                        "label": "&lt;p&gt;Nádia tem {{T2}} figurinhas e Priscila tem {{Q1}}.&lt;/p&gt;",
                        "incorrect": false
                    },
                    {
                        "name": "1-A2",
                        "label": "&lt;p&gt;Nádia tem {{Q1}} figurinhas e Priscila tem {{T2}}.&lt;/p&gt;",
                        "incorrect": true
                    },
                    {
                        "name": "1-A3",
                        "label": "&lt;p&gt;Nádia tem {{T4}} figurinhas e Priscila tem {{T3}}.&lt;/p&gt;",
                        "incorrect": true
                    },
                    {
                        "name": "1-A4",
                        "label": "&lt;p&gt;Nádia tem {{T4}} figurinhas e Priscila tem {{Q1}}.&lt;/p&gt;",
                        "incorrect": true
                    },
                    {
                        "name": "1-A5",
                        "label": "&lt;p&gt;Nádia tem {{T2}} figurinhas e Priscila tem {{T3}}.&lt;/p&gt;",
                        "incorrect": true
                    }
                ]
            },
            "algorithm": {
                "name": "trueFalse",
                "template": "Multiple choice – standard",
                "params": {
                    "countCorrect": 1,
                    "countIncorrect": 2
                }
            }
        },
        {
            "id": "step-1",
            "stimulus": "&lt;p&gt;De acordo com o enunciado, quantas figurinhas Nádia e Priscila têm juntas? E quantas uma tem mais do que a outra?&lt;/p&gt;",
            "template": "&lt;p&gt;Eles têm {{response}} figurinhas, embora Nádia tenha {{response}} vezes mais do que Priscila.&lt;/p&gt;",
            "seed": {
                "calculated": [
                    {
                        "name": "T1",
                        "label": "{{function}}",
                        "function": "{{Q1}}*({{Q2}}+1)",
                        "temp": true
                    },
                    {
                        "name": "A3",
                        "label": "{{function}}",
                        "function": "{{T1}}"
                    },
                    {
                        "name": "A4",
                        "label": "{{função}}",
                        "function": "{{Q2}}"
                    }
                ]
            },
            "algorithm": {
                "name": "calculateOperation",
                "params": {
                    "method": "equivLiteral",
                    "keyboard": "NUMERICAL"
                }
            }
        },
        {
            "id": "step-2",
            "stimulus": "&lt;p&gt;Se Nádia tem {{Q2}} vezes mais figurinhas que Priscila, entre quantas partes as {{T1}} figurinhas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figurinhas que Priscila possui correspondem a uma dessas partes do número total de figurinhas. Quantas figurinhas ela tem então?&lt;/p&gt;",
            "template": "&lt;p style=\"text-align:center;\"&gt;{{T1}} : {{T2}} = {{response}} adesivos&lt;/p&gt;",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restante das figurinhas são da Nádia. Quantas elas tem?&lt;/p&gt;",
            "template": "&lt;p style=\"text-align:center;\"&gt;{{T1}} − {{Q1}} = {{response}} adesivos&lt;/p&gt;",
            "seed": {
                "calculated": [
                    {
                        "name": "T1",
                        "label": "{{function}}",
                        "function": "{{Q1}}*({{Q2}}+1)",
                        "temp": true
                    },
                    {
                        "name": "A7",
                        "label": "{{function}}",
                        "function": "{{Q2}}*{{Q1}}"
                    }
                ]
            },
            "algorithm": {
                "name": "calculateOperation",
                "params": {
                    "method": "equivLiteral",
                    "keyboard": "NUMERICAL"
                }
            }
        }
    ]
}</v>
      </c>
      <c r="D411" s="189" t="str">
        <f t="shared" si="2"/>
        <v>#REF!</v>
      </c>
    </row>
    <row r="412" ht="15.75" customHeight="1">
      <c r="A412" s="189" t="str">
        <f>Seeds!AB374</f>
        <v>M6-NyO-48a-I-3</v>
      </c>
      <c r="B412" s="189" t="str">
        <f t="shared" si="48"/>
        <v>#REF!</v>
      </c>
      <c r="C412" s="189" t="str">
        <f>Seeds!AA374</f>
        <v>{
    "id": "M6-NyO-48a-I-3",
    "seed": {
        "parameters": [
            {
                "name": "Q1",
                "label": null,
                "min": 10,
                "max": 20,
                "step": 1
            },
            {
                "name": "Q2",
                "label": null,
                "list": [
                    2,
                    3,
                    4,
                    5,
                    6
                ]
            },
            {
                "name": "Q3",
                "label": null,
                "list": [
                    "Barcelona",
                    "Cidade do México",
                    "Cairo",
                    "Hong Kong"
                ]
            },
            {
                "name": "Q4",
                "label": null,
                "list": [
                    "Barcelona",
                    "Cidade do México",
                    "Cairo",
                    "Hong Kong"
                ]
            }
        ],
        "uniques": true
    },
    "scaffolding": [
        {
            "id": "step-0",
            "stimulus": "&lt;p&gt;Os associados de um clube decidiram votar para escolher em qual cidade ir de férias: {{Q3}} ou {{Q4}}. Dos {{T1}} membros, {{Q2}} vezes mais pessoas preferem a primeira opção à segunda. Quantos votaram em cada opção?&lt;/p&gt;",
            "seed": {
                "calculated": [
                    {
                        "name": "T1",
                        "label": "{{function}}",
                        "function": "{{Q1}}*({{Q2}}+1)",
                        "temp": true
                    },
                    {
                        "name": "T2",
                        "label": "{{function}}",
                        "function": "{{Q1}}*{{Q2}}",
                        "temp": true
                    },
                    {
                        "name": "T3",
                        "label": "{{function}}",
                        "function": "1+{{Q2}}",
                        "temp": true
                    },
                    {
                        "name": "T4",
                        "label": "{{function}}",
                        "function": "{{T1}}-{{T3}}",
                        "temp": true
                    },
                    {
                        "name": "1-A1",
                        "label": "&lt;p&gt;{{T2}} preferem {{Q3}} e {{Q1}} preferem {{Q4}}.&lt;/p&gt;",
                        "incorrect": false
                    },
                    {
                        "name": "1-A2",
                        "label": "&lt;p&gt;{{Q1}} preferem {{Q3}} e {{T2}} preferem {{Q4}}.&lt;/p&gt;",
                        "incorrect": true
                    },
                    {
                        "name": "1-A3",
                        "label": "&lt;p&gt;{{T4}} preferem {{Q3}} e {{T3}} preferem {{Q4}}.&lt;/p&gt;",
                        "incorrect": true
                    },
                    {
                        "name": "1-A4",
                        "label": "&lt;p&gt;{{T4}} preferem {{Q3}} e {{Q1}} preferem {{Q4}}.&lt;/p&gt;",
                        "incorrect": true
                    },
                    {
                        "name": "1-A5",
                        "label": "&lt;p&gt;{{T2}} preferem {{Q3}} e {{T3}} preferem {{Q4}}.&lt;/p&gt;",
                        "incorrect": true
                    }
                ]
            },
            "algorithm": {
                "name": "trueFalse",
                "template": "Multiple choice – standard",
                "params": {
                    "countCorrect": 1,
                    "countIncorrect": 2
                }
            }
        },
        {
            "id": "step-1",
            "stimulus": "&lt;p&gt;De acordo com o enunciado, quantos membros há no clube? E quantos preferem {{Q3}} a {{Q4}}?",
            "template": "&lt;p&gt;O clube é formado por {{response}} pessoas, das quais {{response}} vezes mais preferem ir para {{Q3}} do que para {{Q4}}.&lt;/p&gt;",
            "seed": {
                "calculated": [
                    {
                        "name": "T1",
                        "label": "{{function}}",
                        "function": "{{Q1}}*({{Q2}}+1)",
                        "temp": true
                    },
                    {
                        "name": "A3",
                        "label": "{{function}}",
                        "function": "{{T1}}"
                    },
                    {
                        "name": "A4",
                        "label": "{{function}}",
                        "function": "{{Q2}}"
                    }
                ]
            },
            "algorithm": {
                "name": "calculateOperation",
                "params": {
                    "method": "equivLiteral",
                    "keyboard": "NUMERICAL"
                }
            }
        },
        {
            "id": "step-2",
            "stimulus": "&lt;p&gt;Se {{Q2}} vezes mais pessoas preferem {{Q3}} a {{Q4}}, entre quantas partes tem que dividir os {{T1}} membros?&lt;/p&gt;",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"&lt;p&gt;Os membros que preferem {{Q4}} representam uma parte do número total de pessoas. Quantos preferem {{Q4}}?&lt;/p&gt;",
            "template": "&lt;p style=\"text-align:center;\"&gt;{{T1}} : {{T2}} = {{response}} membros&lt;/p&gt;",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resto das pessoas prefere {{Q3}}. Quantas são?&lt;/p&gt;",
            "template": "&lt;p style=\"text-align:center;\"&gt;{{T1}} − {{Q1}} = {{response}} membros&lt;/p&gt;",
            "seed": {
                "calculated": [
                    {
                        "name": "T1",
                        "label": "{{function}}",
                        "function": "{{Q1}}*({{Q2}}+1)",
                        "temp": true
                    },
                    {
                        "name": "A7",
                        "label": "{{function}}",
                        "function": "{{Q2}}*{{Q1}}"
                    }
                ]
            },
            "algorithm": {
                "name": "calculateOperation",
                "params": {
                    "method": "equivLiteral",
                    "keyboard": "NUMERICAL"
                }
            }
        }
    ]
}</v>
      </c>
      <c r="D412" s="189" t="str">
        <f t="shared" si="2"/>
        <v>#REF!</v>
      </c>
    </row>
    <row r="413" ht="15.75" customHeight="1">
      <c r="A413" s="189" t="str">
        <f>Seeds!AB375</f>
        <v>M6-NyO-48a-E-1</v>
      </c>
      <c r="B413" s="189" t="str">
        <f t="shared" si="48"/>
        <v>#REF!</v>
      </c>
      <c r="C413" s="189" t="str">
        <f>Seeds!AA375</f>
        <v>{"id":"M6-NyO-48a-E-1","seed":{"parameters":[{"name":"Q1","label":null,"min":5,"max":15,"step":1},{"name":"Q2","label":null,"list":[2,3,4,5,6]}],"uniques":true},"scaffolding":[{"id":"step-0","stimulus":"&lt;p&gt;O professor de matemática recomendou que Hugo passasse {{Q2}} vezes mais tempo revisando a multiplicação do que revisando a adição. Se hoje Hugo vai estudar matemática por {{T1}} minutos, quanto tempo ele deve dedicar a cada operação?&lt;/p&gt;","template":"&lt;p&gt;Ele deve revisar a multiplicação por {{response}} minutos e estudar a adição por {{response}} minutos.&lt;/p&gt;","seed":{"calculated":[{"name":"T1","label":"{{function}}","function":"{{Q1}}*({{Q2}}+1)","temp":true},{"name":"A1","label":"{{function}}","function":"{{Q1}}*{{Q2}}"},{"name":"A2","label":"{{function}}","function":"{{Q1}}"}]},"algorithm":{"name":"calculateOperation","params":{"method":"equivLiteral","keyboard":"NUMERICAL"}}},{"id":"step-1","stimulus":"&lt;p&gt;De acordo com o enunciado, quanto tempo Hugo vai estudar? E quanto tempo ele tem para revisar multiplicação e adição?&lt;/p&gt;","template":"&lt;p&gt;Ele vai estudar {{response}} minutos e gastar {{response}} vezes mais tempo na multiplicação do que na adição.&lt;/p&gt;","seed":{"calculated":[{"name":"T1","label":"{{function}}","function":"{{Q1}}*({{Q2}}+1)","temp":true},{"name":"A3","label":"{{function}}","function":"{{T1}}"},{"name":"A4","label":"{{function}}","function":"{{Q2}}"}]},"algorithm":{"name":"calculateOperation","params":{"method":"equivLiteral","keyboard":"NUMERICAL"}}},{"id":"step-2","stimulus":"&lt;p&gt;Se Hugo tiver que gastar {{Q2}} vezes mais tempo em multiplicações do que em adições, em quantas partes os {{T1}} minutos devem ser divididos?&lt;/p&gt;","template":"&lt;p style=\"text-align:center;\"&gt;{{Q2}} + 1 = {{response}} partes&lt;/p&gt;","seed":{"calculated":[{"name":"T1","label":"{{function}}","function":"{{Q1}}*({{Q2}}+1)","temp":true},{"name":"A5","label":"{{function}}","function":"{{Q2}}+1"}]},"algorithm":{"name":"calculateOperation","params":{"method":"equivLiteral","keyboard":"NUMERICAL"}}},{"id":"step-3","stimulus":"&lt;p&gt;O tempo gasto em adições é uma dessas partes do tempo total. Quantos minutos são?&lt;/p&gt;","template":"&lt;p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Assim, Hugo passará o resto do tempo fazendo multiplicações. Quantos minutos são?&lt;/p&gt;","template":"&lt;p style=\"text-align:center;\"&gt;{{T1}} − {{Q1}} = {{response}} minutos.&lt;/p&gt;","seed":{"calculated":[{"name":"T1","label":"{{function}}","function":"{{Q1}}*({{Q2}}+1)","temp":true},{"name":"A7","label":"{{function}}","function":"{{Q2}}*{{Q1}}"}]},"algorithm":{"name":"calculateOperation","params":{"method":"equivLiteral","keyboard":"NUMERICAL"}}}]}</v>
      </c>
      <c r="D413" s="189" t="str">
        <f t="shared" si="2"/>
        <v>#REF!</v>
      </c>
    </row>
    <row r="414" ht="15.75" customHeight="1">
      <c r="A414" s="189" t="str">
        <f>Seeds!AB376</f>
        <v>M6-NyO-48a-E-2</v>
      </c>
      <c r="B414" s="189" t="str">
        <f t="shared" si="48"/>
        <v>#REF!</v>
      </c>
      <c r="C414" s="189" t="str">
        <f>Seeds!AA376</f>
        <v>{"id":"M6-NyO-48a-E-2","seed":{"parameters":[{"name":"Q1","label":null,"list":[2,3,4,5,6,7,8]},{"name":"Q2","label":null,"list":[2,3,4,5,6]},{"name":"Q3","label":null,"list":["rosas","petúnias","cravos","violetas"]},{"name":"Q4","label":null,"list":["rosas","petúnias","cravos","violetas"]}],"uniques":true},"scaffolding":[{"id":"step-0","stimulus":"&lt;p&gt;Jorge quer dividir seus vasos {{T1}} em dois grupos para plantar {{Q3}} e {{Q4}}, de modo que haja {{Q1}} vezes mais vasos de {{Q3}} do que de {{Q4}}. Quantos vasos ele usará para cada flor?&lt;/p&gt;","template":"&lt;p&gt;Ele terá {{response}} vasos de {{Q3}} e {{response}} vasos de {{Q4}}.&lt;/p&gt;","seed":{"parameters":[],"calculated":[{"name":"0-A1","label":"{{function}}","function":"{{Q2}}*{{Q1}}"},{"name":"0-A2","label":"{{function}}","function":"{{Q2}}"},{"name":"T1","label":"{{function}}","function":"{{Q2}}*({{Q1}}+1)","temp":true}]},"algorithm":{"name":"calculateOperation","params":{"method":"equivLiteral","keyboard":"NUMERICAL"}}},{"id":"step-1","stimulus":"&lt;p&gt;De acordo com o enunciado, quantos vasos Jorge tem? E quantos ele deseja dedicar às suas plantas?&lt;/p&gt;","template":"&lt;p&gt;Ele tem {{response}} vasos e quer plantar {{response}} vezes mais {{Q3}} do que {{Q4}}.&lt;/p&gt;","seed":{"calculated":[{"name":"T1","label":"{{function}}","function":"{{Q2}}*({{Q1}}+1)","temp":true},{"name":"1-A1","label":"{{function}}","function":"{{T1}}"},{"name":"1-A2","label":"{{function}}","function":"{{Q1}}"}]},"algorithm":{"name":"calculateOperation","params":{"method":"equivLiteral","keyboard":"NUMERICAL"}}},{"id":"step-2","stimulus":"&lt;p&gt;Se ele quiser plantar {{Q1}} vezes mais {{Q3}} do que {{Q4}}, em quantos grupos ele tem que dividir os vasos {{T1}}?&lt;/p&gt;","template":"&lt;p style=\"text-align:center;\"&gt;{{Q1}} + 1 = {{response}} grupos&lt;/p&gt;","seed":{"calculated":[{"name":"T1","label":"{{function}}","function":"{{Q2}}*({{Q1}}+1)","temp":true},{"name":"A5","label":"{{function}}","function":"{{Q1}}+1"}]},"algorithm":{"name":"calculateOperation","params":{"method":"equivLiteral","keyboard":"NUMERICAL"}}},{"id":"step-3","stimulus":"&lt;p&gt;Os vasos para {{Q4}} formam um desses grupos. Quantos são?&lt;/p&gt;","template":"&lt;p style=\"text-align:center;\"&gt;{{T1}} : {{T2}} = {{response}} vasos&lt;/p&gt;","seed":{"calculated":[{"name":"T1","label":"{{function}}","function":"{{Q2}}*({{Q1}}+1)","temp":true},{"name":"T2","label":"{{function}}","function":"{{Q1}}+1","temp":true},{"name":"A6","label":"{{function}}","function":"{{Q2}}"}]},"algorithm":{"name":"calculateOperation","params":{"method":"equivLiteral","keyboard":"NUMERICAL"}}},{"id":"step-4","stimulus":"&lt;p&gt;Portanto, o restante dos vasos será para {{Q3}}. Quantos vasos são?&lt;/p&gt;","template":"&lt;p style=\"text-align:center;\"&gt;{{T1}} − {{Q2}} = {{response}} vasos.&lt;/p&gt;","seed":{"calculated":[{"name":"T1","label":"{{function}}","function":"{{Q2}}*({{Q1}}+1)","temp":true},{"name":"A7","label":"{{function}}","function":"{{Q2}}*{{Q1}}"}]},"algorithm":{"name":"calculateOperation","params":{"method":"equivLiteral","keyboard":"NUMERICAL"}}}]}</v>
      </c>
      <c r="D414" s="189" t="str">
        <f t="shared" si="2"/>
        <v>#REF!</v>
      </c>
    </row>
    <row r="415" ht="15.75" customHeight="1">
      <c r="A415" s="189" t="str">
        <f>Seeds!AB377</f>
        <v>M6-NyO-48a-E-3</v>
      </c>
      <c r="B415" s="189" t="str">
        <f t="shared" si="48"/>
        <v>#REF!</v>
      </c>
      <c r="C415" s="189" t="str">
        <f>Seeds!AA377</f>
        <v>{"id":"M6-NyO-48a-E-3","seed":{"parameters":[{"name":"Q1","label":null,"min":5,"max":20,"step":1},{"name":"Q2","label":null,"list":[2,3,4,5,6]},{"name":"Q3","label":null,"list":["handebol","basquete","futsal","vôlei"]},{"name":"Q4","label":null,"list":["handebol","basquete","futsal","vôlei"]}],"uniques":true},"scaffolding":[{"id":"step-0","stimulus":"&lt;p&gt;O professor de Educação Física convidou os estudantes a praticarem o esporte de sua escolha após a aula. Um total de {{T1}} crianças vieram, de modo que os que preferem {{Q3}} são {{Q1}} vezes mais do que os que preferem {{Q4}}. Quantos estudantes estão em cada grupo?&lt;/p&gt;","template":"&lt;p&gt;{{response}} alunos preferem {{Q3}} e {{response}}, {{Q4}}.&lt;/p&gt;","seed":{"parameters":[],"calculated":[{"name":"0-A1","label":"{{function}}","function":"{{Q2}}*{{Q1}}"},{"name":"0-A2","label":"{{function}}","function":"{{Q2}}"},{"name":"T1","label":"{{function}}","function":"{{Q2}}*({{Q1}}+1)","temp":true}]},"algorithm":{"name":"calculateOperation","params":{"method":"equivLiteral","keyboard":"NUMERICAL"}}},{"id":"step-1","stimulus":"&lt;p&gt;De acordo com o enunciado, quantos estudantes foram jogar e quantos preferem um esporte em relação a outro?&lt;/p&gt;","template":"&lt;p&gt;Vieram {{response}} estudantes. Os que preferem {{Q3}} são {{response}} vezes mais do que os que preferem {{Q4}}.&lt;/p&gt;","seed":{"calculated":[{"name":"T1","label":"{{function}}","function":"{{Q2}}*({{Q1}}+1)","temp":true},{"name":"1-A1","label":"{{function}}","function":"{{T1}}"},{"name":"1-A2","label":"{{function}}","function":"{{Q1}}"}]},"algorithm":{"name":"calculateOperation","params":{"method":"equivLiteral","keyboard":"NUMERICAL"}}},{"id":"step-2","stimulus":"&lt;p&gt;Se há {{Q1}} vezes mais estudantes que preferem jogar {{Q3}} do que {{Q4}}, em quantos grupos os {{T1}} alunos devem ser divididos?&lt;/p&gt;","template":"&lt;p style=\"text-align:center;\"&gt;{{Q1}} + 1 = {{response}} grupos&lt;/p&gt;","seed":{"calculated":[{"name":"T1","label":"{{function}}","function":"{{Q2}}*({{Q1}}+1)","temp":true},{"name":"A5","label":"{{function}}","function":"{{Q1}}+1"}]},"algorithm":{"name":"calculateOperation","params":{"method":"equivLiteral","keyboard":"NUMERICAL"}}},{"id":"step-3","stimulus":"&lt;p&gt;Aqueles que preferem jogar {{Q4}} formam um dos grupos do número total de estudantes. Quantos estudantes são?&lt;/p&gt;","template":"&lt;p style=\"text-align:center;\"&gt;{{T1}} : {{T2}} = {{response}} estudantes&lt;/p&gt;","seed":{"calculated":[{"name":"T1","label":"{{function}}","function":"{{Q2}}*({{Q1}}+1)","temp":true},{"name":"T2","label":"{{function}}","function":"{{Q1}}+1","temp":true},{"name":"A6","label":"{{function}}","function":"{{Q2}}"}]},"algorithm":{"name":"calculateOperation","params":{"method":"equivLiteral","keyboard":"NUMERICAL"}}},{"id":"step-4","stimulus":"&lt;p&gt;Portanto, o restante prefere {{Q4}}. Quantos estudantes são?&lt;/p&gt;","template":"&lt;p style=\"text-align:center;\"&gt;{{T1}} − {{Q2}} = {{response}} estudantes&lt;/p&gt;","seed":{"calculated":[{"name":"T1","label":"{{function}}","function":"{{Q2}}*({{Q1}}+1)","temp":true},{"name":"A7","label":"{{function}}","function":"{{Q2}}*{{Q1}}"}]},"algorithm":{"name":"calculateOperation","params":{"method":"equivLiteral","keyboard":"NUMERICAL"}}}]}</v>
      </c>
      <c r="D415" s="189" t="str">
        <f t="shared" si="2"/>
        <v>#REF!</v>
      </c>
    </row>
    <row r="416" ht="15.75" customHeight="1">
      <c r="A416" s="189" t="str">
        <f t="shared" ref="A416:C416" si="49">#REF!</f>
        <v>#REF!</v>
      </c>
      <c r="B416" s="189" t="str">
        <f t="shared" si="49"/>
        <v>#REF!</v>
      </c>
      <c r="C416" s="189" t="str">
        <f t="shared" si="49"/>
        <v>#REF!</v>
      </c>
      <c r="D416" s="189" t="str">
        <f t="shared" si="2"/>
        <v>#REF!</v>
      </c>
    </row>
    <row r="417" ht="15.75" customHeight="1">
      <c r="A417" s="189" t="str">
        <f t="shared" ref="A417:C417" si="50">#REF!</f>
        <v>#REF!</v>
      </c>
      <c r="B417" s="189" t="str">
        <f t="shared" si="50"/>
        <v>#REF!</v>
      </c>
      <c r="C417" s="189" t="str">
        <f t="shared" si="50"/>
        <v>#REF!</v>
      </c>
      <c r="D417" s="189" t="str">
        <f t="shared" si="2"/>
        <v>#REF!</v>
      </c>
    </row>
    <row r="418" ht="15.75" customHeight="1">
      <c r="A418" s="189" t="str">
        <f t="shared" ref="A418:C418" si="51">#REF!</f>
        <v>#REF!</v>
      </c>
      <c r="B418" s="189" t="str">
        <f t="shared" si="51"/>
        <v>#REF!</v>
      </c>
      <c r="C418" s="189" t="str">
        <f t="shared" si="51"/>
        <v>#REF!</v>
      </c>
      <c r="D418" s="189" t="str">
        <f t="shared" si="2"/>
        <v>#REF!</v>
      </c>
    </row>
    <row r="419" ht="15.75" customHeight="1">
      <c r="A419" s="189" t="str">
        <f t="shared" ref="A419:C419" si="52">#REF!</f>
        <v>#REF!</v>
      </c>
      <c r="B419" s="189" t="str">
        <f t="shared" si="52"/>
        <v>#REF!</v>
      </c>
      <c r="C419" s="189" t="str">
        <f t="shared" si="52"/>
        <v>#REF!</v>
      </c>
      <c r="D419" s="189" t="str">
        <f t="shared" si="2"/>
        <v>#REF!</v>
      </c>
    </row>
    <row r="420" ht="15.75" customHeight="1">
      <c r="A420" s="189" t="str">
        <f t="shared" ref="A420:C420" si="53">#REF!</f>
        <v>#REF!</v>
      </c>
      <c r="B420" s="189" t="str">
        <f t="shared" si="53"/>
        <v>#REF!</v>
      </c>
      <c r="C420" s="189" t="str">
        <f t="shared" si="53"/>
        <v>#REF!</v>
      </c>
      <c r="D420" s="189" t="str">
        <f t="shared" si="2"/>
        <v>#REF!</v>
      </c>
    </row>
    <row r="421" ht="15.75" customHeight="1">
      <c r="A421" s="189" t="str">
        <f t="shared" ref="A421:C421" si="54">#REF!</f>
        <v>#REF!</v>
      </c>
      <c r="B421" s="189" t="str">
        <f t="shared" si="54"/>
        <v>#REF!</v>
      </c>
      <c r="C421" s="189" t="str">
        <f t="shared" si="54"/>
        <v>#REF!</v>
      </c>
      <c r="D421" s="189" t="str">
        <f t="shared" si="2"/>
        <v>#REF!</v>
      </c>
    </row>
    <row r="422" ht="15.75" customHeight="1">
      <c r="A422" s="189" t="str">
        <f t="shared" ref="A422:C422" si="55">#REF!</f>
        <v>#REF!</v>
      </c>
      <c r="B422" s="189" t="str">
        <f t="shared" si="55"/>
        <v>#REF!</v>
      </c>
      <c r="C422" s="189" t="str">
        <f t="shared" si="55"/>
        <v>#REF!</v>
      </c>
      <c r="D422" s="189" t="str">
        <f t="shared" si="2"/>
        <v>#REF!</v>
      </c>
    </row>
    <row r="423" ht="15.75" customHeight="1">
      <c r="A423" s="189" t="str">
        <f t="shared" ref="A423:C423" si="56">#REF!</f>
        <v>#REF!</v>
      </c>
      <c r="B423" s="189" t="str">
        <f t="shared" si="56"/>
        <v>#REF!</v>
      </c>
      <c r="C423" s="189" t="str">
        <f t="shared" si="56"/>
        <v>#REF!</v>
      </c>
      <c r="D423" s="189" t="str">
        <f t="shared" si="2"/>
        <v>#REF!</v>
      </c>
    </row>
    <row r="424" ht="15.75" customHeight="1">
      <c r="A424" s="189" t="str">
        <f t="shared" ref="A424:C424" si="57">#REF!</f>
        <v>#REF!</v>
      </c>
      <c r="B424" s="189" t="str">
        <f t="shared" si="57"/>
        <v>#REF!</v>
      </c>
      <c r="C424" s="189" t="str">
        <f t="shared" si="57"/>
        <v>#REF!</v>
      </c>
      <c r="D424" s="189" t="str">
        <f t="shared" si="2"/>
        <v>#REF!</v>
      </c>
    </row>
    <row r="425" ht="15.75" customHeight="1">
      <c r="A425" s="189" t="str">
        <f t="shared" ref="A425:C425" si="58">#REF!</f>
        <v>#REF!</v>
      </c>
      <c r="B425" s="189" t="str">
        <f t="shared" si="58"/>
        <v>#REF!</v>
      </c>
      <c r="C425" s="189" t="str">
        <f t="shared" si="58"/>
        <v>#REF!</v>
      </c>
      <c r="D425" s="189" t="str">
        <f t="shared" si="2"/>
        <v>#REF!</v>
      </c>
    </row>
    <row r="426" ht="15.75" customHeight="1">
      <c r="A426" s="189" t="str">
        <f t="shared" ref="A426:C426" si="59">#REF!</f>
        <v>#REF!</v>
      </c>
      <c r="B426" s="189" t="str">
        <f t="shared" si="59"/>
        <v>#REF!</v>
      </c>
      <c r="C426" s="189" t="str">
        <f t="shared" si="59"/>
        <v>#REF!</v>
      </c>
      <c r="D426" s="189" t="str">
        <f t="shared" si="2"/>
        <v>#REF!</v>
      </c>
    </row>
    <row r="427" ht="15.75" customHeight="1">
      <c r="A427" s="189" t="str">
        <f t="shared" ref="A427:C427" si="60">#REF!</f>
        <v>#REF!</v>
      </c>
      <c r="B427" s="189" t="str">
        <f t="shared" si="60"/>
        <v>#REF!</v>
      </c>
      <c r="C427" s="189" t="str">
        <f t="shared" si="60"/>
        <v>#REF!</v>
      </c>
      <c r="D427" s="189" t="str">
        <f t="shared" si="2"/>
        <v>#REF!</v>
      </c>
    </row>
    <row r="428" ht="15.75" customHeight="1">
      <c r="A428" s="189" t="str">
        <f>Seeds!AB378</f>
        <v>M6-NyO-50a-I-1</v>
      </c>
      <c r="B428" s="189" t="str">
        <f t="shared" ref="B428:B432" si="61">#REF!</f>
        <v>#REF!</v>
      </c>
      <c r="C428" s="189" t="str">
        <f>Seeds!AA378</f>
        <v>{
    "id": "M6-NyO-50a-I-1",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-15,
            "divisions": 31,
            "distance": 1,
            "numbers": 3,
            "frequency": 5
        }
    }
}</v>
      </c>
      <c r="D428" s="189" t="str">
        <f t="shared" si="2"/>
        <v>#REF!</v>
      </c>
    </row>
    <row r="429" ht="15.75" customHeight="1">
      <c r="A429" s="189" t="str">
        <f>Seeds!AB379</f>
        <v>M6-NyO-50a-I-2</v>
      </c>
      <c r="B429" s="189" t="str">
        <f t="shared" si="61"/>
        <v>#REF!</v>
      </c>
      <c r="C429" s="189" t="str">
        <f>Seeds!AA379</f>
        <v>{
    "id": "M6-NyO-50a-I-2",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-14,
            "divisions": 31,
            "distance": 1,
            "numbers": 3,
            "frequency": 5
        }
    }
}</v>
      </c>
      <c r="D429" s="189" t="str">
        <f t="shared" si="2"/>
        <v>#REF!</v>
      </c>
    </row>
    <row r="430" ht="15.75" customHeight="1">
      <c r="A430" s="189" t="str">
        <f>Seeds!AB380</f>
        <v>M6-NyO-50a-I-3</v>
      </c>
      <c r="B430" s="189" t="str">
        <f t="shared" si="61"/>
        <v>#REF!</v>
      </c>
      <c r="C430" s="189" t="str">
        <f>Seeds!AA380</f>
        <v>{
    "id": "M6-NyO-50a-I-3",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-13,
            "divisions": 31,
            "distance": 1,
            "numbers": 3,
            "frequency": 5
        }
    }
}</v>
      </c>
      <c r="D430" s="189" t="str">
        <f t="shared" si="2"/>
        <v>#REF!</v>
      </c>
    </row>
    <row r="431" ht="15.75" customHeight="1">
      <c r="A431" s="189" t="str">
        <f>Seeds!AB381</f>
        <v>M6-NyO-50a-I-4</v>
      </c>
      <c r="B431" s="189" t="str">
        <f t="shared" si="61"/>
        <v>#REF!</v>
      </c>
      <c r="C431" s="189" t="str">
        <f>Seeds!AA381</f>
        <v>{
    "id": "M6-NyO-50a-I-4",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-12,
            "divisions": 31,
            "distance": 1,
            "numbers": 3,
            "frequency": 5
        }
    }
}</v>
      </c>
      <c r="D431" s="189" t="str">
        <f t="shared" si="2"/>
        <v>#REF!</v>
      </c>
    </row>
    <row r="432" ht="15.75" customHeight="1">
      <c r="A432" s="189" t="str">
        <f>Seeds!AB382</f>
        <v>M6-NyO-50a-I-5</v>
      </c>
      <c r="B432" s="189" t="str">
        <f t="shared" si="61"/>
        <v>#REF!</v>
      </c>
      <c r="C432" s="189" t="str">
        <f>Seeds!AA382</f>
        <v>{
    "id": "M6-NyO-50a-I-5",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-11,
            "divisions": 31,
            "distance": 1,
            "numbers": 3,
            "frequency": 5
        }
    }
}</v>
      </c>
      <c r="D432" s="189" t="str">
        <f t="shared" si="2"/>
        <v>#REF!</v>
      </c>
    </row>
    <row r="433" ht="15.75" customHeight="1">
      <c r="A433" s="189" t="str">
        <f t="shared" ref="A433:C433" si="62">#REF!</f>
        <v>#REF!</v>
      </c>
      <c r="B433" s="189" t="str">
        <f t="shared" si="62"/>
        <v>#REF!</v>
      </c>
      <c r="C433" s="189" t="str">
        <f t="shared" si="62"/>
        <v>#REF!</v>
      </c>
      <c r="D433" s="189" t="str">
        <f t="shared" si="2"/>
        <v>#REF!</v>
      </c>
    </row>
    <row r="434" ht="15.75" customHeight="1">
      <c r="A434" s="189" t="str">
        <f t="shared" ref="A434:C434" si="63">#REF!</f>
        <v>#REF!</v>
      </c>
      <c r="B434" s="189" t="str">
        <f t="shared" si="63"/>
        <v>#REF!</v>
      </c>
      <c r="C434" s="189" t="str">
        <f t="shared" si="63"/>
        <v>#REF!</v>
      </c>
      <c r="D434" s="189" t="str">
        <f t="shared" si="2"/>
        <v>#REF!</v>
      </c>
    </row>
    <row r="435" ht="15.75" customHeight="1">
      <c r="A435" s="189" t="str">
        <f t="shared" ref="A435:C435" si="64">#REF!</f>
        <v>#REF!</v>
      </c>
      <c r="B435" s="189" t="str">
        <f t="shared" si="64"/>
        <v>#REF!</v>
      </c>
      <c r="C435" s="189" t="str">
        <f t="shared" si="64"/>
        <v>#REF!</v>
      </c>
      <c r="D435" s="189" t="str">
        <f t="shared" si="2"/>
        <v>#REF!</v>
      </c>
    </row>
    <row r="436" ht="15.75" customHeight="1">
      <c r="A436" s="189" t="str">
        <f t="shared" ref="A436:C436" si="65">#REF!</f>
        <v>#REF!</v>
      </c>
      <c r="B436" s="189" t="str">
        <f t="shared" si="65"/>
        <v>#REF!</v>
      </c>
      <c r="C436" s="189" t="str">
        <f t="shared" si="65"/>
        <v>#REF!</v>
      </c>
      <c r="D436" s="189" t="str">
        <f t="shared" si="2"/>
        <v>#REF!</v>
      </c>
    </row>
    <row r="437" ht="15.75" customHeight="1">
      <c r="A437" s="189" t="str">
        <f t="shared" ref="A437:C437" si="66">#REF!</f>
        <v>#REF!</v>
      </c>
      <c r="B437" s="189" t="str">
        <f t="shared" si="66"/>
        <v>#REF!</v>
      </c>
      <c r="C437" s="189" t="str">
        <f t="shared" si="66"/>
        <v>#REF!</v>
      </c>
      <c r="D437" s="189" t="str">
        <f t="shared" si="2"/>
        <v>#REF!</v>
      </c>
    </row>
    <row r="438" ht="15.75" customHeight="1">
      <c r="A438" s="189" t="str">
        <f t="shared" ref="A438:C438" si="67">#REF!</f>
        <v>#REF!</v>
      </c>
      <c r="B438" s="189" t="str">
        <f t="shared" si="67"/>
        <v>#REF!</v>
      </c>
      <c r="C438" s="189" t="str">
        <f t="shared" si="67"/>
        <v>#REF!</v>
      </c>
      <c r="D438" s="189" t="str">
        <f t="shared" si="2"/>
        <v>#REF!</v>
      </c>
    </row>
    <row r="439" ht="15.75" customHeight="1">
      <c r="A439" s="189" t="str">
        <f t="shared" ref="A439:C439" si="68">#REF!</f>
        <v>#REF!</v>
      </c>
      <c r="B439" s="189" t="str">
        <f t="shared" si="68"/>
        <v>#REF!</v>
      </c>
      <c r="C439" s="189" t="str">
        <f t="shared" si="68"/>
        <v>#REF!</v>
      </c>
      <c r="D439" s="189" t="str">
        <f t="shared" si="2"/>
        <v>#REF!</v>
      </c>
    </row>
    <row r="440" ht="15.75" customHeight="1">
      <c r="A440" s="189" t="str">
        <f t="shared" ref="A440:C440" si="69">#REF!</f>
        <v>#REF!</v>
      </c>
      <c r="B440" s="189" t="str">
        <f t="shared" si="69"/>
        <v>#REF!</v>
      </c>
      <c r="C440" s="189" t="str">
        <f t="shared" si="69"/>
        <v>#REF!</v>
      </c>
      <c r="D440" s="189" t="str">
        <f t="shared" si="2"/>
        <v>#REF!</v>
      </c>
    </row>
    <row r="441" ht="15.75" customHeight="1">
      <c r="A441" s="189" t="str">
        <f t="shared" ref="A441:C441" si="70">#REF!</f>
        <v>#REF!</v>
      </c>
      <c r="B441" s="189" t="str">
        <f t="shared" si="70"/>
        <v>#REF!</v>
      </c>
      <c r="C441" s="189" t="str">
        <f t="shared" si="70"/>
        <v>#REF!</v>
      </c>
      <c r="D441" s="189" t="str">
        <f t="shared" si="2"/>
        <v>#REF!</v>
      </c>
    </row>
    <row r="442" ht="15.75" customHeight="1">
      <c r="A442" s="189" t="str">
        <f t="shared" ref="A442:C442" si="71">#REF!</f>
        <v>#REF!</v>
      </c>
      <c r="B442" s="189" t="str">
        <f t="shared" si="71"/>
        <v>#REF!</v>
      </c>
      <c r="C442" s="189" t="str">
        <f t="shared" si="71"/>
        <v>#REF!</v>
      </c>
      <c r="D442" s="189" t="str">
        <f t="shared" si="2"/>
        <v>#REF!</v>
      </c>
    </row>
    <row r="443" ht="15.75" customHeight="1">
      <c r="A443" s="189" t="str">
        <f t="shared" ref="A443:C443" si="72">#REF!</f>
        <v>#REF!</v>
      </c>
      <c r="B443" s="189" t="str">
        <f t="shared" si="72"/>
        <v>#REF!</v>
      </c>
      <c r="C443" s="189" t="str">
        <f t="shared" si="72"/>
        <v>#REF!</v>
      </c>
      <c r="D443" s="189" t="str">
        <f t="shared" si="2"/>
        <v>#REF!</v>
      </c>
    </row>
    <row r="444" ht="15.75" customHeight="1">
      <c r="A444" s="189" t="str">
        <f t="shared" ref="A444:C444" si="73">#REF!</f>
        <v>#REF!</v>
      </c>
      <c r="B444" s="189" t="str">
        <f t="shared" si="73"/>
        <v>#REF!</v>
      </c>
      <c r="C444" s="189" t="str">
        <f t="shared" si="73"/>
        <v>#REF!</v>
      </c>
      <c r="D444" s="189" t="str">
        <f t="shared" si="2"/>
        <v>#REF!</v>
      </c>
    </row>
    <row r="445" ht="15.75" customHeight="1">
      <c r="A445" s="189" t="str">
        <f t="shared" ref="A445:C445" si="74">#REF!</f>
        <v>#REF!</v>
      </c>
      <c r="B445" s="189" t="str">
        <f t="shared" si="74"/>
        <v>#REF!</v>
      </c>
      <c r="C445" s="189" t="str">
        <f t="shared" si="74"/>
        <v>#REF!</v>
      </c>
      <c r="D445" s="189" t="str">
        <f t="shared" si="2"/>
        <v>#REF!</v>
      </c>
    </row>
    <row r="446" ht="15.75" customHeight="1">
      <c r="A446" s="189" t="str">
        <f t="shared" ref="A446:C446" si="75">#REF!</f>
        <v>#REF!</v>
      </c>
      <c r="B446" s="189" t="str">
        <f t="shared" si="75"/>
        <v>#REF!</v>
      </c>
      <c r="C446" s="189" t="str">
        <f t="shared" si="75"/>
        <v>#REF!</v>
      </c>
      <c r="D446" s="189" t="str">
        <f t="shared" si="2"/>
        <v>#REF!</v>
      </c>
    </row>
    <row r="447" ht="15.75" customHeight="1">
      <c r="A447" s="189" t="str">
        <f t="shared" ref="A447:C447" si="76">#REF!</f>
        <v>#REF!</v>
      </c>
      <c r="B447" s="189" t="str">
        <f t="shared" si="76"/>
        <v>#REF!</v>
      </c>
      <c r="C447" s="189" t="str">
        <f t="shared" si="76"/>
        <v>#REF!</v>
      </c>
      <c r="D447" s="189" t="str">
        <f t="shared" si="2"/>
        <v>#REF!</v>
      </c>
    </row>
    <row r="448" ht="15.75" customHeight="1">
      <c r="A448" s="189" t="str">
        <f t="shared" ref="A448:C448" si="77">#REF!</f>
        <v>#REF!</v>
      </c>
      <c r="B448" s="189" t="str">
        <f t="shared" si="77"/>
        <v>#REF!</v>
      </c>
      <c r="C448" s="189" t="str">
        <f t="shared" si="77"/>
        <v>#REF!</v>
      </c>
      <c r="D448" s="189" t="str">
        <f t="shared" si="2"/>
        <v>#REF!</v>
      </c>
    </row>
    <row r="449" ht="15.75" customHeight="1">
      <c r="A449" s="189" t="str">
        <f t="shared" ref="A449:C449" si="78">#REF!</f>
        <v>#REF!</v>
      </c>
      <c r="B449" s="189" t="str">
        <f t="shared" si="78"/>
        <v>#REF!</v>
      </c>
      <c r="C449" s="189" t="str">
        <f t="shared" si="78"/>
        <v>#REF!</v>
      </c>
      <c r="D449" s="189" t="str">
        <f t="shared" si="2"/>
        <v>#REF!</v>
      </c>
    </row>
    <row r="450" ht="15.75" customHeight="1">
      <c r="A450" s="189" t="str">
        <f t="shared" ref="A450:C450" si="79">#REF!</f>
        <v>#REF!</v>
      </c>
      <c r="B450" s="189" t="str">
        <f t="shared" si="79"/>
        <v>#REF!</v>
      </c>
      <c r="C450" s="189" t="str">
        <f t="shared" si="79"/>
        <v>#REF!</v>
      </c>
      <c r="D450" s="189" t="str">
        <f t="shared" si="2"/>
        <v>#REF!</v>
      </c>
    </row>
    <row r="451" ht="15.75" customHeight="1">
      <c r="A451" s="189" t="str">
        <f t="shared" ref="A451:C451" si="80">#REF!</f>
        <v>#REF!</v>
      </c>
      <c r="B451" s="189" t="str">
        <f t="shared" si="80"/>
        <v>#REF!</v>
      </c>
      <c r="C451" s="189" t="str">
        <f t="shared" si="80"/>
        <v>#REF!</v>
      </c>
      <c r="D451" s="189" t="str">
        <f t="shared" si="2"/>
        <v>#REF!</v>
      </c>
    </row>
    <row r="452" ht="15.75" customHeight="1">
      <c r="A452" s="189" t="str">
        <f t="shared" ref="A452:C452" si="81">#REF!</f>
        <v>#REF!</v>
      </c>
      <c r="B452" s="189" t="str">
        <f t="shared" si="81"/>
        <v>#REF!</v>
      </c>
      <c r="C452" s="189" t="str">
        <f t="shared" si="81"/>
        <v>#REF!</v>
      </c>
      <c r="D452" s="189" t="str">
        <f t="shared" si="2"/>
        <v>#REF!</v>
      </c>
    </row>
    <row r="453" ht="15.75" customHeight="1">
      <c r="A453" s="189" t="str">
        <f t="shared" ref="A453:C453" si="82">#REF!</f>
        <v>#REF!</v>
      </c>
      <c r="B453" s="189" t="str">
        <f t="shared" si="82"/>
        <v>#REF!</v>
      </c>
      <c r="C453" s="189" t="str">
        <f t="shared" si="82"/>
        <v>#REF!</v>
      </c>
      <c r="D453" s="189" t="str">
        <f t="shared" si="2"/>
        <v>#REF!</v>
      </c>
    </row>
    <row r="454" ht="15.75" customHeight="1">
      <c r="A454" s="189" t="str">
        <f t="shared" ref="A454:C454" si="83">#REF!</f>
        <v>#REF!</v>
      </c>
      <c r="B454" s="189" t="str">
        <f t="shared" si="83"/>
        <v>#REF!</v>
      </c>
      <c r="C454" s="189" t="str">
        <f t="shared" si="83"/>
        <v>#REF!</v>
      </c>
      <c r="D454" s="189" t="str">
        <f t="shared" si="2"/>
        <v>#REF!</v>
      </c>
    </row>
    <row r="455" ht="15.75" customHeight="1">
      <c r="A455" s="189" t="str">
        <f t="shared" ref="A455:C455" si="84">#REF!</f>
        <v>#REF!</v>
      </c>
      <c r="B455" s="189" t="str">
        <f t="shared" si="84"/>
        <v>#REF!</v>
      </c>
      <c r="C455" s="189" t="str">
        <f t="shared" si="84"/>
        <v>#REF!</v>
      </c>
      <c r="D455" s="189" t="str">
        <f t="shared" si="2"/>
        <v>#REF!</v>
      </c>
    </row>
    <row r="456" ht="15.75" customHeight="1">
      <c r="A456" s="189" t="str">
        <f t="shared" ref="A456:C456" si="85">#REF!</f>
        <v>#REF!</v>
      </c>
      <c r="B456" s="189" t="str">
        <f t="shared" si="85"/>
        <v>#REF!</v>
      </c>
      <c r="C456" s="189" t="str">
        <f t="shared" si="85"/>
        <v>#REF!</v>
      </c>
      <c r="D456" s="189" t="str">
        <f t="shared" si="2"/>
        <v>#REF!</v>
      </c>
    </row>
    <row r="457" ht="15.75" customHeight="1">
      <c r="A457" s="189" t="str">
        <f t="shared" ref="A457:C457" si="86">#REF!</f>
        <v>#REF!</v>
      </c>
      <c r="B457" s="189" t="str">
        <f t="shared" si="86"/>
        <v>#REF!</v>
      </c>
      <c r="C457" s="189" t="str">
        <f t="shared" si="86"/>
        <v>#REF!</v>
      </c>
      <c r="D457" s="189" t="str">
        <f t="shared" si="2"/>
        <v>#REF!</v>
      </c>
    </row>
    <row r="458" ht="15.75" customHeight="1">
      <c r="A458" s="189" t="str">
        <f t="shared" ref="A458:C458" si="87">#REF!</f>
        <v>#REF!</v>
      </c>
      <c r="B458" s="189" t="str">
        <f t="shared" si="87"/>
        <v>#REF!</v>
      </c>
      <c r="C458" s="189" t="str">
        <f t="shared" si="87"/>
        <v>#REF!</v>
      </c>
      <c r="D458" s="189" t="str">
        <f t="shared" si="2"/>
        <v>#REF!</v>
      </c>
    </row>
    <row r="459" ht="15.75" customHeight="1">
      <c r="A459" s="189" t="str">
        <f t="shared" ref="A459:C459" si="88">#REF!</f>
        <v>#REF!</v>
      </c>
      <c r="B459" s="189" t="str">
        <f t="shared" si="88"/>
        <v>#REF!</v>
      </c>
      <c r="C459" s="189" t="str">
        <f t="shared" si="88"/>
        <v>#REF!</v>
      </c>
      <c r="D459" s="189" t="str">
        <f t="shared" si="2"/>
        <v>#REF!</v>
      </c>
    </row>
    <row r="460" ht="15.75" customHeight="1">
      <c r="A460" s="189" t="str">
        <f t="shared" ref="A460:C460" si="89">#REF!</f>
        <v>#REF!</v>
      </c>
      <c r="B460" s="189" t="str">
        <f t="shared" si="89"/>
        <v>#REF!</v>
      </c>
      <c r="C460" s="189" t="str">
        <f t="shared" si="89"/>
        <v>#REF!</v>
      </c>
      <c r="D460" s="189" t="str">
        <f t="shared" si="2"/>
        <v>#REF!</v>
      </c>
    </row>
    <row r="461" ht="15.75" customHeight="1">
      <c r="A461" s="189" t="str">
        <f t="shared" ref="A461:C461" si="90">#REF!</f>
        <v>#REF!</v>
      </c>
      <c r="B461" s="189" t="str">
        <f t="shared" si="90"/>
        <v>#REF!</v>
      </c>
      <c r="C461" s="189" t="str">
        <f t="shared" si="90"/>
        <v>#REF!</v>
      </c>
      <c r="D461" s="189" t="str">
        <f t="shared" si="2"/>
        <v>#REF!</v>
      </c>
    </row>
    <row r="462" ht="15.75" customHeight="1">
      <c r="A462" s="189" t="str">
        <f t="shared" ref="A462:C462" si="91">#REF!</f>
        <v>#REF!</v>
      </c>
      <c r="B462" s="189" t="str">
        <f t="shared" si="91"/>
        <v>#REF!</v>
      </c>
      <c r="C462" s="189" t="str">
        <f t="shared" si="91"/>
        <v>#REF!</v>
      </c>
      <c r="D462" s="189" t="str">
        <f t="shared" si="2"/>
        <v>#REF!</v>
      </c>
    </row>
    <row r="463" ht="15.75" customHeight="1">
      <c r="A463" s="189" t="str">
        <f t="shared" ref="A463:C463" si="92">#REF!</f>
        <v>#REF!</v>
      </c>
      <c r="B463" s="189" t="str">
        <f t="shared" si="92"/>
        <v>#REF!</v>
      </c>
      <c r="C463" s="189" t="str">
        <f t="shared" si="92"/>
        <v>#REF!</v>
      </c>
      <c r="D463" s="189" t="str">
        <f t="shared" si="2"/>
        <v>#REF!</v>
      </c>
    </row>
    <row r="464" ht="15.75" customHeight="1">
      <c r="A464" s="189" t="str">
        <f t="shared" ref="A464:C464" si="93">#REF!</f>
        <v>#REF!</v>
      </c>
      <c r="B464" s="189" t="str">
        <f t="shared" si="93"/>
        <v>#REF!</v>
      </c>
      <c r="C464" s="189" t="str">
        <f t="shared" si="93"/>
        <v>#REF!</v>
      </c>
      <c r="D464" s="189" t="str">
        <f t="shared" si="2"/>
        <v>#REF!</v>
      </c>
    </row>
    <row r="465" ht="15.75" customHeight="1">
      <c r="A465" s="189" t="str">
        <f t="shared" ref="A465:C465" si="94">#REF!</f>
        <v>#REF!</v>
      </c>
      <c r="B465" s="189" t="str">
        <f t="shared" si="94"/>
        <v>#REF!</v>
      </c>
      <c r="C465" s="189" t="str">
        <f t="shared" si="94"/>
        <v>#REF!</v>
      </c>
      <c r="D465" s="189" t="str">
        <f t="shared" si="2"/>
        <v>#REF!</v>
      </c>
    </row>
    <row r="466" ht="15.75" customHeight="1">
      <c r="A466" s="189" t="str">
        <f t="shared" ref="A466:C466" si="95">#REF!</f>
        <v>#REF!</v>
      </c>
      <c r="B466" s="189" t="str">
        <f t="shared" si="95"/>
        <v>#REF!</v>
      </c>
      <c r="C466" s="189" t="str">
        <f t="shared" si="95"/>
        <v>#REF!</v>
      </c>
      <c r="D466" s="189" t="str">
        <f t="shared" si="2"/>
        <v>#REF!</v>
      </c>
    </row>
    <row r="467" ht="15.75" customHeight="1">
      <c r="A467" s="189" t="str">
        <f t="shared" ref="A467:C467" si="96">#REF!</f>
        <v>#REF!</v>
      </c>
      <c r="B467" s="189" t="str">
        <f t="shared" si="96"/>
        <v>#REF!</v>
      </c>
      <c r="C467" s="189" t="str">
        <f t="shared" si="96"/>
        <v>#REF!</v>
      </c>
      <c r="D467" s="189" t="str">
        <f t="shared" si="2"/>
        <v>#REF!</v>
      </c>
    </row>
    <row r="468" ht="15.75" customHeight="1">
      <c r="A468" s="189" t="str">
        <f t="shared" ref="A468:C468" si="97">#REF!</f>
        <v>#REF!</v>
      </c>
      <c r="B468" s="189" t="str">
        <f t="shared" si="97"/>
        <v>#REF!</v>
      </c>
      <c r="C468" s="189" t="str">
        <f t="shared" si="97"/>
        <v>#REF!</v>
      </c>
      <c r="D468" s="189" t="str">
        <f t="shared" si="2"/>
        <v>#REF!</v>
      </c>
    </row>
    <row r="469" ht="15.75" customHeight="1">
      <c r="A469" s="189" t="str">
        <f t="shared" ref="A469:C469" si="98">#REF!</f>
        <v>#REF!</v>
      </c>
      <c r="B469" s="189" t="str">
        <f t="shared" si="98"/>
        <v>#REF!</v>
      </c>
      <c r="C469" s="189" t="str">
        <f t="shared" si="98"/>
        <v>#REF!</v>
      </c>
      <c r="D469" s="189" t="str">
        <f t="shared" si="2"/>
        <v>#REF!</v>
      </c>
    </row>
    <row r="470" ht="15.75" customHeight="1">
      <c r="A470" s="189" t="str">
        <f t="shared" ref="A470:C470" si="99">#REF!</f>
        <v>#REF!</v>
      </c>
      <c r="B470" s="189" t="str">
        <f t="shared" si="99"/>
        <v>#REF!</v>
      </c>
      <c r="C470" s="189" t="str">
        <f t="shared" si="99"/>
        <v>#REF!</v>
      </c>
      <c r="D470" s="189" t="str">
        <f t="shared" si="2"/>
        <v>#REF!</v>
      </c>
    </row>
    <row r="471" ht="15.75" customHeight="1">
      <c r="A471" s="189" t="str">
        <f t="shared" ref="A471:C471" si="100">#REF!</f>
        <v>#REF!</v>
      </c>
      <c r="B471" s="189" t="str">
        <f t="shared" si="100"/>
        <v>#REF!</v>
      </c>
      <c r="C471" s="189" t="str">
        <f t="shared" si="100"/>
        <v>#REF!</v>
      </c>
      <c r="D471" s="189" t="str">
        <f t="shared" si="2"/>
        <v>#REF!</v>
      </c>
    </row>
    <row r="472" ht="15.75" customHeight="1">
      <c r="A472" s="189" t="str">
        <f t="shared" ref="A472:C472" si="101">#REF!</f>
        <v>#REF!</v>
      </c>
      <c r="B472" s="189" t="str">
        <f t="shared" si="101"/>
        <v>#REF!</v>
      </c>
      <c r="C472" s="189" t="str">
        <f t="shared" si="101"/>
        <v>#REF!</v>
      </c>
      <c r="D472" s="189" t="str">
        <f t="shared" si="2"/>
        <v>#REF!</v>
      </c>
    </row>
    <row r="473" ht="15.75" customHeight="1">
      <c r="A473" s="189" t="str">
        <f t="shared" ref="A473:C473" si="102">#REF!</f>
        <v>#REF!</v>
      </c>
      <c r="B473" s="189" t="str">
        <f t="shared" si="102"/>
        <v>#REF!</v>
      </c>
      <c r="C473" s="189" t="str">
        <f t="shared" si="102"/>
        <v>#REF!</v>
      </c>
      <c r="D473" s="189" t="str">
        <f t="shared" si="2"/>
        <v>#REF!</v>
      </c>
    </row>
    <row r="474" ht="15.75" customHeight="1">
      <c r="A474" s="189" t="str">
        <f t="shared" ref="A474:C474" si="103">#REF!</f>
        <v>#REF!</v>
      </c>
      <c r="B474" s="189" t="str">
        <f t="shared" si="103"/>
        <v>#REF!</v>
      </c>
      <c r="C474" s="189" t="str">
        <f t="shared" si="103"/>
        <v>#REF!</v>
      </c>
      <c r="D474" s="189" t="str">
        <f t="shared" si="2"/>
        <v>#REF!</v>
      </c>
    </row>
    <row r="475" ht="15.75" customHeight="1">
      <c r="A475" s="189" t="str">
        <f t="shared" ref="A475:C475" si="104">#REF!</f>
        <v>#REF!</v>
      </c>
      <c r="B475" s="189" t="str">
        <f t="shared" si="104"/>
        <v>#REF!</v>
      </c>
      <c r="C475" s="189" t="str">
        <f t="shared" si="104"/>
        <v>#REF!</v>
      </c>
      <c r="D475" s="189" t="str">
        <f t="shared" si="2"/>
        <v>#REF!</v>
      </c>
    </row>
    <row r="476" ht="15.75" customHeight="1">
      <c r="A476" s="189" t="str">
        <f t="shared" ref="A476:C476" si="105">#REF!</f>
        <v>#REF!</v>
      </c>
      <c r="B476" s="189" t="str">
        <f t="shared" si="105"/>
        <v>#REF!</v>
      </c>
      <c r="C476" s="189" t="str">
        <f t="shared" si="105"/>
        <v>#REF!</v>
      </c>
      <c r="D476" s="189" t="str">
        <f t="shared" si="2"/>
        <v>#REF!</v>
      </c>
    </row>
    <row r="477" ht="15.75" customHeight="1">
      <c r="A477" s="189" t="str">
        <f t="shared" ref="A477:C477" si="106">#REF!</f>
        <v>#REF!</v>
      </c>
      <c r="B477" s="189" t="str">
        <f t="shared" si="106"/>
        <v>#REF!</v>
      </c>
      <c r="C477" s="189" t="str">
        <f t="shared" si="106"/>
        <v>#REF!</v>
      </c>
      <c r="D477" s="189" t="str">
        <f t="shared" si="2"/>
        <v>#REF!</v>
      </c>
    </row>
    <row r="478" ht="15.75" customHeight="1">
      <c r="A478" s="189" t="str">
        <f t="shared" ref="A478:C478" si="107">#REF!</f>
        <v>#REF!</v>
      </c>
      <c r="B478" s="189" t="str">
        <f t="shared" si="107"/>
        <v>#REF!</v>
      </c>
      <c r="C478" s="189" t="str">
        <f t="shared" si="107"/>
        <v>#REF!</v>
      </c>
      <c r="D478" s="189" t="str">
        <f t="shared" si="2"/>
        <v>#REF!</v>
      </c>
    </row>
    <row r="479" ht="15.75" customHeight="1">
      <c r="A479" s="189" t="str">
        <f t="shared" ref="A479:C479" si="108">#REF!</f>
        <v>#REF!</v>
      </c>
      <c r="B479" s="189" t="str">
        <f t="shared" si="108"/>
        <v>#REF!</v>
      </c>
      <c r="C479" s="189" t="str">
        <f t="shared" si="108"/>
        <v>#REF!</v>
      </c>
      <c r="D479" s="189" t="str">
        <f t="shared" si="2"/>
        <v>#REF!</v>
      </c>
    </row>
    <row r="480" ht="15.75" customHeight="1">
      <c r="A480" s="189" t="str">
        <f t="shared" ref="A480:C480" si="109">#REF!</f>
        <v>#REF!</v>
      </c>
      <c r="B480" s="189" t="str">
        <f t="shared" si="109"/>
        <v>#REF!</v>
      </c>
      <c r="C480" s="189" t="str">
        <f t="shared" si="109"/>
        <v>#REF!</v>
      </c>
      <c r="D480" s="189" t="str">
        <f t="shared" si="2"/>
        <v>#REF!</v>
      </c>
    </row>
    <row r="481" ht="15.75" customHeight="1">
      <c r="A481" s="189" t="str">
        <f t="shared" ref="A481:C481" si="110">#REF!</f>
        <v>#REF!</v>
      </c>
      <c r="B481" s="189" t="str">
        <f t="shared" si="110"/>
        <v>#REF!</v>
      </c>
      <c r="C481" s="189" t="str">
        <f t="shared" si="110"/>
        <v>#REF!</v>
      </c>
      <c r="D481" s="189" t="str">
        <f t="shared" si="2"/>
        <v>#REF!</v>
      </c>
    </row>
    <row r="482" ht="15.75" customHeight="1">
      <c r="A482" s="189" t="str">
        <f t="shared" ref="A482:C482" si="111">#REF!</f>
        <v>#REF!</v>
      </c>
      <c r="B482" s="189" t="str">
        <f t="shared" si="111"/>
        <v>#REF!</v>
      </c>
      <c r="C482" s="189" t="str">
        <f t="shared" si="111"/>
        <v>#REF!</v>
      </c>
      <c r="D482" s="189" t="str">
        <f t="shared" si="2"/>
        <v>#REF!</v>
      </c>
    </row>
    <row r="483" ht="15.75" customHeight="1">
      <c r="A483" s="189" t="str">
        <f t="shared" ref="A483:C483" si="112">#REF!</f>
        <v>#REF!</v>
      </c>
      <c r="B483" s="189" t="str">
        <f t="shared" si="112"/>
        <v>#REF!</v>
      </c>
      <c r="C483" s="189" t="str">
        <f t="shared" si="112"/>
        <v>#REF!</v>
      </c>
      <c r="D483" s="189" t="str">
        <f t="shared" si="2"/>
        <v>#REF!</v>
      </c>
    </row>
    <row r="484" ht="15.75" customHeight="1">
      <c r="A484" s="189" t="str">
        <f t="shared" ref="A484:C484" si="113">#REF!</f>
        <v>#REF!</v>
      </c>
      <c r="B484" s="189" t="str">
        <f t="shared" si="113"/>
        <v>#REF!</v>
      </c>
      <c r="C484" s="189" t="str">
        <f t="shared" si="113"/>
        <v>#REF!</v>
      </c>
      <c r="D484" s="189" t="str">
        <f t="shared" si="2"/>
        <v>#REF!</v>
      </c>
    </row>
    <row r="485" ht="15.75" customHeight="1">
      <c r="A485" s="189" t="str">
        <f t="shared" ref="A485:C485" si="114">#REF!</f>
        <v>#REF!</v>
      </c>
      <c r="B485" s="189" t="str">
        <f t="shared" si="114"/>
        <v>#REF!</v>
      </c>
      <c r="C485" s="189" t="str">
        <f t="shared" si="114"/>
        <v>#REF!</v>
      </c>
      <c r="D485" s="189" t="str">
        <f t="shared" si="2"/>
        <v>#REF!</v>
      </c>
    </row>
    <row r="486" ht="15.75" customHeight="1">
      <c r="A486" s="189" t="str">
        <f t="shared" ref="A486:C486" si="115">#REF!</f>
        <v>#REF!</v>
      </c>
      <c r="B486" s="189" t="str">
        <f t="shared" si="115"/>
        <v>#REF!</v>
      </c>
      <c r="C486" s="189" t="str">
        <f t="shared" si="115"/>
        <v>#REF!</v>
      </c>
      <c r="D486" s="189" t="str">
        <f t="shared" si="2"/>
        <v>#REF!</v>
      </c>
    </row>
    <row r="487" ht="15.75" customHeight="1">
      <c r="A487" s="189" t="str">
        <f t="shared" ref="A487:C487" si="116">#REF!</f>
        <v>#REF!</v>
      </c>
      <c r="B487" s="189" t="str">
        <f t="shared" si="116"/>
        <v>#REF!</v>
      </c>
      <c r="C487" s="189" t="str">
        <f t="shared" si="116"/>
        <v>#REF!</v>
      </c>
      <c r="D487" s="189" t="str">
        <f t="shared" si="2"/>
        <v>#REF!</v>
      </c>
    </row>
    <row r="488" ht="15.75" customHeight="1">
      <c r="A488" s="189" t="str">
        <f t="shared" ref="A488:C488" si="117">#REF!</f>
        <v>#REF!</v>
      </c>
      <c r="B488" s="189" t="str">
        <f t="shared" si="117"/>
        <v>#REF!</v>
      </c>
      <c r="C488" s="189" t="str">
        <f t="shared" si="117"/>
        <v>#REF!</v>
      </c>
      <c r="D488" s="189" t="str">
        <f t="shared" si="2"/>
        <v>#REF!</v>
      </c>
    </row>
    <row r="489" ht="15.75" customHeight="1">
      <c r="A489" s="189" t="str">
        <f t="shared" ref="A489:C489" si="118">#REF!</f>
        <v>#REF!</v>
      </c>
      <c r="B489" s="189" t="str">
        <f t="shared" si="118"/>
        <v>#REF!</v>
      </c>
      <c r="C489" s="189" t="str">
        <f t="shared" si="118"/>
        <v>#REF!</v>
      </c>
      <c r="D489" s="189" t="str">
        <f t="shared" si="2"/>
        <v>#REF!</v>
      </c>
    </row>
    <row r="490" ht="15.75" customHeight="1">
      <c r="A490" s="189" t="str">
        <f t="shared" ref="A490:C490" si="119">#REF!</f>
        <v>#REF!</v>
      </c>
      <c r="B490" s="189" t="str">
        <f t="shared" si="119"/>
        <v>#REF!</v>
      </c>
      <c r="C490" s="189" t="str">
        <f t="shared" si="119"/>
        <v>#REF!</v>
      </c>
      <c r="D490" s="189" t="str">
        <f t="shared" si="2"/>
        <v>#REF!</v>
      </c>
    </row>
    <row r="491" ht="15.75" customHeight="1">
      <c r="A491" s="189" t="str">
        <f t="shared" ref="A491:C491" si="120">#REF!</f>
        <v>#REF!</v>
      </c>
      <c r="B491" s="189" t="str">
        <f t="shared" si="120"/>
        <v>#REF!</v>
      </c>
      <c r="C491" s="189" t="str">
        <f t="shared" si="120"/>
        <v>#REF!</v>
      </c>
      <c r="D491" s="189" t="str">
        <f t="shared" si="2"/>
        <v>#REF!</v>
      </c>
    </row>
    <row r="492" ht="15.75" customHeight="1">
      <c r="A492" s="189" t="str">
        <f t="shared" ref="A492:C492" si="121">#REF!</f>
        <v>#REF!</v>
      </c>
      <c r="B492" s="189" t="str">
        <f t="shared" si="121"/>
        <v>#REF!</v>
      </c>
      <c r="C492" s="189" t="str">
        <f t="shared" si="121"/>
        <v>#REF!</v>
      </c>
      <c r="D492" s="189" t="str">
        <f t="shared" si="2"/>
        <v>#REF!</v>
      </c>
    </row>
    <row r="493" ht="15.75" customHeight="1">
      <c r="A493" s="189" t="str">
        <f t="shared" ref="A493:C493" si="122">#REF!</f>
        <v>#REF!</v>
      </c>
      <c r="B493" s="189" t="str">
        <f t="shared" si="122"/>
        <v>#REF!</v>
      </c>
      <c r="C493" s="189" t="str">
        <f t="shared" si="122"/>
        <v>#REF!</v>
      </c>
      <c r="D493" s="189" t="str">
        <f t="shared" si="2"/>
        <v>#REF!</v>
      </c>
    </row>
    <row r="494" ht="15.75" customHeight="1">
      <c r="A494" s="189" t="str">
        <f t="shared" ref="A494:C494" si="123">#REF!</f>
        <v>#REF!</v>
      </c>
      <c r="B494" s="189" t="str">
        <f t="shared" si="123"/>
        <v>#REF!</v>
      </c>
      <c r="C494" s="189" t="str">
        <f t="shared" si="123"/>
        <v>#REF!</v>
      </c>
      <c r="D494" s="189" t="str">
        <f t="shared" si="2"/>
        <v>#REF!</v>
      </c>
    </row>
    <row r="495" ht="15.75" customHeight="1">
      <c r="A495" s="189" t="str">
        <f t="shared" ref="A495:C495" si="124">#REF!</f>
        <v>#REF!</v>
      </c>
      <c r="B495" s="189" t="str">
        <f t="shared" si="124"/>
        <v>#REF!</v>
      </c>
      <c r="C495" s="189" t="str">
        <f t="shared" si="124"/>
        <v>#REF!</v>
      </c>
      <c r="D495" s="189" t="str">
        <f t="shared" si="2"/>
        <v>#REF!</v>
      </c>
    </row>
    <row r="496" ht="15.75" customHeight="1">
      <c r="A496" s="189" t="str">
        <f t="shared" ref="A496:C496" si="125">#REF!</f>
        <v>#REF!</v>
      </c>
      <c r="B496" s="189" t="str">
        <f t="shared" si="125"/>
        <v>#REF!</v>
      </c>
      <c r="C496" s="189" t="str">
        <f t="shared" si="125"/>
        <v>#REF!</v>
      </c>
      <c r="D496" s="189" t="str">
        <f t="shared" si="2"/>
        <v>#REF!</v>
      </c>
    </row>
    <row r="497" ht="15.75" customHeight="1">
      <c r="A497" s="189" t="str">
        <f t="shared" ref="A497:C497" si="126">#REF!</f>
        <v>#REF!</v>
      </c>
      <c r="B497" s="189" t="str">
        <f t="shared" si="126"/>
        <v>#REF!</v>
      </c>
      <c r="C497" s="189" t="str">
        <f t="shared" si="126"/>
        <v>#REF!</v>
      </c>
      <c r="D497" s="189" t="str">
        <f t="shared" si="2"/>
        <v>#REF!</v>
      </c>
    </row>
    <row r="498" ht="15.75" customHeight="1">
      <c r="A498" s="189" t="str">
        <f t="shared" ref="A498:C498" si="127">#REF!</f>
        <v>#REF!</v>
      </c>
      <c r="B498" s="189" t="str">
        <f t="shared" si="127"/>
        <v>#REF!</v>
      </c>
      <c r="C498" s="189" t="str">
        <f t="shared" si="127"/>
        <v>#REF!</v>
      </c>
      <c r="D498" s="189" t="str">
        <f t="shared" si="2"/>
        <v>#REF!</v>
      </c>
    </row>
    <row r="499" ht="15.75" customHeight="1">
      <c r="A499" s="189" t="str">
        <f t="shared" ref="A499:C499" si="128">#REF!</f>
        <v>#REF!</v>
      </c>
      <c r="B499" s="189" t="str">
        <f t="shared" si="128"/>
        <v>#REF!</v>
      </c>
      <c r="C499" s="189" t="str">
        <f t="shared" si="128"/>
        <v>#REF!</v>
      </c>
      <c r="D499" s="189" t="str">
        <f t="shared" si="2"/>
        <v>#REF!</v>
      </c>
    </row>
    <row r="500" ht="15.75" customHeight="1">
      <c r="A500" s="189" t="str">
        <f t="shared" ref="A500:C500" si="129">#REF!</f>
        <v>#REF!</v>
      </c>
      <c r="B500" s="189" t="str">
        <f t="shared" si="129"/>
        <v>#REF!</v>
      </c>
      <c r="C500" s="189" t="str">
        <f t="shared" si="129"/>
        <v>#REF!</v>
      </c>
      <c r="D500" s="189" t="str">
        <f t="shared" si="2"/>
        <v>#REF!</v>
      </c>
    </row>
    <row r="501" ht="15.75" customHeight="1">
      <c r="A501" s="189" t="str">
        <f t="shared" ref="A501:C501" si="130">#REF!</f>
        <v>#REF!</v>
      </c>
      <c r="B501" s="189" t="str">
        <f t="shared" si="130"/>
        <v>#REF!</v>
      </c>
      <c r="C501" s="189" t="str">
        <f t="shared" si="130"/>
        <v>#REF!</v>
      </c>
      <c r="D501" s="189" t="str">
        <f t="shared" si="2"/>
        <v>#REF!</v>
      </c>
    </row>
    <row r="502" ht="15.75" customHeight="1">
      <c r="A502" s="189" t="str">
        <f t="shared" ref="A502:C502" si="131">#REF!</f>
        <v>#REF!</v>
      </c>
      <c r="B502" s="189" t="str">
        <f t="shared" si="131"/>
        <v>#REF!</v>
      </c>
      <c r="C502" s="189" t="str">
        <f t="shared" si="131"/>
        <v>#REF!</v>
      </c>
      <c r="D502" s="189" t="str">
        <f t="shared" si="2"/>
        <v>#REF!</v>
      </c>
    </row>
    <row r="503" ht="15.75" customHeight="1">
      <c r="A503" s="189" t="str">
        <f t="shared" ref="A503:C503" si="132">#REF!</f>
        <v>#REF!</v>
      </c>
      <c r="B503" s="189" t="str">
        <f t="shared" si="132"/>
        <v>#REF!</v>
      </c>
      <c r="C503" s="189" t="str">
        <f t="shared" si="132"/>
        <v>#REF!</v>
      </c>
      <c r="D503" s="189" t="str">
        <f t="shared" si="2"/>
        <v>#REF!</v>
      </c>
    </row>
    <row r="504" ht="15.75" customHeight="1">
      <c r="A504" s="189" t="str">
        <f t="shared" ref="A504:C504" si="133">#REF!</f>
        <v>#REF!</v>
      </c>
      <c r="B504" s="189" t="str">
        <f t="shared" si="133"/>
        <v>#REF!</v>
      </c>
      <c r="C504" s="189" t="str">
        <f t="shared" si="133"/>
        <v>#REF!</v>
      </c>
      <c r="D504" s="189" t="str">
        <f t="shared" si="2"/>
        <v>#REF!</v>
      </c>
    </row>
    <row r="505" ht="15.75" customHeight="1">
      <c r="A505" s="189" t="str">
        <f t="shared" ref="A505:C505" si="134">#REF!</f>
        <v>#REF!</v>
      </c>
      <c r="B505" s="189" t="str">
        <f t="shared" si="134"/>
        <v>#REF!</v>
      </c>
      <c r="C505" s="189" t="str">
        <f t="shared" si="134"/>
        <v>#REF!</v>
      </c>
      <c r="D505" s="189" t="str">
        <f t="shared" si="2"/>
        <v>#REF!</v>
      </c>
    </row>
    <row r="506" ht="15.75" customHeight="1">
      <c r="A506" s="189" t="str">
        <f t="shared" ref="A506:C506" si="135">#REF!</f>
        <v>#REF!</v>
      </c>
      <c r="B506" s="189" t="str">
        <f t="shared" si="135"/>
        <v>#REF!</v>
      </c>
      <c r="C506" s="189" t="str">
        <f t="shared" si="135"/>
        <v>#REF!</v>
      </c>
      <c r="D506" s="189" t="str">
        <f t="shared" si="2"/>
        <v>#REF!</v>
      </c>
    </row>
    <row r="507" ht="15.75" customHeight="1">
      <c r="A507" s="189" t="str">
        <f t="shared" ref="A507:C507" si="136">#REF!</f>
        <v>#REF!</v>
      </c>
      <c r="B507" s="189" t="str">
        <f t="shared" si="136"/>
        <v>#REF!</v>
      </c>
      <c r="C507" s="189" t="str">
        <f t="shared" si="136"/>
        <v>#REF!</v>
      </c>
      <c r="D507" s="189" t="str">
        <f t="shared" si="2"/>
        <v>#REF!</v>
      </c>
    </row>
    <row r="508" ht="15.75" customHeight="1">
      <c r="A508" s="189" t="str">
        <f t="shared" ref="A508:C508" si="137">#REF!</f>
        <v>#REF!</v>
      </c>
      <c r="B508" s="189" t="str">
        <f t="shared" si="137"/>
        <v>#REF!</v>
      </c>
      <c r="C508" s="189" t="str">
        <f t="shared" si="137"/>
        <v>#REF!</v>
      </c>
      <c r="D508" s="189" t="str">
        <f t="shared" si="2"/>
        <v>#REF!</v>
      </c>
    </row>
    <row r="509" ht="15.75" customHeight="1">
      <c r="A509" s="189" t="str">
        <f t="shared" ref="A509:C509" si="138">#REF!</f>
        <v>#REF!</v>
      </c>
      <c r="B509" s="189" t="str">
        <f t="shared" si="138"/>
        <v>#REF!</v>
      </c>
      <c r="C509" s="189" t="str">
        <f t="shared" si="138"/>
        <v>#REF!</v>
      </c>
      <c r="D509" s="189" t="str">
        <f t="shared" si="2"/>
        <v>#REF!</v>
      </c>
    </row>
    <row r="510" ht="15.75" customHeight="1">
      <c r="A510" s="189" t="str">
        <f t="shared" ref="A510:C510" si="139">#REF!</f>
        <v>#REF!</v>
      </c>
      <c r="B510" s="189" t="str">
        <f t="shared" si="139"/>
        <v>#REF!</v>
      </c>
      <c r="C510" s="189" t="str">
        <f t="shared" si="139"/>
        <v>#REF!</v>
      </c>
      <c r="D510" s="189" t="str">
        <f t="shared" si="2"/>
        <v>#REF!</v>
      </c>
    </row>
    <row r="511" ht="15.75" customHeight="1">
      <c r="A511" s="189" t="str">
        <f t="shared" ref="A511:C511" si="140">#REF!</f>
        <v>#REF!</v>
      </c>
      <c r="B511" s="189" t="str">
        <f t="shared" si="140"/>
        <v>#REF!</v>
      </c>
      <c r="C511" s="189" t="str">
        <f t="shared" si="140"/>
        <v>#REF!</v>
      </c>
      <c r="D511" s="189" t="str">
        <f t="shared" si="2"/>
        <v>#REF!</v>
      </c>
    </row>
    <row r="512" ht="15.75" customHeight="1">
      <c r="A512" s="189" t="str">
        <f t="shared" ref="A512:C512" si="141">#REF!</f>
        <v>#REF!</v>
      </c>
      <c r="B512" s="189" t="str">
        <f t="shared" si="141"/>
        <v>#REF!</v>
      </c>
      <c r="C512" s="189" t="str">
        <f t="shared" si="141"/>
        <v>#REF!</v>
      </c>
      <c r="D512" s="189" t="str">
        <f t="shared" si="2"/>
        <v>#REF!</v>
      </c>
    </row>
    <row r="513" ht="15.75" customHeight="1">
      <c r="A513" s="189" t="str">
        <f t="shared" ref="A513:C513" si="142">#REF!</f>
        <v>#REF!</v>
      </c>
      <c r="B513" s="189" t="str">
        <f t="shared" si="142"/>
        <v>#REF!</v>
      </c>
      <c r="C513" s="189" t="str">
        <f t="shared" si="142"/>
        <v>#REF!</v>
      </c>
      <c r="D513" s="189" t="str">
        <f t="shared" si="2"/>
        <v>#REF!</v>
      </c>
    </row>
    <row r="514" ht="15.75" customHeight="1">
      <c r="A514" s="189" t="str">
        <f t="shared" ref="A514:C514" si="143">#REF!</f>
        <v>#REF!</v>
      </c>
      <c r="B514" s="189" t="str">
        <f t="shared" si="143"/>
        <v>#REF!</v>
      </c>
      <c r="C514" s="189" t="str">
        <f t="shared" si="143"/>
        <v>#REF!</v>
      </c>
      <c r="D514" s="189" t="str">
        <f t="shared" si="2"/>
        <v>#REF!</v>
      </c>
    </row>
    <row r="515" ht="15.75" customHeight="1">
      <c r="A515" s="189" t="str">
        <f t="shared" ref="A515:C515" si="144">#REF!</f>
        <v>#REF!</v>
      </c>
      <c r="B515" s="189" t="str">
        <f t="shared" si="144"/>
        <v>#REF!</v>
      </c>
      <c r="C515" s="189" t="str">
        <f t="shared" si="144"/>
        <v>#REF!</v>
      </c>
      <c r="D515" s="189" t="str">
        <f t="shared" si="2"/>
        <v>#REF!</v>
      </c>
    </row>
    <row r="516" ht="15.75" customHeight="1">
      <c r="A516" s="189" t="str">
        <f t="shared" ref="A516:C516" si="145">#REF!</f>
        <v>#REF!</v>
      </c>
      <c r="B516" s="189" t="str">
        <f t="shared" si="145"/>
        <v>#REF!</v>
      </c>
      <c r="C516" s="189" t="str">
        <f t="shared" si="145"/>
        <v>#REF!</v>
      </c>
      <c r="D516" s="189" t="str">
        <f t="shared" si="2"/>
        <v>#REF!</v>
      </c>
    </row>
    <row r="517" ht="15.75" customHeight="1">
      <c r="A517" s="189" t="str">
        <f t="shared" ref="A517:C517" si="146">#REF!</f>
        <v>#REF!</v>
      </c>
      <c r="B517" s="189" t="str">
        <f t="shared" si="146"/>
        <v>#REF!</v>
      </c>
      <c r="C517" s="189" t="str">
        <f t="shared" si="146"/>
        <v>#REF!</v>
      </c>
      <c r="D517" s="189" t="str">
        <f t="shared" si="2"/>
        <v>#REF!</v>
      </c>
    </row>
    <row r="518" ht="15.75" customHeight="1">
      <c r="A518" s="189" t="str">
        <f t="shared" ref="A518:C518" si="147">#REF!</f>
        <v>#REF!</v>
      </c>
      <c r="B518" s="189" t="str">
        <f t="shared" si="147"/>
        <v>#REF!</v>
      </c>
      <c r="C518" s="189" t="str">
        <f t="shared" si="147"/>
        <v>#REF!</v>
      </c>
      <c r="D518" s="189" t="str">
        <f t="shared" si="2"/>
        <v>#REF!</v>
      </c>
    </row>
    <row r="519" ht="15.75" customHeight="1">
      <c r="A519" s="189" t="str">
        <f t="shared" ref="A519:C519" si="148">#REF!</f>
        <v>#REF!</v>
      </c>
      <c r="B519" s="189" t="str">
        <f t="shared" si="148"/>
        <v>#REF!</v>
      </c>
      <c r="C519" s="189" t="str">
        <f t="shared" si="148"/>
        <v>#REF!</v>
      </c>
      <c r="D519" s="189" t="str">
        <f t="shared" si="2"/>
        <v>#REF!</v>
      </c>
    </row>
    <row r="520" ht="15.75" customHeight="1">
      <c r="A520" s="189" t="str">
        <f t="shared" ref="A520:C520" si="149">#REF!</f>
        <v>#REF!</v>
      </c>
      <c r="B520" s="189" t="str">
        <f t="shared" si="149"/>
        <v>#REF!</v>
      </c>
      <c r="C520" s="189" t="str">
        <f t="shared" si="149"/>
        <v>#REF!</v>
      </c>
      <c r="D520" s="189" t="str">
        <f t="shared" si="2"/>
        <v>#REF!</v>
      </c>
    </row>
    <row r="521" ht="15.75" customHeight="1">
      <c r="A521" s="189" t="str">
        <f t="shared" ref="A521:C521" si="150">#REF!</f>
        <v>#REF!</v>
      </c>
      <c r="B521" s="189" t="str">
        <f t="shared" si="150"/>
        <v>#REF!</v>
      </c>
      <c r="C521" s="189" t="str">
        <f t="shared" si="150"/>
        <v>#REF!</v>
      </c>
      <c r="D521" s="189" t="str">
        <f t="shared" si="2"/>
        <v>#REF!</v>
      </c>
    </row>
    <row r="522" ht="15.75" customHeight="1">
      <c r="A522" s="189" t="str">
        <f t="shared" ref="A522:C522" si="151">#REF!</f>
        <v>#REF!</v>
      </c>
      <c r="B522" s="189" t="str">
        <f t="shared" si="151"/>
        <v>#REF!</v>
      </c>
      <c r="C522" s="189" t="str">
        <f t="shared" si="151"/>
        <v>#REF!</v>
      </c>
      <c r="D522" s="189" t="str">
        <f t="shared" si="2"/>
        <v>#REF!</v>
      </c>
    </row>
    <row r="523" ht="15.75" customHeight="1">
      <c r="A523" s="189" t="str">
        <f t="shared" ref="A523:C523" si="152">#REF!</f>
        <v>#REF!</v>
      </c>
      <c r="B523" s="189" t="str">
        <f t="shared" si="152"/>
        <v>#REF!</v>
      </c>
      <c r="C523" s="189" t="str">
        <f t="shared" si="152"/>
        <v>#REF!</v>
      </c>
      <c r="D523" s="189" t="str">
        <f t="shared" si="2"/>
        <v>#REF!</v>
      </c>
    </row>
    <row r="524" ht="15.75" customHeight="1">
      <c r="A524" s="189" t="str">
        <f t="shared" ref="A524:C524" si="153">#REF!</f>
        <v>#REF!</v>
      </c>
      <c r="B524" s="189" t="str">
        <f t="shared" si="153"/>
        <v>#REF!</v>
      </c>
      <c r="C524" s="189" t="str">
        <f t="shared" si="153"/>
        <v>#REF!</v>
      </c>
      <c r="D524" s="189" t="str">
        <f t="shared" si="2"/>
        <v>#REF!</v>
      </c>
    </row>
    <row r="525" ht="15.75" customHeight="1">
      <c r="A525" s="189" t="str">
        <f t="shared" ref="A525:C525" si="154">#REF!</f>
        <v>#REF!</v>
      </c>
      <c r="B525" s="189" t="str">
        <f t="shared" si="154"/>
        <v>#REF!</v>
      </c>
      <c r="C525" s="189" t="str">
        <f t="shared" si="154"/>
        <v>#REF!</v>
      </c>
      <c r="D525" s="189" t="str">
        <f t="shared" si="2"/>
        <v>#REF!</v>
      </c>
    </row>
    <row r="526" ht="15.75" customHeight="1">
      <c r="A526" s="189" t="str">
        <f t="shared" ref="A526:C526" si="155">#REF!</f>
        <v>#REF!</v>
      </c>
      <c r="B526" s="189" t="str">
        <f t="shared" si="155"/>
        <v>#REF!</v>
      </c>
      <c r="C526" s="189" t="str">
        <f t="shared" si="155"/>
        <v>#REF!</v>
      </c>
      <c r="D526" s="189" t="str">
        <f t="shared" si="2"/>
        <v>#REF!</v>
      </c>
    </row>
    <row r="527" ht="15.75" customHeight="1">
      <c r="A527" s="189" t="str">
        <f t="shared" ref="A527:C527" si="156">#REF!</f>
        <v>#REF!</v>
      </c>
      <c r="B527" s="189" t="str">
        <f t="shared" si="156"/>
        <v>#REF!</v>
      </c>
      <c r="C527" s="189" t="str">
        <f t="shared" si="156"/>
        <v>#REF!</v>
      </c>
      <c r="D527" s="189" t="str">
        <f t="shared" si="2"/>
        <v>#REF!</v>
      </c>
    </row>
    <row r="528" ht="15.75" customHeight="1">
      <c r="A528" s="189" t="str">
        <f t="shared" ref="A528:C528" si="157">#REF!</f>
        <v>#REF!</v>
      </c>
      <c r="B528" s="189" t="str">
        <f t="shared" si="157"/>
        <v>#REF!</v>
      </c>
      <c r="C528" s="189" t="str">
        <f t="shared" si="157"/>
        <v>#REF!</v>
      </c>
      <c r="D528" s="189" t="str">
        <f t="shared" si="2"/>
        <v>#REF!</v>
      </c>
    </row>
    <row r="529" ht="15.75" customHeight="1">
      <c r="A529" s="189" t="str">
        <f t="shared" ref="A529:C529" si="158">#REF!</f>
        <v>#REF!</v>
      </c>
      <c r="B529" s="189" t="str">
        <f t="shared" si="158"/>
        <v>#REF!</v>
      </c>
      <c r="C529" s="189" t="str">
        <f t="shared" si="158"/>
        <v>#REF!</v>
      </c>
      <c r="D529" s="189" t="str">
        <f t="shared" si="2"/>
        <v>#REF!</v>
      </c>
    </row>
    <row r="530" ht="15.75" customHeight="1">
      <c r="A530" s="189" t="str">
        <f t="shared" ref="A530:C530" si="159">#REF!</f>
        <v>#REF!</v>
      </c>
      <c r="B530" s="189" t="str">
        <f t="shared" si="159"/>
        <v>#REF!</v>
      </c>
      <c r="C530" s="189" t="str">
        <f t="shared" si="159"/>
        <v>#REF!</v>
      </c>
      <c r="D530" s="189" t="str">
        <f t="shared" si="2"/>
        <v>#REF!</v>
      </c>
    </row>
    <row r="531" ht="15.75" customHeight="1">
      <c r="A531" s="189" t="str">
        <f t="shared" ref="A531:C531" si="160">#REF!</f>
        <v>#REF!</v>
      </c>
      <c r="B531" s="189" t="str">
        <f t="shared" si="160"/>
        <v>#REF!</v>
      </c>
      <c r="C531" s="189" t="str">
        <f t="shared" si="160"/>
        <v>#REF!</v>
      </c>
      <c r="D531" s="189" t="str">
        <f t="shared" si="2"/>
        <v>#REF!</v>
      </c>
    </row>
    <row r="532" ht="15.75" customHeight="1">
      <c r="A532" s="189" t="str">
        <f t="shared" ref="A532:C532" si="161">#REF!</f>
        <v>#REF!</v>
      </c>
      <c r="B532" s="189" t="str">
        <f t="shared" si="161"/>
        <v>#REF!</v>
      </c>
      <c r="C532" s="189" t="str">
        <f t="shared" si="161"/>
        <v>#REF!</v>
      </c>
      <c r="D532" s="189" t="str">
        <f t="shared" si="2"/>
        <v>#REF!</v>
      </c>
    </row>
    <row r="533" ht="15.75" customHeight="1">
      <c r="A533" s="189" t="str">
        <f t="shared" ref="A533:C533" si="162">#REF!</f>
        <v>#REF!</v>
      </c>
      <c r="B533" s="189" t="str">
        <f t="shared" si="162"/>
        <v>#REF!</v>
      </c>
      <c r="C533" s="189" t="str">
        <f t="shared" si="162"/>
        <v>#REF!</v>
      </c>
      <c r="D533" s="189" t="str">
        <f t="shared" si="2"/>
        <v>#REF!</v>
      </c>
    </row>
    <row r="534" ht="15.75" customHeight="1">
      <c r="A534" s="189" t="str">
        <f t="shared" ref="A534:C534" si="163">#REF!</f>
        <v>#REF!</v>
      </c>
      <c r="B534" s="189" t="str">
        <f t="shared" si="163"/>
        <v>#REF!</v>
      </c>
      <c r="C534" s="189" t="str">
        <f t="shared" si="163"/>
        <v>#REF!</v>
      </c>
      <c r="D534" s="189" t="str">
        <f t="shared" si="2"/>
        <v>#REF!</v>
      </c>
    </row>
    <row r="535" ht="15.75" customHeight="1">
      <c r="A535" s="189" t="str">
        <f t="shared" ref="A535:C535" si="164">#REF!</f>
        <v>#REF!</v>
      </c>
      <c r="B535" s="189" t="str">
        <f t="shared" si="164"/>
        <v>#REF!</v>
      </c>
      <c r="C535" s="189" t="str">
        <f t="shared" si="164"/>
        <v>#REF!</v>
      </c>
      <c r="D535" s="189" t="str">
        <f t="shared" si="2"/>
        <v>#REF!</v>
      </c>
    </row>
    <row r="536" ht="15.75" customHeight="1">
      <c r="A536" s="189" t="str">
        <f t="shared" ref="A536:C536" si="165">#REF!</f>
        <v>#REF!</v>
      </c>
      <c r="B536" s="189" t="str">
        <f t="shared" si="165"/>
        <v>#REF!</v>
      </c>
      <c r="C536" s="189" t="str">
        <f t="shared" si="165"/>
        <v>#REF!</v>
      </c>
      <c r="D536" s="189" t="str">
        <f t="shared" si="2"/>
        <v>#REF!</v>
      </c>
    </row>
    <row r="537" ht="15.75" customHeight="1">
      <c r="A537" s="189" t="str">
        <f t="shared" ref="A537:C537" si="166">#REF!</f>
        <v>#REF!</v>
      </c>
      <c r="B537" s="189" t="str">
        <f t="shared" si="166"/>
        <v>#REF!</v>
      </c>
      <c r="C537" s="189" t="str">
        <f t="shared" si="166"/>
        <v>#REF!</v>
      </c>
      <c r="D537" s="189" t="str">
        <f t="shared" si="2"/>
        <v>#REF!</v>
      </c>
    </row>
    <row r="538" ht="15.75" customHeight="1">
      <c r="A538" s="189" t="str">
        <f t="shared" ref="A538:C538" si="167">#REF!</f>
        <v>#REF!</v>
      </c>
      <c r="B538" s="189" t="str">
        <f t="shared" si="167"/>
        <v>#REF!</v>
      </c>
      <c r="C538" s="189" t="str">
        <f t="shared" si="167"/>
        <v>#REF!</v>
      </c>
      <c r="D538" s="189" t="str">
        <f t="shared" si="2"/>
        <v>#REF!</v>
      </c>
    </row>
    <row r="539" ht="15.75" customHeight="1">
      <c r="A539" s="189" t="str">
        <f t="shared" ref="A539:C539" si="168">#REF!</f>
        <v>#REF!</v>
      </c>
      <c r="B539" s="189" t="str">
        <f t="shared" si="168"/>
        <v>#REF!</v>
      </c>
      <c r="C539" s="189" t="str">
        <f t="shared" si="168"/>
        <v>#REF!</v>
      </c>
      <c r="D539" s="189" t="str">
        <f t="shared" si="2"/>
        <v>#REF!</v>
      </c>
    </row>
    <row r="540" ht="15.75" customHeight="1">
      <c r="A540" s="189" t="str">
        <f t="shared" ref="A540:C540" si="169">#REF!</f>
        <v>#REF!</v>
      </c>
      <c r="B540" s="189" t="str">
        <f t="shared" si="169"/>
        <v>#REF!</v>
      </c>
      <c r="C540" s="189" t="str">
        <f t="shared" si="169"/>
        <v>#REF!</v>
      </c>
      <c r="D540" s="189" t="str">
        <f t="shared" si="2"/>
        <v>#REF!</v>
      </c>
    </row>
    <row r="541" ht="15.75" customHeight="1">
      <c r="A541" s="189" t="str">
        <f t="shared" ref="A541:C541" si="170">#REF!</f>
        <v>#REF!</v>
      </c>
      <c r="B541" s="189" t="str">
        <f t="shared" si="170"/>
        <v>#REF!</v>
      </c>
      <c r="C541" s="189" t="str">
        <f t="shared" si="170"/>
        <v>#REF!</v>
      </c>
      <c r="D541" s="189" t="str">
        <f t="shared" si="2"/>
        <v>#REF!</v>
      </c>
    </row>
    <row r="542" ht="15.75" customHeight="1">
      <c r="A542" s="189" t="str">
        <f t="shared" ref="A542:C542" si="171">#REF!</f>
        <v>#REF!</v>
      </c>
      <c r="B542" s="189" t="str">
        <f t="shared" si="171"/>
        <v>#REF!</v>
      </c>
      <c r="C542" s="189" t="str">
        <f t="shared" si="171"/>
        <v>#REF!</v>
      </c>
      <c r="D542" s="189" t="str">
        <f t="shared" si="2"/>
        <v>#REF!</v>
      </c>
    </row>
    <row r="543" ht="15.75" customHeight="1">
      <c r="A543" s="189" t="str">
        <f t="shared" ref="A543:C543" si="172">#REF!</f>
        <v>#REF!</v>
      </c>
      <c r="B543" s="189" t="str">
        <f t="shared" si="172"/>
        <v>#REF!</v>
      </c>
      <c r="C543" s="189" t="str">
        <f t="shared" si="172"/>
        <v>#REF!</v>
      </c>
      <c r="D543" s="189" t="str">
        <f t="shared" si="2"/>
        <v>#REF!</v>
      </c>
    </row>
    <row r="544" ht="15.75" customHeight="1">
      <c r="A544" s="189" t="str">
        <f t="shared" ref="A544:C544" si="173">#REF!</f>
        <v>#REF!</v>
      </c>
      <c r="B544" s="189" t="str">
        <f t="shared" si="173"/>
        <v>#REF!</v>
      </c>
      <c r="C544" s="189" t="str">
        <f t="shared" si="173"/>
        <v>#REF!</v>
      </c>
      <c r="D544" s="189" t="str">
        <f t="shared" si="2"/>
        <v>#REF!</v>
      </c>
    </row>
    <row r="545" ht="15.75" customHeight="1">
      <c r="A545" s="189" t="str">
        <f t="shared" ref="A545:C545" si="174">#REF!</f>
        <v>#REF!</v>
      </c>
      <c r="B545" s="189" t="str">
        <f t="shared" si="174"/>
        <v>#REF!</v>
      </c>
      <c r="C545" s="189" t="str">
        <f t="shared" si="174"/>
        <v>#REF!</v>
      </c>
      <c r="D545" s="189" t="str">
        <f t="shared" si="2"/>
        <v>#REF!</v>
      </c>
    </row>
    <row r="546" ht="15.75" customHeight="1">
      <c r="A546" s="189" t="str">
        <f t="shared" ref="A546:C546" si="175">#REF!</f>
        <v>#REF!</v>
      </c>
      <c r="B546" s="189" t="str">
        <f t="shared" si="175"/>
        <v>#REF!</v>
      </c>
      <c r="C546" s="189" t="str">
        <f t="shared" si="175"/>
        <v>#REF!</v>
      </c>
      <c r="D546" s="189" t="str">
        <f t="shared" si="2"/>
        <v>#REF!</v>
      </c>
    </row>
    <row r="547" ht="15.75" customHeight="1">
      <c r="A547" s="189" t="str">
        <f t="shared" ref="A547:C547" si="176">#REF!</f>
        <v>#REF!</v>
      </c>
      <c r="B547" s="189" t="str">
        <f t="shared" si="176"/>
        <v>#REF!</v>
      </c>
      <c r="C547" s="189" t="str">
        <f t="shared" si="176"/>
        <v>#REF!</v>
      </c>
      <c r="D547" s="189" t="str">
        <f t="shared" si="2"/>
        <v>#REF!</v>
      </c>
    </row>
    <row r="548" ht="15.75" customHeight="1">
      <c r="A548" s="189" t="str">
        <f t="shared" ref="A548:C548" si="177">#REF!</f>
        <v>#REF!</v>
      </c>
      <c r="B548" s="189" t="str">
        <f t="shared" si="177"/>
        <v>#REF!</v>
      </c>
      <c r="C548" s="189" t="str">
        <f t="shared" si="177"/>
        <v>#REF!</v>
      </c>
      <c r="D548" s="189" t="str">
        <f t="shared" si="2"/>
        <v>#REF!</v>
      </c>
    </row>
    <row r="549" ht="15.75" customHeight="1">
      <c r="A549" s="189" t="str">
        <f t="shared" ref="A549:C549" si="178">#REF!</f>
        <v>#REF!</v>
      </c>
      <c r="B549" s="189" t="str">
        <f t="shared" si="178"/>
        <v>#REF!</v>
      </c>
      <c r="C549" s="189" t="str">
        <f t="shared" si="178"/>
        <v>#REF!</v>
      </c>
      <c r="D549" s="189" t="str">
        <f t="shared" si="2"/>
        <v>#REF!</v>
      </c>
    </row>
    <row r="550" ht="15.75" customHeight="1">
      <c r="A550" s="189" t="str">
        <f t="shared" ref="A550:C550" si="179">#REF!</f>
        <v>#REF!</v>
      </c>
      <c r="B550" s="189" t="str">
        <f t="shared" si="179"/>
        <v>#REF!</v>
      </c>
      <c r="C550" s="189" t="str">
        <f t="shared" si="179"/>
        <v>#REF!</v>
      </c>
      <c r="D550" s="189" t="str">
        <f t="shared" si="2"/>
        <v>#REF!</v>
      </c>
    </row>
    <row r="551" ht="15.75" customHeight="1">
      <c r="A551" s="189" t="str">
        <f t="shared" ref="A551:C551" si="180">#REF!</f>
        <v>#REF!</v>
      </c>
      <c r="B551" s="189" t="str">
        <f t="shared" si="180"/>
        <v>#REF!</v>
      </c>
      <c r="C551" s="189" t="str">
        <f t="shared" si="180"/>
        <v>#REF!</v>
      </c>
      <c r="D551" s="189" t="str">
        <f t="shared" si="2"/>
        <v>#REF!</v>
      </c>
    </row>
    <row r="552" ht="15.75" customHeight="1">
      <c r="A552" s="189" t="str">
        <f t="shared" ref="A552:C552" si="181">#REF!</f>
        <v>#REF!</v>
      </c>
      <c r="B552" s="189" t="str">
        <f t="shared" si="181"/>
        <v>#REF!</v>
      </c>
      <c r="C552" s="189" t="str">
        <f t="shared" si="181"/>
        <v>#REF!</v>
      </c>
      <c r="D552" s="189" t="str">
        <f t="shared" si="2"/>
        <v>#REF!</v>
      </c>
    </row>
    <row r="553" ht="15.75" customHeight="1">
      <c r="A553" s="189" t="str">
        <f t="shared" ref="A553:C553" si="182">#REF!</f>
        <v>#REF!</v>
      </c>
      <c r="B553" s="189" t="str">
        <f t="shared" si="182"/>
        <v>#REF!</v>
      </c>
      <c r="C553" s="189" t="str">
        <f t="shared" si="182"/>
        <v>#REF!</v>
      </c>
      <c r="D553" s="189" t="str">
        <f t="shared" si="2"/>
        <v>#REF!</v>
      </c>
    </row>
    <row r="554" ht="15.75" customHeight="1">
      <c r="A554" s="189" t="str">
        <f t="shared" ref="A554:C554" si="183">#REF!</f>
        <v>#REF!</v>
      </c>
      <c r="B554" s="189" t="str">
        <f t="shared" si="183"/>
        <v>#REF!</v>
      </c>
      <c r="C554" s="189" t="str">
        <f t="shared" si="183"/>
        <v>#REF!</v>
      </c>
      <c r="D554" s="189" t="str">
        <f t="shared" si="2"/>
        <v>#REF!</v>
      </c>
    </row>
    <row r="555" ht="15.75" customHeight="1">
      <c r="A555" s="189" t="str">
        <f t="shared" ref="A555:C555" si="184">#REF!</f>
        <v>#REF!</v>
      </c>
      <c r="B555" s="189" t="str">
        <f t="shared" si="184"/>
        <v>#REF!</v>
      </c>
      <c r="C555" s="189" t="str">
        <f t="shared" si="184"/>
        <v>#REF!</v>
      </c>
      <c r="D555" s="189" t="str">
        <f t="shared" si="2"/>
        <v>#REF!</v>
      </c>
    </row>
    <row r="556" ht="15.75" customHeight="1">
      <c r="A556" s="189" t="str">
        <f t="shared" ref="A556:C556" si="185">#REF!</f>
        <v>#REF!</v>
      </c>
      <c r="B556" s="189" t="str">
        <f t="shared" si="185"/>
        <v>#REF!</v>
      </c>
      <c r="C556" s="189" t="str">
        <f t="shared" si="185"/>
        <v>#REF!</v>
      </c>
      <c r="D556" s="189" t="str">
        <f t="shared" si="2"/>
        <v>#REF!</v>
      </c>
    </row>
    <row r="557" ht="15.75" customHeight="1">
      <c r="A557" s="189" t="str">
        <f t="shared" ref="A557:C557" si="186">#REF!</f>
        <v>#REF!</v>
      </c>
      <c r="B557" s="189" t="str">
        <f t="shared" si="186"/>
        <v>#REF!</v>
      </c>
      <c r="C557" s="189" t="str">
        <f t="shared" si="186"/>
        <v>#REF!</v>
      </c>
      <c r="D557" s="189" t="str">
        <f t="shared" si="2"/>
        <v>#REF!</v>
      </c>
    </row>
    <row r="558" ht="15.75" customHeight="1">
      <c r="A558" s="189" t="str">
        <f t="shared" ref="A558:C558" si="187">#REF!</f>
        <v>#REF!</v>
      </c>
      <c r="B558" s="189" t="str">
        <f t="shared" si="187"/>
        <v>#REF!</v>
      </c>
      <c r="C558" s="189" t="str">
        <f t="shared" si="187"/>
        <v>#REF!</v>
      </c>
      <c r="D558" s="189" t="str">
        <f t="shared" si="2"/>
        <v>#REF!</v>
      </c>
    </row>
    <row r="559" ht="15.75" customHeight="1">
      <c r="A559" s="189" t="str">
        <f t="shared" ref="A559:C559" si="188">#REF!</f>
        <v>#REF!</v>
      </c>
      <c r="B559" s="189" t="str">
        <f t="shared" si="188"/>
        <v>#REF!</v>
      </c>
      <c r="C559" s="189" t="str">
        <f t="shared" si="188"/>
        <v>#REF!</v>
      </c>
      <c r="D559" s="189" t="str">
        <f t="shared" si="2"/>
        <v>#REF!</v>
      </c>
    </row>
    <row r="560" ht="15.75" customHeight="1">
      <c r="A560" s="189" t="str">
        <f t="shared" ref="A560:C560" si="189">#REF!</f>
        <v>#REF!</v>
      </c>
      <c r="B560" s="189" t="str">
        <f t="shared" si="189"/>
        <v>#REF!</v>
      </c>
      <c r="C560" s="189" t="str">
        <f t="shared" si="189"/>
        <v>#REF!</v>
      </c>
      <c r="D560" s="189" t="str">
        <f t="shared" si="2"/>
        <v>#REF!</v>
      </c>
    </row>
    <row r="561" ht="15.75" customHeight="1">
      <c r="A561" s="189" t="str">
        <f t="shared" ref="A561:C561" si="190">#REF!</f>
        <v>#REF!</v>
      </c>
      <c r="B561" s="189" t="str">
        <f t="shared" si="190"/>
        <v>#REF!</v>
      </c>
      <c r="C561" s="189" t="str">
        <f t="shared" si="190"/>
        <v>#REF!</v>
      </c>
      <c r="D561" s="189" t="str">
        <f t="shared" si="2"/>
        <v>#REF!</v>
      </c>
    </row>
    <row r="562" ht="15.75" customHeight="1">
      <c r="A562" s="189" t="str">
        <f t="shared" ref="A562:C562" si="191">#REF!</f>
        <v>#REF!</v>
      </c>
      <c r="B562" s="189" t="str">
        <f t="shared" si="191"/>
        <v>#REF!</v>
      </c>
      <c r="C562" s="189" t="str">
        <f t="shared" si="191"/>
        <v>#REF!</v>
      </c>
      <c r="D562" s="189" t="str">
        <f t="shared" si="2"/>
        <v>#REF!</v>
      </c>
    </row>
    <row r="563" ht="15.75" customHeight="1">
      <c r="A563" s="189" t="str">
        <f t="shared" ref="A563:C563" si="192">#REF!</f>
        <v>#REF!</v>
      </c>
      <c r="B563" s="189" t="str">
        <f t="shared" si="192"/>
        <v>#REF!</v>
      </c>
      <c r="C563" s="189" t="str">
        <f t="shared" si="192"/>
        <v>#REF!</v>
      </c>
      <c r="D563" s="189" t="str">
        <f t="shared" si="2"/>
        <v>#REF!</v>
      </c>
    </row>
    <row r="564" ht="15.75" customHeight="1">
      <c r="A564" s="189" t="str">
        <f t="shared" ref="A564:C564" si="193">#REF!</f>
        <v>#REF!</v>
      </c>
      <c r="B564" s="189" t="str">
        <f t="shared" si="193"/>
        <v>#REF!</v>
      </c>
      <c r="C564" s="189" t="str">
        <f t="shared" si="193"/>
        <v>#REF!</v>
      </c>
      <c r="D564" s="189" t="str">
        <f t="shared" si="2"/>
        <v>#REF!</v>
      </c>
    </row>
    <row r="565" ht="15.75" customHeight="1">
      <c r="A565" s="189" t="str">
        <f t="shared" ref="A565:C565" si="194">#REF!</f>
        <v>#REF!</v>
      </c>
      <c r="B565" s="189" t="str">
        <f t="shared" si="194"/>
        <v>#REF!</v>
      </c>
      <c r="C565" s="189" t="str">
        <f t="shared" si="194"/>
        <v>#REF!</v>
      </c>
      <c r="D565" s="189" t="str">
        <f t="shared" si="2"/>
        <v>#REF!</v>
      </c>
    </row>
    <row r="566" ht="15.75" customHeight="1">
      <c r="A566" s="189" t="str">
        <f>Seeds!AB383</f>
        <v>M6-MyM-1a-I-1</v>
      </c>
      <c r="B566" s="189" t="str">
        <f t="shared" ref="B566:B575" si="195">#REF!</f>
        <v>#REF!</v>
      </c>
      <c r="C566" s="189" t="str">
        <f>Seeds!AA383</f>
        <v>{"id":"M6-MyM-1a-I-1","stimulus":"&lt;p&gt;Selecione as unidades de comprimento.&lt;/p&gt;","hint":"&lt;p&gt;As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a","Decilitro","Miligrama","Mililitro","Decalitro","Hectograma","Quilograma"]},{"name":"Q2","label":null,"list":["Centímetro","Metro","Decímetro","Milímetro","Decâmetro","Hectômetro","Quilômetro"]},{"name":"Q3","label":null,"list":["Centímetro","Metro","Decímetro","Milímetro","Decâmetro","Hectômetro","Quilômetro"]}],"calculated":[{"name":"A1","label":"{{Q1}}","incorrect":true},{"name":"A2","label":"{{Q2}}"},{"name":"A3","label":"{{Q3}}"}],"uniques":true},"algorithm":{"name":"trueFalse","template":"Multiple choice – multiple response","params":{"countCorrect":2,"countIncorrect":1,"showCheckIcon":false,
            "columns": 3
        }
    }
}</v>
      </c>
      <c r="D566" s="189" t="str">
        <f t="shared" si="2"/>
        <v>#REF!</v>
      </c>
    </row>
    <row r="567" ht="15.75" customHeight="1">
      <c r="A567" s="189" t="str">
        <f>Seeds!AB384</f>
        <v>M6-MyM-1a-E-1</v>
      </c>
      <c r="B567" s="189" t="str">
        <f t="shared" si="195"/>
        <v>#REF!</v>
      </c>
      <c r="C567" s="189" t="str">
        <f>Seeds!AA384</f>
        <v>{"id":"M6-MyM-1a-E-1","stimulus":"&lt;p&gt;Selecione a frase correta.&lt;/p&gt;","hint":"&lt;p&gt;As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255);\"&gt;mm&lt;/span&gt;&lt;/td&gt;&lt;/tr&gt;&lt;/tbody&gt;&lt;/table&gt;","seed":{"parameters":[],"calculated":[{"name":"A1","label":"Os centímetros são menores que os metros."},{"name":"A2","label":"Os decâmetros são menores que os quilômetros."},{"name":"A3","label":"Os milímetros são menores que os decímetros."},{"name":"A4","label":"Os decímetros são menores que os decâmetros."},{"name":"A5","label":"Os decâmetros são menores que os decímetros.","incorrect":true},{"name":"A6","label":"Os quilômetros são menores que os hectômetros.","incorrect":true},{"name":"A7","label":"Os hectômetros são menores que os decâmetros.","incorrect":true},{"name":"A8","label":"Os decímetros são menores que os milímetros.","incorrect":true},{"name":"A9","label":"Os metros são menores que os decímetros.","incorrect":true},{"name":"A10","label":"Os decâmetros são menores que os centímetros.","incorrect":true}],"uniques":true},"algorithm":{"name":"trueFalse","template":"Multiple choice – standard","params":{"countCorrect":1,"countIncorrect":2
        }
    }
}</v>
      </c>
      <c r="D567" s="189" t="str">
        <f t="shared" si="2"/>
        <v>#REF!</v>
      </c>
    </row>
    <row r="568" ht="15.75" customHeight="1">
      <c r="A568" s="189" t="str">
        <f>Seeds!AB385</f>
        <v>M6-MyM-1b-I-1</v>
      </c>
      <c r="B568" s="189" t="str">
        <f t="shared" si="195"/>
        <v>#REF!</v>
      </c>
      <c r="C568" s="189" t="str">
        <f>Seeds!AA385</f>
        <v>{"id":"M6-MyM-1b-I-1","stimulus":"&lt;p&gt;Selecione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v>
      </c>
      <c r="D568" s="189" t="str">
        <f t="shared" si="2"/>
        <v>#REF!</v>
      </c>
    </row>
    <row r="569" ht="15.75" customHeight="1">
      <c r="A569" s="189" t="str">
        <f>Seeds!AB386</f>
        <v>M6-MyM-1b-I-2</v>
      </c>
      <c r="B569" s="189" t="str">
        <f t="shared" si="195"/>
        <v>#REF!</v>
      </c>
      <c r="C569" s="189" t="str">
        <f>Seeds!AA386</f>
        <v>{"id":"M6-MyM-1b-I-2","stimulus":"&lt;p&gt;Selecione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v>
      </c>
      <c r="D569" s="189" t="str">
        <f t="shared" si="2"/>
        <v>#REF!</v>
      </c>
    </row>
    <row r="570" ht="15.75" customHeight="1">
      <c r="A570" s="189" t="str">
        <f>Seeds!AB387</f>
        <v>M6-MyM-1b-E-1</v>
      </c>
      <c r="B570" s="189" t="str">
        <f t="shared" si="195"/>
        <v>#REF!</v>
      </c>
      <c r="C570" s="189" t="str">
        <f>Seeds!AA387</f>
        <v>{"id":"M6-MyM-1b-E-1","stimulus":"&lt;p&gt;Calcule as conversões dos seguintes comprimentos.&lt;/p&gt;","template":"&lt;p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v>
      </c>
      <c r="D570" s="189" t="str">
        <f t="shared" si="2"/>
        <v>#REF!</v>
      </c>
    </row>
    <row r="571" ht="15.75" customHeight="1">
      <c r="A571" s="189" t="str">
        <f>Seeds!AB388</f>
        <v>M6-MyM-1b-E-2</v>
      </c>
      <c r="B571" s="189" t="str">
        <f t="shared" si="195"/>
        <v>#REF!</v>
      </c>
      <c r="C571" s="189" t="str">
        <f>Seeds!AA388</f>
        <v>{"id":"M6-MyM-1b-E-2","stimulus":"&lt;p&gt;Calcule as conversões dos seguintes comprimentos.&lt;/p&gt;","template":"&lt;p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v>
      </c>
      <c r="D571" s="189" t="str">
        <f t="shared" si="2"/>
        <v>#REF!</v>
      </c>
    </row>
    <row r="572" ht="15.75" customHeight="1">
      <c r="A572" s="189" t="str">
        <f>Seeds!AB389</f>
        <v>M6-MyM-1b-E-3</v>
      </c>
      <c r="B572" s="189" t="str">
        <f t="shared" si="195"/>
        <v>#REF!</v>
      </c>
      <c r="C572" s="189" t="str">
        <f>Seeds!AA389</f>
        <v>{"id":"M6-MyM-1b-E-3","stimulus":"&lt;p&gt;Calcule as conversões dos seguintes comprimentos.&lt;/p&gt;","template":"&lt;p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v>
      </c>
      <c r="D572" s="189" t="str">
        <f t="shared" si="2"/>
        <v>#REF!</v>
      </c>
    </row>
    <row r="573" ht="15.75" customHeight="1">
      <c r="A573" s="189" t="str">
        <f>Seeds!AB390</f>
        <v>M6-MyM-1b-A-1</v>
      </c>
      <c r="B573" s="189" t="str">
        <f t="shared" si="195"/>
        <v>#REF!</v>
      </c>
      <c r="C573" s="189" t="str">
        <f>Seeds!AA390</f>
        <v>{"id":"M6-MyM-1b-A-1","stimulus":"&lt;p&gt;A altura de um edifício é {{Q1}} dam. Quantos centímetros vale essa medida?&lt;/p&gt;","template":"&lt;p&gt;O edifício tem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v>
      </c>
      <c r="D573" s="189" t="str">
        <f t="shared" si="2"/>
        <v>#REF!</v>
      </c>
    </row>
    <row r="574" ht="15.75" customHeight="1">
      <c r="A574" s="189" t="str">
        <f>Seeds!AB391</f>
        <v>M6-MyM-1b-A-2</v>
      </c>
      <c r="B574" s="189" t="str">
        <f t="shared" si="195"/>
        <v>#REF!</v>
      </c>
      <c r="C574" s="189" t="str">
        <f>Seeds!AA391</f>
        <v>{"id":"M6-MyM-1b-A-2","stimulus":"&lt;p&gt;Durante uma hora um caracol se deslocou por {{Q1}} dm. A quantos milímetros esta distância equivale?&lt;/p&gt;","template":"&lt;p&gt;O caracol andou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v>
      </c>
      <c r="D574" s="189" t="str">
        <f t="shared" si="2"/>
        <v>#REF!</v>
      </c>
    </row>
    <row r="575" ht="15.75" customHeight="1">
      <c r="A575" s="189" t="str">
        <f>Seeds!AB392</f>
        <v>M6-MyM-1b-A-3</v>
      </c>
      <c r="B575" s="189" t="str">
        <f t="shared" si="195"/>
        <v>#REF!</v>
      </c>
      <c r="C575" s="189" t="str">
        <f>Seeds!AA392</f>
        <v>{"id":"M6-MyM-1b-A-3","stimulus":"&lt;p&gt;No treinamento de um ciclista, está prevista uma rota de {{Q1}} dam. A quantos hectômetros esta distância equivale?&lt;/p&gt;","template":"&lt;p&gt;A rota mede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v>
      </c>
      <c r="D575" s="189" t="str">
        <f t="shared" si="2"/>
        <v>#REF!</v>
      </c>
    </row>
    <row r="576" ht="15.75" customHeight="1">
      <c r="A576" s="189" t="str">
        <f t="shared" ref="A576:C576" si="196">#REF!</f>
        <v>#REF!</v>
      </c>
      <c r="B576" s="189" t="str">
        <f t="shared" si="196"/>
        <v>#REF!</v>
      </c>
      <c r="C576" s="189" t="str">
        <f t="shared" si="196"/>
        <v>#REF!</v>
      </c>
      <c r="D576" s="189" t="str">
        <f t="shared" si="2"/>
        <v>#REF!</v>
      </c>
    </row>
    <row r="577" ht="15.75" customHeight="1">
      <c r="A577" s="189" t="str">
        <f t="shared" ref="A577:C577" si="197">#REF!</f>
        <v>#REF!</v>
      </c>
      <c r="B577" s="189" t="str">
        <f t="shared" si="197"/>
        <v>#REF!</v>
      </c>
      <c r="C577" s="189" t="str">
        <f t="shared" si="197"/>
        <v>#REF!</v>
      </c>
      <c r="D577" s="189" t="str">
        <f t="shared" si="2"/>
        <v>#REF!</v>
      </c>
    </row>
    <row r="578" ht="15.75" customHeight="1">
      <c r="A578" s="189" t="str">
        <f t="shared" ref="A578:C578" si="198">#REF!</f>
        <v>#REF!</v>
      </c>
      <c r="B578" s="189" t="str">
        <f t="shared" si="198"/>
        <v>#REF!</v>
      </c>
      <c r="C578" s="189" t="str">
        <f t="shared" si="198"/>
        <v>#REF!</v>
      </c>
      <c r="D578" s="189" t="str">
        <f t="shared" si="2"/>
        <v>#REF!</v>
      </c>
    </row>
    <row r="579" ht="15.75" customHeight="1">
      <c r="A579" s="189" t="str">
        <f t="shared" ref="A579:C579" si="199">#REF!</f>
        <v>#REF!</v>
      </c>
      <c r="B579" s="189" t="str">
        <f t="shared" si="199"/>
        <v>#REF!</v>
      </c>
      <c r="C579" s="189" t="str">
        <f t="shared" si="199"/>
        <v>#REF!</v>
      </c>
      <c r="D579" s="189" t="str">
        <f t="shared" si="2"/>
        <v>#REF!</v>
      </c>
    </row>
    <row r="580" ht="15.75" customHeight="1">
      <c r="A580" s="189" t="str">
        <f t="shared" ref="A580:C580" si="200">#REF!</f>
        <v>#REF!</v>
      </c>
      <c r="B580" s="189" t="str">
        <f t="shared" si="200"/>
        <v>#REF!</v>
      </c>
      <c r="C580" s="189" t="str">
        <f t="shared" si="200"/>
        <v>#REF!</v>
      </c>
      <c r="D580" s="189" t="str">
        <f t="shared" si="2"/>
        <v>#REF!</v>
      </c>
    </row>
    <row r="581" ht="15.75" customHeight="1">
      <c r="A581" s="189" t="str">
        <f t="shared" ref="A581:C581" si="201">#REF!</f>
        <v>#REF!</v>
      </c>
      <c r="B581" s="189" t="str">
        <f t="shared" si="201"/>
        <v>#REF!</v>
      </c>
      <c r="C581" s="189" t="str">
        <f t="shared" si="201"/>
        <v>#REF!</v>
      </c>
      <c r="D581" s="189" t="str">
        <f t="shared" si="2"/>
        <v>#REF!</v>
      </c>
    </row>
    <row r="582" ht="15.75" customHeight="1">
      <c r="A582" s="189" t="str">
        <f t="shared" ref="A582:C582" si="202">#REF!</f>
        <v>#REF!</v>
      </c>
      <c r="B582" s="189" t="str">
        <f t="shared" si="202"/>
        <v>#REF!</v>
      </c>
      <c r="C582" s="189" t="str">
        <f t="shared" si="202"/>
        <v>#REF!</v>
      </c>
      <c r="D582" s="189" t="str">
        <f t="shared" si="2"/>
        <v>#REF!</v>
      </c>
    </row>
    <row r="583" ht="15.75" customHeight="1">
      <c r="A583" s="189" t="str">
        <f t="shared" ref="A583:C583" si="203">#REF!</f>
        <v>#REF!</v>
      </c>
      <c r="B583" s="189" t="str">
        <f t="shared" si="203"/>
        <v>#REF!</v>
      </c>
      <c r="C583" s="189" t="str">
        <f t="shared" si="203"/>
        <v>#REF!</v>
      </c>
      <c r="D583" s="189" t="str">
        <f t="shared" si="2"/>
        <v>#REF!</v>
      </c>
    </row>
    <row r="584" ht="15.75" customHeight="1">
      <c r="A584" s="189" t="str">
        <f>Seeds!AB393</f>
        <v>M6-MyM-1d-I-1</v>
      </c>
      <c r="B584" s="189" t="str">
        <f t="shared" ref="B584:B593" si="204">#REF!</f>
        <v>#REF!</v>
      </c>
      <c r="C584" s="189" t="str">
        <f>Seeds!AA393</f>
        <v>{"id":"M6-MyM-1d-I-1","stimulus":"&lt;p&gt;Estime cada distância e combine-a com a unidade de comprimento que melhor a expressa arrastando.&lt;/p&gt;","template":"&lt;p&gt;{{Q1}}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distância entre duas cidades","O comprimento de um rio","A distância percorrida por um avião"]},{"name":"Q2","label":null,"list":["O comprimento de um lápis","A altura de um copo","O tamanho de um controle remoto"]},{"name":"Q3","label":null,"list":["A altura de uma girafa","A largura de uma sala de jantar","O comprimento de uma piscina"]}],"calculated":[{"name":"A1","label":"{{Q1}}","function":"km"},{"name":"A2","label":"{{Q2}}","function":"cm"},{"name":"A3","label":"{{Q3}}","function":"m"}],"uniques":true},"algorithm":{"name":"linkOperationResult","params":{"invert":true},"template":"Match list"}}</v>
      </c>
      <c r="D584" s="189" t="str">
        <f t="shared" si="2"/>
        <v>#REF!</v>
      </c>
    </row>
    <row r="585" ht="15.75" customHeight="1">
      <c r="A585" s="189" t="str">
        <f>Seeds!AB394</f>
        <v>M6-MyM-1d-E-1</v>
      </c>
      <c r="B585" s="189" t="str">
        <f t="shared" si="204"/>
        <v>#REF!</v>
      </c>
      <c r="C585" s="189" t="str">
        <f>Seeds!AA394</f>
        <v>{"id":"M6-MyM-1d-E-1","stimulus":"&lt;p&gt;Escolha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cm&lt;/span&gt;&lt;/p&gt;","seed":{"parameters":[{"name":"Q1","label":null,"list":["O comprimento de um parafuso","O diâmetro de uma moeda","Do tamanho de uma formiga","O diâmetro de um ovo de codorna"]},{"name":"Q2","label":null,"list":["A altura da copa de uma árvore","O comprimento de uma mesa","A profundidade de uma piscina"]},{"name":"Q3","label":null,"list":["O perímetro de um país","O percurso de uma maratona","A distância entre duas cidades"]}],"calculated":[{"name":"A1","label":"mm"},{"name":"A2","label":"m"},{"name":"A3","label":"km"}],"uniques":true},"algorithm":{"name":"calculateOperation","template":"Cloze with text"}}</v>
      </c>
      <c r="D585" s="189" t="str">
        <f t="shared" si="2"/>
        <v>#REF!</v>
      </c>
    </row>
    <row r="586" ht="15.75" customHeight="1">
      <c r="A586" s="189" t="str">
        <f>Seeds!AB395</f>
        <v>M6-MyM-1d-E-2</v>
      </c>
      <c r="B586" s="189" t="str">
        <f t="shared" si="204"/>
        <v>#REF!</v>
      </c>
      <c r="C586" s="189" t="str">
        <f>Seeds!AA395</f>
        <v>{"id":"M6-MyM-1d-E-2","stimulus":"&lt;p&gt;Escolha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altura da copa de uma árvore","O comprimento de uma mesa","A profundidade de uma piscina"]},{"name":"Q2","label":null,"list":["O perímetro de um país","O percurso de uma maratona","A distância entre duas cidades"]},{"name":"Q3","label":null,"list":["O comprimento de um parafuso","O diâmetro de uma moeda","O tamanho de uma formiga","O diâmetro de um ovo de codorna"]}],"calculated":[{"name":"A1","label":"m"},{"name":"A2","label":"km"},{"name":"A3","label":"mm"}],"uniques":true},"algorithm":{"name":"calculateOperation","template":"Cloze with text"}}</v>
      </c>
      <c r="D586" s="189" t="str">
        <f t="shared" si="2"/>
        <v>#REF!</v>
      </c>
    </row>
    <row r="587" ht="15.75" customHeight="1">
      <c r="A587" s="189" t="str">
        <f>Seeds!AB396</f>
        <v>M6-MyM-2a-I-1</v>
      </c>
      <c r="B587" s="189" t="str">
        <f t="shared" si="204"/>
        <v>#REF!</v>
      </c>
      <c r="C587" s="189" t="str">
        <f>Seeds!AA396</f>
        <v>{"id":"M6-MyM-2a-I-1","stimulus":"&lt;p&gt;Escolha o resultado da operação: {{Q1}} {{Q3}} + {{Q2}}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v>
      </c>
      <c r="D587" s="189" t="str">
        <f t="shared" si="2"/>
        <v>#REF!</v>
      </c>
    </row>
    <row r="588" ht="15.75" customHeight="1">
      <c r="A588" s="189" t="str">
        <f>Seeds!AB397</f>
        <v>M6-MyM-2a-I-2</v>
      </c>
      <c r="B588" s="189" t="str">
        <f t="shared" si="204"/>
        <v>#REF!</v>
      </c>
      <c r="C588" s="189" t="str">
        <f>Seeds!AA397</f>
        <v>{"id":"M6-MyM-2a-I-2","stimulus":"&lt;p&gt;Escolha o resultado da operação: {{T1}} {{Q3}} − {{Q2}}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v>
      </c>
      <c r="D588" s="189" t="str">
        <f t="shared" si="2"/>
        <v>#REF!</v>
      </c>
    </row>
    <row r="589" ht="15.75" customHeight="1">
      <c r="A589" s="189" t="str">
        <f>Seeds!AB398</f>
        <v>M6-MyM-2a-E-1</v>
      </c>
      <c r="B589" s="189" t="str">
        <f t="shared" si="204"/>
        <v>#REF!</v>
      </c>
      <c r="C589" s="189" t="str">
        <f>Seeds!AA398</f>
        <v>{"id":"M6-MyM-2a-E-1","stimulus":"&lt;p&gt;Calcule a seguinte adição.&lt;/p&gt;","template":"&lt;p style=\"text-align:center;\"&gt;{{Q1}} {{Q3}} + {{Q2}} {{Q3}} = {{response}}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500,"step":1},{"name":"Q2","label":null,"min":100,"max":500,"step":1},{"name":"Q3","label":null,"list":["km","hm","dam","m","dm","cm","mm"]}],"calculated":[{"name":"A1","label":"{{function}}","function":"{{Q1}}+{{Q2}}"}],"uniques":true},"algorithm":{"name":"calculateOperation","params":{"method":"equivLiteral","keyboard":"NUMERICAL"}}}</v>
      </c>
      <c r="D589" s="189" t="str">
        <f t="shared" si="2"/>
        <v>#REF!</v>
      </c>
    </row>
    <row r="590" ht="15.75" customHeight="1">
      <c r="A590" s="189" t="str">
        <f>Seeds!AB399</f>
        <v>M6-MyM-2a-E-2</v>
      </c>
      <c r="B590" s="189" t="str">
        <f t="shared" si="204"/>
        <v>#REF!</v>
      </c>
      <c r="C590" s="189" t="str">
        <f>Seeds!AA399</f>
        <v>{"id":"M6-MyM-2a-E-2","stimulus":"&lt;p&gt;Calcule a seguinte subtração.&lt;/p&gt;","template":"&lt;p style=\"text-align:center;\"&gt;{{T1}} {{Q3}} − {{Q2}} {{Q3}} = {{response}}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calculated":[{"name":"T1","label":"{{function}}","function":"{{Q1}}+{{Q2}}","temp":true},{"name":"A1","label":"{{function}}","function":"{{Q1}}"}],"uniques":true},"algorithm":{"name":"calculateOperation","params":{"method":"equivLiteral","keyboard":"NUMERICAL"}}}</v>
      </c>
      <c r="D590" s="189" t="str">
        <f t="shared" si="2"/>
        <v>#REF!</v>
      </c>
    </row>
    <row r="591" ht="15.75" customHeight="1">
      <c r="A591" s="189" t="str">
        <f>Seeds!AB400</f>
        <v>M6-MyM-2a-A-1</v>
      </c>
      <c r="B591" s="189" t="str">
        <f t="shared" si="204"/>
        <v>#REF!</v>
      </c>
      <c r="C591" s="189" t="str">
        <f>Seeds!AA400</f>
        <v>{"id":"M6-MyM-2a-A-1","stimulus":"&lt;p&gt;Alex tem {{T1}} cm de altura e Flávia tem {{Q1}} cm. Quantos centímetros de diferença há entre eles?&lt;/p&gt;","template":"&lt;p&gt;Há {{response}} cm de diferença.&lt;/p&gt;","hint":"&lt;p&gt;Para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120,"max":150,"step":1},{"name":"Q2","label":null,"min":5,"max":25,"step":1}],"calculated":[{"name":"T1","label":"{{function}}","function":"{{Q1}}+{{Q2}}","temp":true},{"name":"A1","label":"{{function}}","function":"{{Q2}}"}],"uniques":true},"algorithm":{"name":"calculateOperation","params":{"method":"equivLiteral","keyboard":"NUMERICAL"}}}</v>
      </c>
      <c r="D591" s="189" t="str">
        <f t="shared" si="2"/>
        <v>#REF!</v>
      </c>
    </row>
    <row r="592" ht="15.75" customHeight="1">
      <c r="A592" s="189" t="str">
        <f>Seeds!AB401</f>
        <v>M6-MyM-2a-A-2</v>
      </c>
      <c r="B592" s="189" t="str">
        <f t="shared" si="204"/>
        <v>#REF!</v>
      </c>
      <c r="C592" s="189" t="str">
        <f>Seeds!AA401</f>
        <v>{"id":"M6-MyM-2a-A-2","stimulus":"&lt;p&gt;Um avião de passageiros voou {{Q1}} dam antes de fazer uma escala em {{Q3}}. De lá fez um segundo vôo de {{Q2}} dam até pousar novamente. Qual foi distância percorrida considerando as duas viagens?&lt;/p&gt;","template":"&lt;p&gt;O avião precorreu {{response}} dam.&lt;/p&gt;","hint":"&lt;p&gt;Para acrescentar unidades de comprimento, todas elas devem ser expressas na mesma unidade. Os números são então somados.&lt;/p&gt;","feedback":"&lt;p&gt;Para acrescentar unidades de comprimento, todas elas devem ser expressas na mesma unidade. Os números são então somados.&lt;/p&gt;","seed":{"parameters":[{"name":"Q1","label":null,"min":100,"max":500,"step":1},{"name":"Q2","label":null,"min":100,"max":500,"step":1},{"name":"Q3","label":null,"list":["Madrid","Berlim","Brasília","Nova York","Tóquio","Seul"]}],"calculated":[{"name":"A1","label":"{{function}}","function":"{{Q1}}+{{Q2}}"}],"uniques":true},"algorithm":{"name":"calculateOperation","params":{"method":"equivLiteral","keyboard":"NUMERICAL"}}}</v>
      </c>
      <c r="D592" s="189" t="str">
        <f t="shared" si="2"/>
        <v>#REF!</v>
      </c>
    </row>
    <row r="593" ht="15.75" customHeight="1">
      <c r="A593" s="189" t="str">
        <f>Seeds!AB402</f>
        <v>M6-MyM-2a-A-3</v>
      </c>
      <c r="B593" s="189" t="str">
        <f t="shared" si="204"/>
        <v>#REF!</v>
      </c>
      <c r="C593" s="189" t="str">
        <f>Seeds!AA402</f>
        <v>{"id":"M6-MyM-2a-A-3","stimulus":"&lt;p&gt;O lápis da Letícia tinha {{T1}} mm de comprimento, mas depois de apontá-lo ele ficou com {{Q1}} mm de comprimento. Em quantos mm o lápis encolheu?&lt;/p&gt;","template":"&lt;p&gt;O lápis ficou {{response}} mm mais curto.&lt;/p&gt;","hint":"&lt;p&gt;Para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50,"max":100,"step":1},{"name":"Q2","label":null,"min":10,"max":100,"step":1}],"calculated":[{"name":"T1","label":"{{function}}","function":"{{Q1}}+{{Q2}}","temp":true},{"name":"A1","label":"{{function}}","function":"{{Q2}}"}],"uniques":true},"algorithm":{"name":"calculateOperation","params":{"method":"equivLiteral","keyboard":"NUMERICAL"}}}</v>
      </c>
      <c r="D593" s="189" t="str">
        <f t="shared" si="2"/>
        <v>#REF!</v>
      </c>
    </row>
    <row r="594" ht="15.75" customHeight="1">
      <c r="A594" s="189" t="str">
        <f t="shared" ref="A594:C594" si="205">#REF!</f>
        <v>#REF!</v>
      </c>
      <c r="B594" s="189" t="str">
        <f t="shared" si="205"/>
        <v>#REF!</v>
      </c>
      <c r="C594" s="189" t="str">
        <f t="shared" si="205"/>
        <v>#REF!</v>
      </c>
      <c r="D594" s="189" t="str">
        <f t="shared" si="2"/>
        <v>#REF!</v>
      </c>
    </row>
    <row r="595" ht="15.75" customHeight="1">
      <c r="A595" s="189" t="str">
        <f t="shared" ref="A595:C595" si="206">#REF!</f>
        <v>#REF!</v>
      </c>
      <c r="B595" s="189" t="str">
        <f t="shared" si="206"/>
        <v>#REF!</v>
      </c>
      <c r="C595" s="189" t="str">
        <f t="shared" si="206"/>
        <v>#REF!</v>
      </c>
      <c r="D595" s="189" t="str">
        <f t="shared" si="2"/>
        <v>#REF!</v>
      </c>
    </row>
    <row r="596" ht="15.75" customHeight="1">
      <c r="A596" s="189" t="str">
        <f t="shared" ref="A596:C596" si="207">#REF!</f>
        <v>#REF!</v>
      </c>
      <c r="B596" s="189" t="str">
        <f t="shared" si="207"/>
        <v>#REF!</v>
      </c>
      <c r="C596" s="189" t="str">
        <f t="shared" si="207"/>
        <v>#REF!</v>
      </c>
      <c r="D596" s="189" t="str">
        <f t="shared" si="2"/>
        <v>#REF!</v>
      </c>
    </row>
    <row r="597" ht="15.75" customHeight="1">
      <c r="A597" s="189" t="str">
        <f t="shared" ref="A597:C597" si="208">#REF!</f>
        <v>#REF!</v>
      </c>
      <c r="B597" s="189" t="str">
        <f t="shared" si="208"/>
        <v>#REF!</v>
      </c>
      <c r="C597" s="189" t="str">
        <f t="shared" si="208"/>
        <v>#REF!</v>
      </c>
      <c r="D597" s="189" t="str">
        <f t="shared" si="2"/>
        <v>#REF!</v>
      </c>
    </row>
    <row r="598" ht="15.75" customHeight="1">
      <c r="A598" s="189" t="str">
        <f t="shared" ref="A598:C598" si="209">#REF!</f>
        <v>#REF!</v>
      </c>
      <c r="B598" s="189" t="str">
        <f t="shared" si="209"/>
        <v>#REF!</v>
      </c>
      <c r="C598" s="189" t="str">
        <f t="shared" si="209"/>
        <v>#REF!</v>
      </c>
      <c r="D598" s="189" t="str">
        <f t="shared" si="2"/>
        <v>#REF!</v>
      </c>
    </row>
    <row r="599" ht="15.75" customHeight="1">
      <c r="A599" s="189" t="str">
        <f t="shared" ref="A599:C599" si="210">#REF!</f>
        <v>#REF!</v>
      </c>
      <c r="B599" s="189" t="str">
        <f t="shared" si="210"/>
        <v>#REF!</v>
      </c>
      <c r="C599" s="189" t="str">
        <f t="shared" si="210"/>
        <v>#REF!</v>
      </c>
      <c r="D599" s="189" t="str">
        <f t="shared" si="2"/>
        <v>#REF!</v>
      </c>
    </row>
    <row r="600" ht="15.75" customHeight="1">
      <c r="A600" s="189" t="str">
        <f>Seeds!AB403</f>
        <v>M6-MyM-2b-I-1</v>
      </c>
      <c r="B600" s="189" t="str">
        <f t="shared" ref="B600:B606" si="211">#REF!</f>
        <v>#REF!</v>
      </c>
      <c r="C600" s="189" t="str">
        <f>Seeds!AA403</f>
        <v>{"id":"M6-MyM-2b-I-1","stimulus":"&lt;p&gt;Selecione o resultado da seguinte multiplicação.&lt;/p&gt;&lt;p style=\"text-align:center;\"&gt;{{Q1}} {{Q11}} × {{Q2}} = ...&lt;/p&gt;","hint":"&lt;p&gt;Para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v>
      </c>
      <c r="D600" s="189" t="str">
        <f t="shared" si="2"/>
        <v>#REF!</v>
      </c>
    </row>
    <row r="601" ht="15.75" customHeight="1">
      <c r="A601" s="189" t="str">
        <f>Seeds!AB404</f>
        <v>M6-MyM-2b-I-2</v>
      </c>
      <c r="B601" s="189" t="str">
        <f t="shared" si="211"/>
        <v>#REF!</v>
      </c>
      <c r="C601" s="189" t="str">
        <f>Seeds!AA404</f>
        <v>{"id":"M6-MyM-2b-I-2","stimulus":"&lt;p&gt;Selecione o resultado da seguinte divisão.&lt;/p&gt;&lt;p style=\"text-align:center;\"&gt;{{T1}} {{Q22}} : {{Q1}} = ...&lt;/p&gt;","hint":"&lt;p&gt;Para calcular, é necessário dividir os números e expressar o resultado na mesma unidade.&lt;/p&gt;","feedback":"&lt;p&gt;Para calcular, é necessário dividir os números e expressar o resultado na mesma unidade.&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v>
      </c>
      <c r="D601" s="189" t="str">
        <f t="shared" si="2"/>
        <v>#REF!</v>
      </c>
    </row>
    <row r="602" ht="15.75" customHeight="1">
      <c r="A602" s="189" t="str">
        <f>Seeds!AB405</f>
        <v>M6-MyM-2b-E-1</v>
      </c>
      <c r="B602" s="189" t="str">
        <f t="shared" si="211"/>
        <v>#REF!</v>
      </c>
      <c r="C602" s="189" t="str">
        <f>Seeds!AA405</f>
        <v>{"id":"M6-MyM-2b-E-1","stimulus":"&lt;p&gt;Calcule a seguinte multiplicação.&lt;/p&gt;","template":"&lt;p style=\"text-align:center;\"&gt;{{Q1}} {{Q11}} × {{Q2}} = {{response}} {{Q11}}&lt;/p&gt;","hint":"&lt;p&gt;Para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2,"max":9,"step":1},{"name":"Q11","label":null,"list":["km","hm","dam","m","dm","cm","mm"]}],"calculated":[{"name":"A1","label":"{{function}}","function":"{{Q1}}*{{Q2}}"}],"uniques":true},"algorithm":{"name":"calculateOperation","params":{"method":"equivLiteral","keyboard":"NUMERICAL"}}}</v>
      </c>
      <c r="D602" s="189" t="str">
        <f t="shared" si="2"/>
        <v>#REF!</v>
      </c>
    </row>
    <row r="603" ht="15.75" customHeight="1">
      <c r="A603" s="189" t="str">
        <f>Seeds!AB406</f>
        <v>M6-MyM-2b-E-2</v>
      </c>
      <c r="B603" s="189" t="str">
        <f t="shared" si="211"/>
        <v>#REF!</v>
      </c>
      <c r="C603" s="189" t="str">
        <f>Seeds!AA406</f>
        <v>{"id":"M6-MyM-2b-E-2","stimulus":"&lt;p&gt;Calcule a seguinte divisão.&lt;/p&gt;","template":"&lt;p style=\"text-align:center;\"&gt;{{T1}} {{Q11}} : {{Q1}} = {{response}} {{Q11}}&lt;/p&gt;","hint":"&lt;p&gt;Para calcular, é necessário dividir os números e expressar o resultado na mesma unidade.&lt;/p&gt;","feedback":"&lt;p&gt;Para calcular, é necessário dividir os números e expressar o resultado na mesma unidade.&lt;/p&gt;","seed":{"parameters":[{"name":"Q1","label":null,"min":2,"max":9,"step":1},{"name":"Q2","label":null,"min":100,"max":300,"step":1},{"name":"Q11","label":null,"list":["km","hm","dam","m","dm","cm","mm"]}],"calculated":[{"name":"T1","label":"{{function}}","function":"{{Q1}}*{{Q2}}","temp":true},{"name":"A1","label":"{{function}}","function":"{{Q2}}"}],"uniques":true},"algorithm":{"name":"calculateOperation","params":{"method":"equivLiteral","keyboard":"NUMERICAL"}}}</v>
      </c>
      <c r="D603" s="189" t="str">
        <f t="shared" si="2"/>
        <v>#REF!</v>
      </c>
    </row>
    <row r="604" ht="15.75" customHeight="1">
      <c r="A604" s="189" t="str">
        <f>Seeds!AB407</f>
        <v>M6-MyM-2b-A-1</v>
      </c>
      <c r="B604" s="189" t="str">
        <f t="shared" si="211"/>
        <v>#REF!</v>
      </c>
      <c r="C604" s="189" t="str">
        <f>Seeds!AA407</f>
        <v>{"id":"M6-MyM-2b-A-1","stimulus":"&lt;p&gt;O calçadão onde Andrés vai para uma caminhada mede &lt;span class=\"no-break\"&gt;{{Q1}} dam.&lt;/span&gt; Se ele já fez esse mesmo percurso {{Q2}} vezes, quantos decâmetros ele já andou no total?&lt;/p&gt;","template":"&lt;p&gt;Ele caminhou {{response}} dam.&lt;/p&gt;","hint":"&lt;p&gt;Para obter o resultado, multiplique e expresse o resultado na mesma unidade.&lt;/p&gt;","feedback":"&lt;p&gt;Para obter o resultado, multiplique e expresse o resultado na mesma unidade.&lt;/p&gt;&lt;p style=\"text-align:center;\"&gt;{{Q1}} dam × {{Q2}} = {{A1}} dam&lt;/p&gt;","seed":{"parameters":[{"name":"Q1","label":null,"min":100,"max":999,"step":1},{"name":"Q2","label":null,"min":2,"max":9,"step":1}],"calculated":[{"name":"A1","label":"{{function}}","function":"{{Q1}}*{{Q2}}"}],"uniques":true},"algorithm":{"name":"calculateOperation","params":{"method":"equivLiteral","keyboard":"NUMERICAL"}}}</v>
      </c>
      <c r="D604" s="189" t="str">
        <f t="shared" si="2"/>
        <v>#REF!</v>
      </c>
    </row>
    <row r="605" ht="15.75" customHeight="1">
      <c r="A605" s="189" t="str">
        <f>Seeds!AB408</f>
        <v>M6-MyM-2b-A-2</v>
      </c>
      <c r="B605" s="189" t="str">
        <f t="shared" si="211"/>
        <v>#REF!</v>
      </c>
      <c r="C605" s="189" t="str">
        <f>Seeds!AA408</f>
        <v>{"id":"M6-MyM-2b-A-2","stimulus":"&lt;p&gt;Alice tem uma corda de &lt;span class=\"no-break\"&gt;{{T1}} m&lt;/span&gt; que ela precisa cortar em pedaços {{Q1}} iguais. Quantos metros cada peçado vai medir?&lt;/p&gt;","template":"&lt;p&gt;Cada peça terá {{response}} m.&lt;/p&gt;","hint":"&lt;p&gt;Para obter o resultado, dividir e expressar o resultado na mesma unidade.&lt;/p&gt;","feedback":"&lt;p&gt;Para obter o resultado, dividir e expressar o resultado na mesma unidade.&lt;/p&gt;&lt;p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v>
      </c>
      <c r="D605" s="189" t="str">
        <f t="shared" si="2"/>
        <v>#REF!</v>
      </c>
    </row>
    <row r="606" ht="15.75" customHeight="1">
      <c r="A606" s="189" t="str">
        <f>Seeds!AB409</f>
        <v>M6-MyM-2b-A-3</v>
      </c>
      <c r="B606" s="189" t="str">
        <f t="shared" si="211"/>
        <v>#REF!</v>
      </c>
      <c r="C606" s="189" t="str">
        <f>Seeds!AA409</f>
        <v>{"id":"M6-MyM-2b-A-3","stimulus":"&lt;p&gt;Um prédio de {{Q2}} andares tem &lt;span class=\"no-break\"&gt;{{T1}} m&lt;/span&gt; de altura. Se cada andar tem a mesma altura, quanto mede a altura de cada um?&lt;/p&gt;","template":"&lt;p&gt;A altura de cada andar é {{response}} m.&lt;/p&gt;","hint":"&lt;p&gt;Para obter o resultado, é preciso dividir e expressar o resultado na mesma unidade.&lt;/p&gt;","feedback":"&lt;p&gt;Para obter o resultado, é preciso dividir e expressar o resultado na mesma unidade.&lt;/p&gt;&lt;p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v>
      </c>
      <c r="D606" s="189" t="str">
        <f t="shared" si="2"/>
        <v>#REF!</v>
      </c>
    </row>
    <row r="607" ht="15.75" customHeight="1">
      <c r="A607" s="189" t="str">
        <f t="shared" ref="A607:C607" si="212">#REF!</f>
        <v>#REF!</v>
      </c>
      <c r="B607" s="189" t="str">
        <f t="shared" si="212"/>
        <v>#REF!</v>
      </c>
      <c r="C607" s="189" t="str">
        <f t="shared" si="212"/>
        <v>#REF!</v>
      </c>
      <c r="D607" s="189" t="str">
        <f t="shared" si="2"/>
        <v>#REF!</v>
      </c>
    </row>
    <row r="608" ht="15.75" customHeight="1">
      <c r="A608" s="189" t="str">
        <f t="shared" ref="A608:C608" si="213">#REF!</f>
        <v>#REF!</v>
      </c>
      <c r="B608" s="189" t="str">
        <f t="shared" si="213"/>
        <v>#REF!</v>
      </c>
      <c r="C608" s="189" t="str">
        <f t="shared" si="213"/>
        <v>#REF!</v>
      </c>
      <c r="D608" s="189" t="str">
        <f t="shared" si="2"/>
        <v>#REF!</v>
      </c>
    </row>
    <row r="609" ht="15.75" customHeight="1">
      <c r="A609" s="189" t="str">
        <f t="shared" ref="A609:C609" si="214">#REF!</f>
        <v>#REF!</v>
      </c>
      <c r="B609" s="189" t="str">
        <f t="shared" si="214"/>
        <v>#REF!</v>
      </c>
      <c r="C609" s="189" t="str">
        <f t="shared" si="214"/>
        <v>#REF!</v>
      </c>
      <c r="D609" s="189" t="str">
        <f t="shared" si="2"/>
        <v>#REF!</v>
      </c>
    </row>
    <row r="610" ht="15.75" customHeight="1">
      <c r="A610" s="189" t="str">
        <f t="shared" ref="A610:C610" si="215">#REF!</f>
        <v>#REF!</v>
      </c>
      <c r="B610" s="189" t="str">
        <f t="shared" si="215"/>
        <v>#REF!</v>
      </c>
      <c r="C610" s="189" t="str">
        <f t="shared" si="215"/>
        <v>#REF!</v>
      </c>
      <c r="D610" s="189" t="str">
        <f t="shared" si="2"/>
        <v>#REF!</v>
      </c>
    </row>
    <row r="611" ht="15.75" customHeight="1">
      <c r="A611" s="189" t="str">
        <f t="shared" ref="A611:C611" si="216">#REF!</f>
        <v>#REF!</v>
      </c>
      <c r="B611" s="189" t="str">
        <f t="shared" si="216"/>
        <v>#REF!</v>
      </c>
      <c r="C611" s="189" t="str">
        <f t="shared" si="216"/>
        <v>#REF!</v>
      </c>
      <c r="D611" s="189" t="str">
        <f t="shared" si="2"/>
        <v>#REF!</v>
      </c>
    </row>
    <row r="612" ht="15.75" customHeight="1">
      <c r="A612" s="189" t="str">
        <f t="shared" ref="A612:C612" si="217">#REF!</f>
        <v>#REF!</v>
      </c>
      <c r="B612" s="189" t="str">
        <f t="shared" si="217"/>
        <v>#REF!</v>
      </c>
      <c r="C612" s="189" t="str">
        <f t="shared" si="217"/>
        <v>#REF!</v>
      </c>
      <c r="D612" s="189" t="str">
        <f t="shared" si="2"/>
        <v>#REF!</v>
      </c>
    </row>
    <row r="613" ht="15.75" customHeight="1">
      <c r="A613" s="189" t="str">
        <f t="shared" ref="A613:C613" si="218">#REF!</f>
        <v>#REF!</v>
      </c>
      <c r="B613" s="189" t="str">
        <f t="shared" si="218"/>
        <v>#REF!</v>
      </c>
      <c r="C613" s="189" t="str">
        <f t="shared" si="218"/>
        <v>#REF!</v>
      </c>
      <c r="D613" s="189" t="str">
        <f t="shared" si="2"/>
        <v>#REF!</v>
      </c>
    </row>
    <row r="614" ht="15.75" customHeight="1">
      <c r="A614" s="189" t="str">
        <f>Seeds!AB410</f>
        <v>M6-MyM-3a-I-1</v>
      </c>
      <c r="B614" s="189" t="str">
        <f t="shared" ref="B614:B622" si="219">#REF!</f>
        <v>#REF!</v>
      </c>
      <c r="C614" s="189" t="str">
        <f>Seeds!AA410</f>
        <v>{"id":"M6-MyM-3a-I-1","stimulus":"&lt;p&gt;Selecione as unidades de capacidade.&lt;/p&gt;","hint":"&lt;p&gt;As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v>
      </c>
      <c r="D614" s="189" t="str">
        <f t="shared" si="2"/>
        <v>#REF!</v>
      </c>
    </row>
    <row r="615" ht="15.75" customHeight="1">
      <c r="A615" s="189" t="str">
        <f>Seeds!AB411</f>
        <v>M6-MyM-3a-E-1</v>
      </c>
      <c r="B615" s="189" t="str">
        <f t="shared" si="219"/>
        <v>#REF!</v>
      </c>
      <c r="C615" s="189" t="str">
        <f>Seeds!AA411</f>
        <v>{"id":"M6-MyM-3a-E-1","stimulus":"&lt;p&gt;Selecione a frase correta.&lt;/p&gt;","hint":"&lt;p&gt;As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255);\"&gt;ml&lt;/span&gt;&lt;/td&gt;&lt;/tr&gt;&lt;/tbody&gt;&lt;/table&gt;","seed":{"parameters":[],"calculated":[{"name":"A1","label":"Os centilitros são menores que os litros."},{"name":"A2","label":"Os decalitros são menores que os quilolitros."},{"name":"A3","label":"Os mililitros são menores que os decilitros."},{"name":"A4","label":"Os decilitros são menores que os decalitros."},{"name":"A5","label":"Os decalitros são menores que os decilitros.","incorrect":true},{"name":"A6","label":"Os quilolitros são menores que os hectolitros.","incorrect":true},{"name":"A7","label":"Os hectolitros são menores que os decalitros.","incorrect":true},{"name":"A8","label":"Os decilitros são menores que os mililitros.","incorrect":true},{"name":"A9","label":"Os litros são menores que os decilitros.","incorrect":true},{"name":"A10","label":"Os decalitros são menores que os centilitros.","incorrect":true}],"uniques":true},"algorithm":{"name":"trueFalse","template":"Multiple choice – standard","params":{"countCorrect":1,"countIncorrect":2
        }
    }
}</v>
      </c>
      <c r="D615" s="189" t="str">
        <f t="shared" si="2"/>
        <v>#REF!</v>
      </c>
    </row>
    <row r="616" ht="15.75" customHeight="1">
      <c r="A616" s="189" t="str">
        <f>Seeds!AB412</f>
        <v>M6-MyM-3b-I-1</v>
      </c>
      <c r="B616" s="189" t="str">
        <f t="shared" si="219"/>
        <v>#REF!</v>
      </c>
      <c r="C616" s="189" t="str">
        <f>Seeds!AA412</f>
        <v>{"id":"M6-MyM-3b-I-1","stimulus":"&lt;p&gt;Selecione a equivalência correta.&lt;/p&gt;","hint":"&lt;div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v>
      </c>
      <c r="D616" s="189" t="str">
        <f t="shared" si="2"/>
        <v>#REF!</v>
      </c>
    </row>
    <row r="617" ht="15.75" customHeight="1">
      <c r="A617" s="189" t="str">
        <f>Seeds!AB413</f>
        <v>M6-MyM-3b-E-1</v>
      </c>
      <c r="B617" s="189" t="str">
        <f t="shared" si="219"/>
        <v>#REF!</v>
      </c>
      <c r="C617" s="189" t="str">
        <f>Seeds!AA413</f>
        <v>{"id":"M6-MyM-3b-E-1","stimulus":"&lt;p&gt;Escreva o resultado dessas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v>
      </c>
      <c r="D617" s="189" t="str">
        <f t="shared" si="2"/>
        <v>#REF!</v>
      </c>
    </row>
    <row r="618" ht="15.75" customHeight="1">
      <c r="A618" s="189" t="str">
        <f>Seeds!AB414</f>
        <v>M6-MyM-3b-E-2</v>
      </c>
      <c r="B618" s="189" t="str">
        <f t="shared" si="219"/>
        <v>#REF!</v>
      </c>
      <c r="C618" s="189" t="str">
        <f>Seeds!AA414</f>
        <v>{"id":"M6-MyM-3b-E-2","stimulus":"&lt;p&gt;Escreva o resultado dessas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v>
      </c>
      <c r="D618" s="189" t="str">
        <f t="shared" si="2"/>
        <v>#REF!</v>
      </c>
    </row>
    <row r="619" ht="15.75" customHeight="1">
      <c r="A619" s="189" t="str">
        <f>Seeds!AB415</f>
        <v>M6-MyM-3b-E-3</v>
      </c>
      <c r="B619" s="189" t="str">
        <f t="shared" si="219"/>
        <v>#REF!</v>
      </c>
      <c r="C619" s="189" t="str">
        <f>Seeds!AA415</f>
        <v>{"id":"M6-MyM-3b-E-3","stimulus":"&lt;p&gt;Escreva o resultado dessas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v>
      </c>
      <c r="D619" s="189" t="str">
        <f t="shared" si="2"/>
        <v>#REF!</v>
      </c>
    </row>
    <row r="620" ht="15.75" customHeight="1">
      <c r="A620" s="189" t="str">
        <f>Seeds!AB416</f>
        <v>M6-MyM-3b-A-1</v>
      </c>
      <c r="B620" s="189" t="str">
        <f t="shared" si="219"/>
        <v>#REF!</v>
      </c>
      <c r="C620" s="189" t="str">
        <f>Seeds!AA416</f>
        <v>{
    "id": "M6-MyM-3b-A-1",
    "stimulus": "&lt;p&gt;Ofélia tem uma piscina com capacidade de {{T1}} kl. Quantos decalitros vale essa medida?&lt;/p&gt;",
    "template": "&lt;p&gt;A piscina tem uma capacidade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v>
      </c>
      <c r="D620" s="189" t="str">
        <f t="shared" si="2"/>
        <v>#REF!</v>
      </c>
    </row>
    <row r="621" ht="15.75" customHeight="1">
      <c r="A621" s="189" t="str">
        <f>Seeds!AB417</f>
        <v>M6-MyM-3b-A-2</v>
      </c>
      <c r="B621" s="189" t="str">
        <f t="shared" si="219"/>
        <v>#REF!</v>
      </c>
      <c r="C621" s="189" t="str">
        <f>Seeds!AA417</f>
        <v>{"id":"M6-MyM-3b-A-2","stimulus":"&lt;p&gt;Um dos potes de Adriano tem capacidade para {{Q1}} cl. Quantos litros de capacidade tem o pote?&lt;/p&gt;","template":"&lt;p&gt;A capacidade do pote é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cl : 100 = {{A1}} l&lt;/p&gt;","seed":{"parameters":[{"name":"Q1","label":null,"min":200,"max":900,"step":25}],"calculated":[{"name":"A1","label":"{{function}}","function":"{{Q1}}/100"}],"uniques":true},"algorithm":{"name":"calculateOperation","params":{"method":"equivLiteral","keyboard":"INTERMEDIATE"}}}</v>
      </c>
      <c r="D621" s="189" t="str">
        <f t="shared" si="2"/>
        <v>#REF!</v>
      </c>
    </row>
    <row r="622" ht="15.75" customHeight="1">
      <c r="A622" s="189" t="str">
        <f>Seeds!AB418</f>
        <v>M6-MyM-3b-A-3</v>
      </c>
      <c r="B622" s="189" t="str">
        <f t="shared" si="219"/>
        <v>#REF!</v>
      </c>
      <c r="C622" s="189" t="str">
        <f>Seeds!AA418</f>
        <v>{"id":"M6-MyM-3b-A-3","stimulus":"&lt;p&gt;Para encher um lago com patos, Ingrid precisava de {{Q1}} dal de água. Quantos decilitros vale essa medida?&lt;/p&gt;","template":"&lt;p&gt;Essa medida vale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dal × 100 = {{A1}} dl&lt;/p&gt;","seed":{"parameters":[{"name":"Q1","label":null,"min":20,"max":100,"step":1}],"calculated":[{"name":"A1","label":"{{function}}","function":"{{Q1}}*100"}],"uniques":true},"algorithm":{"name":"calculateOperation","params":{"method":"equivLiteral","keyboard":"INTERMEDIATE"}}}</v>
      </c>
      <c r="D622" s="189" t="str">
        <f t="shared" si="2"/>
        <v>#REF!</v>
      </c>
    </row>
    <row r="623" ht="15.75" customHeight="1">
      <c r="A623" s="189" t="str">
        <f t="shared" ref="A623:C623" si="220">#REF!</f>
        <v>#REF!</v>
      </c>
      <c r="B623" s="189" t="str">
        <f t="shared" si="220"/>
        <v>#REF!</v>
      </c>
      <c r="C623" s="189" t="str">
        <f t="shared" si="220"/>
        <v>#REF!</v>
      </c>
      <c r="D623" s="189" t="str">
        <f t="shared" si="2"/>
        <v>#REF!</v>
      </c>
    </row>
    <row r="624" ht="15.75" customHeight="1">
      <c r="A624" s="189" t="str">
        <f t="shared" ref="A624:C624" si="221">#REF!</f>
        <v>#REF!</v>
      </c>
      <c r="B624" s="189" t="str">
        <f t="shared" si="221"/>
        <v>#REF!</v>
      </c>
      <c r="C624" s="189" t="str">
        <f t="shared" si="221"/>
        <v>#REF!</v>
      </c>
      <c r="D624" s="189" t="str">
        <f t="shared" si="2"/>
        <v>#REF!</v>
      </c>
    </row>
    <row r="625" ht="15.75" customHeight="1">
      <c r="A625" s="189" t="str">
        <f t="shared" ref="A625:C625" si="222">#REF!</f>
        <v>#REF!</v>
      </c>
      <c r="B625" s="189" t="str">
        <f t="shared" si="222"/>
        <v>#REF!</v>
      </c>
      <c r="C625" s="189" t="str">
        <f t="shared" si="222"/>
        <v>#REF!</v>
      </c>
      <c r="D625" s="189" t="str">
        <f t="shared" si="2"/>
        <v>#REF!</v>
      </c>
    </row>
    <row r="626" ht="15.75" customHeight="1">
      <c r="A626" s="189" t="str">
        <f t="shared" ref="A626:C626" si="223">#REF!</f>
        <v>#REF!</v>
      </c>
      <c r="B626" s="189" t="str">
        <f t="shared" si="223"/>
        <v>#REF!</v>
      </c>
      <c r="C626" s="189" t="str">
        <f t="shared" si="223"/>
        <v>#REF!</v>
      </c>
      <c r="D626" s="189" t="str">
        <f t="shared" si="2"/>
        <v>#REF!</v>
      </c>
    </row>
    <row r="627" ht="15.75" customHeight="1">
      <c r="A627" s="189" t="str">
        <f t="shared" ref="A627:C627" si="224">#REF!</f>
        <v>#REF!</v>
      </c>
      <c r="B627" s="189" t="str">
        <f t="shared" si="224"/>
        <v>#REF!</v>
      </c>
      <c r="C627" s="189" t="str">
        <f t="shared" si="224"/>
        <v>#REF!</v>
      </c>
      <c r="D627" s="189" t="str">
        <f t="shared" si="2"/>
        <v>#REF!</v>
      </c>
    </row>
    <row r="628" ht="15.75" customHeight="1">
      <c r="A628" s="189" t="str">
        <f t="shared" ref="A628:C628" si="225">#REF!</f>
        <v>#REF!</v>
      </c>
      <c r="B628" s="189" t="str">
        <f t="shared" si="225"/>
        <v>#REF!</v>
      </c>
      <c r="C628" s="189" t="str">
        <f t="shared" si="225"/>
        <v>#REF!</v>
      </c>
      <c r="D628" s="189" t="str">
        <f t="shared" si="2"/>
        <v>#REF!</v>
      </c>
    </row>
    <row r="629" ht="15.75" customHeight="1">
      <c r="A629" s="189" t="str">
        <f t="shared" ref="A629:C629" si="226">#REF!</f>
        <v>#REF!</v>
      </c>
      <c r="B629" s="189" t="str">
        <f t="shared" si="226"/>
        <v>#REF!</v>
      </c>
      <c r="C629" s="189" t="str">
        <f t="shared" si="226"/>
        <v>#REF!</v>
      </c>
      <c r="D629" s="189" t="str">
        <f t="shared" si="2"/>
        <v>#REF!</v>
      </c>
    </row>
    <row r="630" ht="15.75" customHeight="1">
      <c r="A630" s="189" t="str">
        <f>Seeds!AB419</f>
        <v>M6-MyM-3d-I-1</v>
      </c>
      <c r="B630" s="189" t="str">
        <f t="shared" ref="B630:B640" si="227">#REF!</f>
        <v>#REF!</v>
      </c>
      <c r="C630" s="189" t="str">
        <f>Seeds!AA419</f>
        <v>{"id":"M6-MyM-3d-I-1","stimulus":"&lt;p&gt;Selecione as afirmações corretas.&lt;/p&gt;","hint":"&lt;p style=\"text-align:center;\"&gt;1 kl = 1 000 l e 1 l = 1 000 ml&lt;/p&gt;","feedback":"&lt;p&gt;1 kl equivale a 1 000 l e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ma garrafa de água mineral tem capacidade de 50 cl.","function":""},{"name":"A2","label":"Um copo tem capacidade de 20 cl.","function":""},{"name":"A3","label":"Uma banheira tem capacidade de 200 l.","function":""},{"name":"A4","label":"Um galão de água mineral tem capacidade de 20 l.","function":""},{"name":"A5","label":"Uma garrafa de água mineral tem capacidade de {{Q1}} {{Q2}}.","function":"","incorrect":true,"feedback":"&lt;p&gt;A capacidade de uma garrafa de água mineral está geralmente entre 0.75 l e 2 l.&lt;/p&gt;"},{"name":"A6","label":"Um copo tem capacidade de {{Q3}} {{Q4}}.","function":"","incorrect":true,"feedback":"&lt;p&gt;A capacidade de um copo é geralmente de cerca de 250 cl.&lt;/p&gt;"},{"name":"A7","label":"Uma banheira tem capacidade de {{Q5}} {{Q6}}.","function":"","incorrect":true,"feedback":"&lt;p&gt;A capacidade de uma banheira está acima de 100 l.&lt;/p&gt;"},{"name":"A8","label":"Um galão de água mineral tem capacidade de {{Q7}} {{Q8}}.","function":"","incorrect":true,"feedback":"&lt;p&gt;A capacidade de um galão de água mineral está geralmente entre 5 l e 20 l.&lt;/p&gt;"}],"uniques":true},"algorithm":{"name":"trueFalse","template":"Multiple choice – multiple response","params":{"countCorrect":2,"countIncorrect":1
        }
    }
}</v>
      </c>
      <c r="D630" s="189" t="str">
        <f t="shared" si="2"/>
        <v>#REF!</v>
      </c>
    </row>
    <row r="631" ht="15.75" customHeight="1">
      <c r="A631" s="189" t="str">
        <f>Seeds!AB420</f>
        <v>M6-MyM-3d-E-1</v>
      </c>
      <c r="B631" s="189" t="str">
        <f t="shared" si="227"/>
        <v>#REF!</v>
      </c>
      <c r="C631" s="189" t="str">
        <f>Seeds!AA420</f>
        <v>{"id":"M6-MyM-3d-E-1","stimulus":"&lt;p&gt;Complete estas frases com a unidade de capacidade abreviada correspondente.&lt;/p&gt;","template":"&lt;p&gt;O tanque de um carro tem capacidade de {{Q1}} {{response}}.&lt;/p&gt;&lt;p&gt;Um copo tem capacidade de {{Q2}} {{response}}.&lt;/p&gt;&lt;p&gt;O cartucho de tinta de uma caneta tem capacidade de {{Q3}} {{response}}.&lt;/p&gt;","hint":"&lt;p style=\"text-align:center;\"&gt;1 kl = 1 000 l e 1 l = 1 000 ml&lt;/p&gt;","feedback":"&lt;p&gt;1 kl equivale a 1 000 l e 1 l equivale a 1 000 ml.&lt;/p&gt;","seed":{"parameters":[{"name":"Q1","label":null,"min":40,"max":70,"step":1},{"name":"Q2","label":null,"min":20,"max":30,"step":0.5},{"name":"Q3","label":null,"min":0.75,"max":1.45,"step":0.05}],"calculated":[{"name":"A1","label":"{{function}}","function":"l","feedback":"&lt;p&gt;Um tanque de carro tem uma capacidade entre 40 l e 70 l.&lt;/p&gt;"},{"name":"A2","label":"{{function}}","function":"cl","feedback":"&lt;p&gt;Um copo tem capacidade entre 20 cl e 30 cl.&lt;/p&gt;"},{"name":"A3","label":"{{function}}","function":"ml","feedback":"&lt;p&gt;A capacidade de um cartucho de tinta de caneta está entre 0.75 ml e 1.45 ml.&lt;/p&gt;"}],"uniques":true},"algorithm":{"name":"calculateOperation","template":"Cloze with text"}}</v>
      </c>
      <c r="D631" s="189" t="str">
        <f t="shared" si="2"/>
        <v>#REF!</v>
      </c>
    </row>
    <row r="632" ht="15.75" customHeight="1">
      <c r="A632" s="189" t="str">
        <f>Seeds!AB421</f>
        <v>M6-MyM-3d-E-2</v>
      </c>
      <c r="B632" s="189" t="str">
        <f t="shared" si="227"/>
        <v>#REF!</v>
      </c>
      <c r="C632" s="189" t="str">
        <f>Seeds!AA421</f>
        <v>{"id":"M6-MyM-3d-E-2","stimulus":"&lt;p&gt;Complete estas frases com a unidade de capacidade abreviada correspondente.&lt;/p&gt;","template":"&lt;p&gt;A capacidade de uma lata de leite de coco é {{Q1}} {{response}}.&lt;/p&gt;&lt;p&gt;É recomendável beber {{Q2}} {{response}} de água por dia.&lt;/p&gt;&lt;p&gt;Uma caixa de suco tem capacidade de {{Q3}} {{response}}.&lt;/p&gt;","hint":"&lt;p style=\"text-align:center;\"&gt;1 kl = 1 000 l e 1 l = 1 000 ml&lt;/p&gt;","feedback":"&lt;p&gt;1 kl equivale a 1 000 l e 1 l equivale a 1 000 ml.&lt;/p&gt;","seed":{"parameters":[{"name":"Q1","label":null,"min":40,"max":50,"step":1},{"name":"Q2","label":null,"min":2,"max":3,"step":0.1},{"name":"Q3","label":null,"min":950,"max":1000,"step":1}],"calculated":[{"name":"A1","label":"{{function}}","function":"cl","feedback":"&lt;p&gt;A capacidade de uma lata de leite de coco é cerca de 40 cl e 50 cl.&lt;/p&gt;"},{"name":"A2","label":"{{function}}","function":"l","feedback":"&lt;p&gt;É recomendável beber entre 2 l e 3 l de água em um dia.&lt;/p&gt;"},{"name":"A3","label":"{{function}}","function":"ml","feedback":"&lt;p&gt;A capacidade de uma caixa de suco é cerca de 1 l.&lt;/p&gt;"}],"uniques":true},"algorithm":{"name":"calculateOperation","template":"Cloze with text"}}</v>
      </c>
      <c r="D632" s="189" t="str">
        <f t="shared" si="2"/>
        <v>#REF!</v>
      </c>
    </row>
    <row r="633" ht="15.75" customHeight="1">
      <c r="A633" s="189" t="str">
        <f>Seeds!AB422</f>
        <v>M6-MyM-3d-E-3</v>
      </c>
      <c r="B633" s="189" t="str">
        <f t="shared" si="227"/>
        <v>#REF!</v>
      </c>
      <c r="C633" s="189" t="str">
        <f>Seeds!AA422</f>
        <v>{"id":"M6-MyM-3d-E-3","stimulus":"&lt;p&gt;Complete estas frases com a unidade de capacidade abreviada correspondente.&lt;/p&gt;","template":"&lt;p&gt;Para uma lavagem de roupas na máquina precisa-se de {{Q1}} {{response}} de amaciante.&lt;/p&gt;&lt;p&gt;Uma bacia tem uma capacidade de {{Q2}} {{response}}.&lt;/p&gt;&lt;p&gt;Uma lata de refrigerante tem capacidade de {{Q3}} {{response}}.&lt;/p&gt;","hint":"&lt;p style=\"text-align:center;\"&gt;1 kl = 1 000 l e 1 l = 1 000 ml&lt;/p&gt;","feedback":"&lt;p&gt;1 kl equivale a 1 000 l e 1 l equivale a 1 000 ml.&lt;/p&gt;","seed":{"parameters":[{"name":"Q1","label":null,"min":20,"max":50,"step":1},{"name":"Q2","label":null,"min":5,"max":20,"step":2},{"name":"Q3","label":null,"min":33,"max":50,"step":1}],"calculated":[{"name":"A1","label":"{{function}}","function":"ml","feedback":"&lt;p&gt;A dose de amaciante para uma lavagem é entre 20 ml e 50 ml.&lt;/p&gt;"},{"name":"A2","label":"{{function}}","function":"l","feedback":"&lt;p&gt;A capacidade de uma bacia é geralmente entre 5 l e 20 l.&lt;/p&gt;"},{"name":"A3","label":"{{function}}","function":"cl","feedback":"&lt;p&gt;Uma lata de refrigerante geralmente contém entre 33 cl e 50 cl.&lt;/p&gt;"}],"uniques":true},"algorithm":{"name":"calculateOperation","template":"Cloze with text"}}</v>
      </c>
      <c r="D633" s="189" t="str">
        <f t="shared" si="2"/>
        <v>#REF!</v>
      </c>
    </row>
    <row r="634" ht="15.75" customHeight="1">
      <c r="A634" s="189" t="str">
        <f>Seeds!AB423</f>
        <v>M6-MyM-4a-I-1</v>
      </c>
      <c r="B634" s="189" t="str">
        <f t="shared" si="227"/>
        <v>#REF!</v>
      </c>
      <c r="C634" s="189" t="str">
        <f>Seeds!AA423</f>
        <v>{"id":"M6-MyM-4a-I-1","stimulus":"&lt;p&gt;Escolha o resultado da seguinte adição.&lt;/p&gt;&lt;p style=\"text-align:center;\"&gt;{{Q1}} {{Q3}} + {{Q2}} {{Q3}} = ...&lt;/p&gt;","hint":"&lt;p&gt;Para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v>
      </c>
      <c r="D634" s="189" t="str">
        <f t="shared" si="2"/>
        <v>#REF!</v>
      </c>
    </row>
    <row r="635" ht="15.75" customHeight="1">
      <c r="A635" s="189" t="str">
        <f>Seeds!AB424</f>
        <v>M6-MyM-4a-I-2</v>
      </c>
      <c r="B635" s="189" t="str">
        <f t="shared" si="227"/>
        <v>#REF!</v>
      </c>
      <c r="C635" s="189" t="str">
        <f>Seeds!AA424</f>
        <v>{"id":"M6-MyM-4a-I-2","stimulus":"&lt;p&gt;Escolha o resultado da seguinte subtração.&lt;/p&gt;&lt;p style=\"text-align:center;\"&gt;{{T1}} {{Q3}} − {{Q2}} {{Q3}} = ...&lt;/p&gt;","hint":"&lt;p&gt;Para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v>
      </c>
      <c r="D635" s="189" t="str">
        <f t="shared" si="2"/>
        <v>#REF!</v>
      </c>
    </row>
    <row r="636" ht="15.75" customHeight="1">
      <c r="A636" s="189" t="str">
        <f>Seeds!AB425</f>
        <v>M6-MyM-4a-E-1</v>
      </c>
      <c r="B636" s="189" t="str">
        <f t="shared" si="227"/>
        <v>#REF!</v>
      </c>
      <c r="C636" s="189" t="str">
        <f>Seeds!AA425</f>
        <v>{"id":"M6-MyM-4a-E-1","stimulus":"&lt;p&gt;Calcule a seguinte adição.&lt;/p&gt;","template":"&lt;p style=\"text-align:center;\"&gt;{{Q1}} {{Q3}} + {{Q2}} {{Q3}} = {{response}} {{Q3}}&lt;/p&gt;","hint":"&lt;p&gt;Para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100,"max":500,"step":1},{"name":"Q2","label":null,"min":100,"max":300,"step":1},{"name":"Q3","label":null,"list":["kl","hl","dal","l","dl","cl","ml"]}],"calculated":[{"name":"A1","label":"{{function}}","function":"{{Q1}}+{{Q2}}"}],"uniques":true},"algorithm":{"name":"calculateOperation","params":{"method":"equivLiteral","keyboard":"NUMERICAL"}}}</v>
      </c>
      <c r="D636" s="189" t="str">
        <f t="shared" si="2"/>
        <v>#REF!</v>
      </c>
    </row>
    <row r="637" ht="15.75" customHeight="1">
      <c r="A637" s="189" t="str">
        <f>Seeds!AB426</f>
        <v>M6-MyM-4a-E-2</v>
      </c>
      <c r="B637" s="189" t="str">
        <f t="shared" si="227"/>
        <v>#REF!</v>
      </c>
      <c r="C637" s="189" t="str">
        <f>Seeds!AA426</f>
        <v>{"id":"M6-MyM-4a-E-2","stimulus":"&lt;p&gt;Calcule a seguinte subtração.&lt;/p&gt;","template":"&lt;p style=\"text-align:center;\"&gt;{{T1}} {{Q3}} − {{Q2}} {{Q3}} = {{response}} {{Q3}}&lt;/p&gt;","hint":"&lt;p&gt;Para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300,"step":1},{"name":"Q3","label":null,"list":["kl","hl","dal","l","dl","cl","ml"]}],"calculated":[{"name":"T1","label":"{{function}}","function":"{{Q1}}+{{Q2}}","temp":true},{"name":"A1","label":"{{function}}","function":"{{Q1}}"}],"uniques":true},"algorithm":{"name":"calculateOperation","params":{"method":"equivLiteral","keyboard":"NUMERICAL"}}}</v>
      </c>
      <c r="D637" s="189" t="str">
        <f t="shared" si="2"/>
        <v>#REF!</v>
      </c>
    </row>
    <row r="638" ht="15.75" customHeight="1">
      <c r="A638" s="189" t="str">
        <f>Seeds!AB427</f>
        <v>M6-MyM-4a-A-1</v>
      </c>
      <c r="B638" s="189" t="str">
        <f t="shared" si="227"/>
        <v>#REF!</v>
      </c>
      <c r="C638" s="189" t="str">
        <f>Seeds!AA427</f>
        <v>{"id":"M6-MyM-4a-A-1","stimulus":"&lt;p&gt;Em um restaurante, Andreia pediu um refrigerante em um copo de {{Q1}} cl e água em um copo de {{Q2}} cl. Quantos centilitros de bebida ela pediu no total.&lt;/p&gt;","template":"&lt;p&gt;Andreia pediu {{response}} cl de bebida.&lt;/p&gt;","hint":"&lt;p&gt;Para realizar somas com unidades de capacidade, todas as medidas devem ser expressas na mesma unidade.&lt;/p&gt;","feedback":"&lt;p&gt;Para realizar somas com unidades de capacidade, todas as medidas devem ser expressas na mesma unidade.&lt;/p&gt;&lt;p style=\"text-align:center;\"&gt;{{Q1}} cl + {{Q2}} cl = {{A1}} cl&lt;/p&gt;","seed":{"parameters":[{"name":"Q1","label":null,"min":200,"max":500,"step":50},{"name":"Q2","label":null,"min":500,"max":700,"step":50}],"calculated":[{"name":"A1","label":"{{function}}","function":"{{Q1}}+{{Q2}}"}],"uniques":true},"algorithm":{"name":"calculateOperation","params":{"method":"equivLiteral","keyboard":"NUMERICAL"}}}</v>
      </c>
      <c r="D638" s="189" t="str">
        <f t="shared" si="2"/>
        <v>#REF!</v>
      </c>
    </row>
    <row r="639" ht="15.75" customHeight="1">
      <c r="A639" s="189" t="str">
        <f>Seeds!AB428</f>
        <v>M6-MyM-4a-A-2</v>
      </c>
      <c r="B639" s="189" t="str">
        <f t="shared" si="227"/>
        <v>#REF!</v>
      </c>
      <c r="C639" s="189" t="str">
        <f>Seeds!AA428</f>
        <v>{"id":"M6-MyM-4a-A-2","stimulus":"&lt;p&gt;Uma piscina com capacidade de {{Q1}} l foi enchida com {{Q2}} l de água. Quantos litros faltam para encher a piscina?&lt;/p&gt;","template":"&lt;p&gt;Cabem {{response}} l restantes.&lt;/p&gt;","hint":"&lt;p&gt;Para realizar a subtração com unidades de capacidade, todas as medidas devem ser expressas na mesma unidade.&lt;/p&gt;","feedback":"&lt;p&gt;Para realizar a subtração com unidades de capacidade, todas as medidas devem ser expressas na mesma unidade.&lt;/p&gt;&lt;p style=\"text-align:center;\"&gt;{{Q1}} l − {{Q2}} l = {{A1}} l&lt;/p&gt;","seed":{"parameters":[{"name":"Q1","label":null,"min":25000,"max":50000,"step":5000},{"name":"Q2","label":null,"min":1000,"max":1500,"step":50}],"calculated":[{"name":"A1","label":"{{function}}","function":"{{Q1}}-{{Q2}}"}],"uniques":true},"algorithm":{"name":"calculateOperation","params":{"method":"equivLiteral","keyboard":"NUMERICAL"}}}</v>
      </c>
      <c r="D639" s="189" t="str">
        <f t="shared" si="2"/>
        <v>#REF!</v>
      </c>
    </row>
    <row r="640" ht="15.75" customHeight="1">
      <c r="A640" s="189" t="str">
        <f>Seeds!AB429</f>
        <v>M6-MyM-4a-A-3</v>
      </c>
      <c r="B640" s="189" t="str">
        <f t="shared" si="227"/>
        <v>#REF!</v>
      </c>
      <c r="C640" s="189" t="str">
        <f>Seeds!AA429</f>
        <v>{"id":"M6-MyM-4a-A-3","stimulus":"&lt;p&gt;Uma empresa que produz leite tem dois tanques para armazenar o produto, um de {{Q1}} hl e outro de {{Q2}} hl. Quantos hectolitros de leite a empresa armazena nesses dois tanques.&lt;/p&gt;","template":"&lt;p&gt;A empresa armazena {{response}} hl no total.&lt;/p&gt;","hint":"&lt;p&gt;Para realizar somas com unidades de capacidade, todas as medidas devem ser expressas na mesma unidade.&lt;/p&gt;","feedback":"&lt;p&gt;Para realizar somas com unidades de capacidade, todas as medidas devem ser expressas na mesma unidade.&lt;/p&gt;&lt;p style=\"text-align:center;\"&gt;{{Q1}} hl + {{Q2}} hl = {{A1}} hl&lt;/p&gt;","seed":{"parameters":[{"name":"Q1","label":null,"min":100,"max":300,"step":1},{"name":"Q2","label":null,"min":100,"max":300,"step":1}],"calculated":[{"name":"A1","label":"{{function}}","function":"{{Q1}}+{{Q2}}"}],"uniques":true},"algorithm":{"name":"calculateOperation","params":{"method":"equivLiteral","keyboard":"NUMERICAL"}}}</v>
      </c>
      <c r="D640" s="189" t="str">
        <f t="shared" si="2"/>
        <v>#REF!</v>
      </c>
    </row>
    <row r="641" ht="15.75" customHeight="1">
      <c r="A641" s="189" t="str">
        <f t="shared" ref="A641:C641" si="228">#REF!</f>
        <v>#REF!</v>
      </c>
      <c r="B641" s="189" t="str">
        <f t="shared" si="228"/>
        <v>#REF!</v>
      </c>
      <c r="C641" s="189" t="str">
        <f t="shared" si="228"/>
        <v>#REF!</v>
      </c>
      <c r="D641" s="189" t="str">
        <f t="shared" si="2"/>
        <v>#REF!</v>
      </c>
    </row>
    <row r="642" ht="15.75" customHeight="1">
      <c r="A642" s="189" t="str">
        <f t="shared" ref="A642:C642" si="229">#REF!</f>
        <v>#REF!</v>
      </c>
      <c r="B642" s="189" t="str">
        <f t="shared" si="229"/>
        <v>#REF!</v>
      </c>
      <c r="C642" s="189" t="str">
        <f t="shared" si="229"/>
        <v>#REF!</v>
      </c>
      <c r="D642" s="189" t="str">
        <f t="shared" si="2"/>
        <v>#REF!</v>
      </c>
    </row>
    <row r="643" ht="15.75" customHeight="1">
      <c r="A643" s="189" t="str">
        <f t="shared" ref="A643:C643" si="230">#REF!</f>
        <v>#REF!</v>
      </c>
      <c r="B643" s="189" t="str">
        <f t="shared" si="230"/>
        <v>#REF!</v>
      </c>
      <c r="C643" s="189" t="str">
        <f t="shared" si="230"/>
        <v>#REF!</v>
      </c>
      <c r="D643" s="189" t="str">
        <f t="shared" si="2"/>
        <v>#REF!</v>
      </c>
    </row>
    <row r="644" ht="15.75" customHeight="1">
      <c r="A644" s="189" t="str">
        <f t="shared" ref="A644:C644" si="231">#REF!</f>
        <v>#REF!</v>
      </c>
      <c r="B644" s="189" t="str">
        <f t="shared" si="231"/>
        <v>#REF!</v>
      </c>
      <c r="C644" s="189" t="str">
        <f t="shared" si="231"/>
        <v>#REF!</v>
      </c>
      <c r="D644" s="189" t="str">
        <f t="shared" si="2"/>
        <v>#REF!</v>
      </c>
    </row>
    <row r="645" ht="15.75" customHeight="1">
      <c r="A645" s="189" t="str">
        <f t="shared" ref="A645:C645" si="232">#REF!</f>
        <v>#REF!</v>
      </c>
      <c r="B645" s="189" t="str">
        <f t="shared" si="232"/>
        <v>#REF!</v>
      </c>
      <c r="C645" s="189" t="str">
        <f t="shared" si="232"/>
        <v>#REF!</v>
      </c>
      <c r="D645" s="189" t="str">
        <f t="shared" si="2"/>
        <v>#REF!</v>
      </c>
    </row>
    <row r="646" ht="15.75" customHeight="1">
      <c r="A646" s="189" t="str">
        <f t="shared" ref="A646:C646" si="233">#REF!</f>
        <v>#REF!</v>
      </c>
      <c r="B646" s="189" t="str">
        <f t="shared" si="233"/>
        <v>#REF!</v>
      </c>
      <c r="C646" s="189" t="str">
        <f t="shared" si="233"/>
        <v>#REF!</v>
      </c>
      <c r="D646" s="189" t="str">
        <f t="shared" si="2"/>
        <v>#REF!</v>
      </c>
    </row>
    <row r="647" ht="15.75" customHeight="1">
      <c r="A647" s="189" t="str">
        <f t="shared" ref="A647:C647" si="234">#REF!</f>
        <v>#REF!</v>
      </c>
      <c r="B647" s="189" t="str">
        <f t="shared" si="234"/>
        <v>#REF!</v>
      </c>
      <c r="C647" s="189" t="str">
        <f t="shared" si="234"/>
        <v>#REF!</v>
      </c>
      <c r="D647" s="189" t="str">
        <f t="shared" si="2"/>
        <v>#REF!</v>
      </c>
    </row>
    <row r="648" ht="15.75" customHeight="1">
      <c r="A648" s="189" t="str">
        <f>Seeds!AB430</f>
        <v>M6-MyM-4b-I-1</v>
      </c>
      <c r="B648" s="189" t="str">
        <f t="shared" ref="B648:B654" si="235">#REF!</f>
        <v>#REF!</v>
      </c>
      <c r="C648" s="189" t="str">
        <f>Seeds!AA430</f>
        <v>{"id":"M6-MyM-4b-I-1","stimulus":"&lt;p&gt;Arraste o resultado correspondente à operação.&lt;/p&gt;","template":"&lt;p style=\"text-align:center;\"&gt;{{Q1}} {{Q11}} × {{Q2}} = {{response}} {{Q11}}&lt;/p&gt;","hint":"&lt;p&gt;Multiplique os números e mantenha a mesma unidade de capacidade.&lt;/p&gt;","feedback":"&lt;p&gt;Os números são operados e o resultado mantém a mesma unidade de capacidade.&lt;/p&gt;&lt;p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v>
      </c>
      <c r="D648" s="189" t="str">
        <f t="shared" si="2"/>
        <v>#REF!</v>
      </c>
    </row>
    <row r="649" ht="15.75" customHeight="1">
      <c r="A649" s="189" t="str">
        <f>Seeds!AB431</f>
        <v>M6-MyM-4b-I-2</v>
      </c>
      <c r="B649" s="189" t="str">
        <f t="shared" si="235"/>
        <v>#REF!</v>
      </c>
      <c r="C649" s="189" t="str">
        <f>Seeds!AA431</f>
        <v>{"id":"M6-MyM-4b-I-2","stimulus":"&lt;p&gt;Arraste o resultado correspondente à operação.&lt;/p&gt;","template":"&lt;p style=\"text-align:center;\"&gt;{{T1}} {{Q22}} : {{Q3}} = {{response}} {{Q22}}&lt;/p&gt;","hint":"&lt;p&gt;Divida os números e mantenha a mesma unidade de capacidade.&lt;/p&gt;","feedback":"&lt;p&gt;Os números são operados e o resultado mantém a mesma unidade de capacidade.&lt;/p&gt;&lt;p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v>
      </c>
      <c r="D649" s="189" t="str">
        <f t="shared" si="2"/>
        <v>#REF!</v>
      </c>
    </row>
    <row r="650" ht="15.75" customHeight="1">
      <c r="A650" s="189" t="str">
        <f>Seeds!AB432</f>
        <v>M6-MyM-4b-E-1</v>
      </c>
      <c r="B650" s="189" t="str">
        <f t="shared" si="235"/>
        <v>#REF!</v>
      </c>
      <c r="C650" s="189" t="str">
        <f>Seeds!AA432</f>
        <v>{"id":"M6-MyM-4b-E-1","stimulus":"&lt;p&gt;Efetue a seguinte operação.&lt;/p&gt;","template":"&lt;p style=\"text-align:center;\"&gt;{{T1}} {{Q11}} : {{Q1}} = {{response}} {{Q11}}&lt;/p&gt;","hint":"&lt;p&gt;Divida os números e mantenha a mesma unidade de capacidade.&lt;/p&gt;","feedback":"&lt;p&gt;Os números são operados e o resultado mantém a mesma unidade de capacidade.&lt;/p&gt;&lt;p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v>
      </c>
      <c r="D650" s="189" t="str">
        <f t="shared" si="2"/>
        <v>#REF!</v>
      </c>
    </row>
    <row r="651" ht="15.75" customHeight="1">
      <c r="A651" s="189" t="str">
        <f>Seeds!AB433</f>
        <v>M6-MyM-4b-E-2</v>
      </c>
      <c r="B651" s="189" t="str">
        <f t="shared" si="235"/>
        <v>#REF!</v>
      </c>
      <c r="C651" s="189" t="str">
        <f>Seeds!AA433</f>
        <v>{"id":"M6-MyM-4b-E-2","stimulus":"&lt;p&gt;Efetue a seguinte operação.&lt;/p&gt;","template":"&lt;p style=\"text-align:center;\"&gt;{{Q3}} {{Q22}} × {{Q4}} = {{response}} {{Q22}}&lt;/p&gt;","hint":"&lt;p&gt;Multiplique os números e mantenha a mesma unidade de capacidade.&lt;/p&gt;","feedback":"&lt;p&gt;Os números são operados e o resultado mantém a mesma unidade de capacidade.&lt;/p&gt;&lt;p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v>
      </c>
      <c r="D651" s="189" t="str">
        <f t="shared" si="2"/>
        <v>#REF!</v>
      </c>
    </row>
    <row r="652" ht="15.75" customHeight="1">
      <c r="A652" s="189" t="str">
        <f>Seeds!AB434</f>
        <v>M6-MyM-4b-A-1</v>
      </c>
      <c r="B652" s="189" t="str">
        <f t="shared" si="235"/>
        <v>#REF!</v>
      </c>
      <c r="C652" s="189" t="str">
        <f>Seeds!AA434</f>
        <v>{"id":"M6-MyM-4b-A-1","stimulus":"&lt;p&gt;Para pintar uma sala de aula são necessários &lt;span class=\"no-break\"&gt;{{Q1}} dl&lt;/span&gt; de tinta. Quantos decilitros são necessários para pintar {{Q2}} salas de aula?&lt;/p&gt;","template":"&lt;p&gt;São necessários {{response}} dl de tinta.&lt;/p&gt;","hint":"&lt;p&gt;Multiplique a quantidade de tinta necessária para uma sala de aula pelo número de salas de aula que se deseja pintar.&lt;/p&gt;","feedback":"&lt;p&gt;Multiplique a quantidade de tinta necessária para uma sala de aula pelo número de salas de aula a serem pintadas.&lt;/p&gt;&lt;p style=\"text-align:center;\"&gt;{{Q1}} dl × {{Q2}} salas de aula = {{A1}} dl de tinta&lt;/p&gt;","seed":{"parameters":[{"name":"Q1","label":null,"min":150,"max":250,"step":1},{"name":"Q2","label":null,"min":3,"max":9,"step":1}],"calculated":[{"name":"A1","label":"{{function}}","function":"{{Q1}}*{{Q2}}"}],"uniques":true},"algorithm":{"name":"calculateOperation","params":{"method":"equivLiteral","keyboard":"NUMERICAL"}}}</v>
      </c>
      <c r="D652" s="189" t="str">
        <f t="shared" si="2"/>
        <v>#REF!</v>
      </c>
    </row>
    <row r="653" ht="15.75" customHeight="1">
      <c r="A653" s="189" t="str">
        <f>Seeds!AB435</f>
        <v>M6-MyM-4b-A-2</v>
      </c>
      <c r="B653" s="189" t="str">
        <f t="shared" si="235"/>
        <v>#REF!</v>
      </c>
      <c r="C653" s="189" t="str">
        <f>Seeds!AA435</f>
        <v>{"id":"M6-MyM-4b-A-2","stimulus":"&lt;p&gt;Uma fazenda teve uma produção de &lt;span class=\"no-break\"&gt;{{T1}} l&lt;/span&gt; de leite que foi distribuído em {{Q1}} tanques. Quantos litros cada tanque contém?&lt;/p&gt;","template":"&lt;p&gt;Cada tanque contém {{response}} l de leite.&lt;/p&gt;","hint":"&lt;p&gt;Divida o número de litros de leite pelo número de tanques.&lt;/p&gt;","feedback":"&lt;p&gt;Divida o número de litros de leite produzido pelo número de tanques.&lt;/p&gt;&lt;p style=\"text-align:center;\"&gt;{{T1}} l : {{Q1}} tanques = {{Q2}} l de leite&lt;/p&gt;","seed":{"parameters":[{"name":"Q1","label":null,"min":3,"max":9,"step":1},{"name":"Q2","label":null,"min":250,"max":1000,"step":10}],"calculated":[{"name":"T1","label":"{{function}}","function":"{{Q1}}*{{Q2}}","temp":true},{"name":"A1","label":"{{function}}","function":"{{Q2}}"}],"uniques":true},"algorithm":{"name":"calculateOperation","params":{"method":"equivLiteral","keyboard":"NUMERICAL"}}}</v>
      </c>
      <c r="D653" s="189" t="str">
        <f t="shared" si="2"/>
        <v>#REF!</v>
      </c>
    </row>
    <row r="654" ht="15.75" customHeight="1">
      <c r="A654" s="189" t="str">
        <f>Seeds!AB436</f>
        <v>M6-MyM-4b-A-3</v>
      </c>
      <c r="B654" s="189" t="str">
        <f t="shared" si="235"/>
        <v>#REF!</v>
      </c>
      <c r="C654" s="189" t="str">
        <f>Seeds!AA436</f>
        <v>{"id":"M6-MyM-4b-A-3","stimulus":"&lt;p&gt;Uma colmeia de abelhas produz {{Q1}} cl de mel em um ano. Quantos centilitros de mel produzirá em {{Q2}} anos?&lt;/p&gt;","template":"&lt;p&gt;Serão produzidos {{response}} cl de mel.&lt;/p&gt;","hint":"&lt;p&gt;Multiplique os centilitros de mel produzidos em um ano pelos anos a serem calculados.&lt;/p&gt;","feedback":"&lt;p&gt;Multiplique os centilitros de mel produzidos em um ano pelos anos a serem calculados.&lt;/p&gt;&lt;p style=\"text-align:center;\"&gt;{{Q1}} cl × {{Q2}} anos = {{A1}} cl de mel&lt;/p&gt;","seed":{"parameters":[{"name":"Q1","label":null,"min":2800,"max":7000,"step":100},{"name":"Q2","label":null,"min":2,"max":5,"step":1}],"calculated":[{"name":"A1","label":"{{function}}","function":"{{Q1}}*{{Q2}}"}],"uniques":true},"algorithm":{"name":"calculateOperation","params":{"method":"equivLiteral","keyboard":"NUMERICAL"}}}</v>
      </c>
      <c r="D654" s="189" t="str">
        <f t="shared" si="2"/>
        <v>#REF!</v>
      </c>
    </row>
    <row r="655" ht="15.75" customHeight="1">
      <c r="A655" s="189" t="str">
        <f t="shared" ref="A655:C655" si="236">#REF!</f>
        <v>#REF!</v>
      </c>
      <c r="B655" s="189" t="str">
        <f t="shared" si="236"/>
        <v>#REF!</v>
      </c>
      <c r="C655" s="189" t="str">
        <f t="shared" si="236"/>
        <v>#REF!</v>
      </c>
      <c r="D655" s="189" t="str">
        <f t="shared" si="2"/>
        <v>#REF!</v>
      </c>
    </row>
    <row r="656" ht="15.75" customHeight="1">
      <c r="A656" s="189" t="str">
        <f t="shared" ref="A656:C656" si="237">#REF!</f>
        <v>#REF!</v>
      </c>
      <c r="B656" s="189" t="str">
        <f t="shared" si="237"/>
        <v>#REF!</v>
      </c>
      <c r="C656" s="189" t="str">
        <f t="shared" si="237"/>
        <v>#REF!</v>
      </c>
      <c r="D656" s="189" t="str">
        <f t="shared" si="2"/>
        <v>#REF!</v>
      </c>
    </row>
    <row r="657" ht="15.75" customHeight="1">
      <c r="A657" s="189" t="str">
        <f t="shared" ref="A657:C657" si="238">#REF!</f>
        <v>#REF!</v>
      </c>
      <c r="B657" s="189" t="str">
        <f t="shared" si="238"/>
        <v>#REF!</v>
      </c>
      <c r="C657" s="189" t="str">
        <f t="shared" si="238"/>
        <v>#REF!</v>
      </c>
      <c r="D657" s="189" t="str">
        <f t="shared" si="2"/>
        <v>#REF!</v>
      </c>
    </row>
    <row r="658" ht="15.75" customHeight="1">
      <c r="A658" s="189" t="str">
        <f t="shared" ref="A658:C658" si="239">#REF!</f>
        <v>#REF!</v>
      </c>
      <c r="B658" s="189" t="str">
        <f t="shared" si="239"/>
        <v>#REF!</v>
      </c>
      <c r="C658" s="189" t="str">
        <f t="shared" si="239"/>
        <v>#REF!</v>
      </c>
      <c r="D658" s="189" t="str">
        <f t="shared" si="2"/>
        <v>#REF!</v>
      </c>
    </row>
    <row r="659" ht="15.75" customHeight="1">
      <c r="A659" s="189" t="str">
        <f t="shared" ref="A659:C659" si="240">#REF!</f>
        <v>#REF!</v>
      </c>
      <c r="B659" s="189" t="str">
        <f t="shared" si="240"/>
        <v>#REF!</v>
      </c>
      <c r="C659" s="189" t="str">
        <f t="shared" si="240"/>
        <v>#REF!</v>
      </c>
      <c r="D659" s="189" t="str">
        <f t="shared" si="2"/>
        <v>#REF!</v>
      </c>
    </row>
    <row r="660" ht="15.75" customHeight="1">
      <c r="A660" s="189" t="str">
        <f t="shared" ref="A660:C660" si="241">#REF!</f>
        <v>#REF!</v>
      </c>
      <c r="B660" s="189" t="str">
        <f t="shared" si="241"/>
        <v>#REF!</v>
      </c>
      <c r="C660" s="189" t="str">
        <f t="shared" si="241"/>
        <v>#REF!</v>
      </c>
      <c r="D660" s="189" t="str">
        <f t="shared" si="2"/>
        <v>#REF!</v>
      </c>
    </row>
    <row r="661" ht="15.75" customHeight="1">
      <c r="A661" s="189" t="str">
        <f t="shared" ref="A661:C661" si="242">#REF!</f>
        <v>#REF!</v>
      </c>
      <c r="B661" s="189" t="str">
        <f t="shared" si="242"/>
        <v>#REF!</v>
      </c>
      <c r="C661" s="189" t="str">
        <f t="shared" si="242"/>
        <v>#REF!</v>
      </c>
      <c r="D661" s="189" t="str">
        <f t="shared" si="2"/>
        <v>#REF!</v>
      </c>
    </row>
    <row r="662" ht="15.75" customHeight="1">
      <c r="A662" s="189" t="str">
        <f t="shared" ref="A662:C662" si="243">#REF!</f>
        <v>#REF!</v>
      </c>
      <c r="B662" s="189" t="str">
        <f t="shared" si="243"/>
        <v>#REF!</v>
      </c>
      <c r="C662" s="189" t="str">
        <f t="shared" si="243"/>
        <v>#REF!</v>
      </c>
      <c r="D662" s="189" t="str">
        <f t="shared" si="2"/>
        <v>#REF!</v>
      </c>
    </row>
    <row r="663" ht="15.75" customHeight="1">
      <c r="A663" s="189" t="str">
        <f t="shared" ref="A663:C663" si="244">#REF!</f>
        <v>#REF!</v>
      </c>
      <c r="B663" s="189" t="str">
        <f t="shared" si="244"/>
        <v>#REF!</v>
      </c>
      <c r="C663" s="189" t="str">
        <f t="shared" si="244"/>
        <v>#REF!</v>
      </c>
      <c r="D663" s="189" t="str">
        <f t="shared" si="2"/>
        <v>#REF!</v>
      </c>
    </row>
    <row r="664" ht="15.75" customHeight="1">
      <c r="A664" s="189" t="str">
        <f t="shared" ref="A664:C664" si="245">#REF!</f>
        <v>#REF!</v>
      </c>
      <c r="B664" s="189" t="str">
        <f t="shared" si="245"/>
        <v>#REF!</v>
      </c>
      <c r="C664" s="189" t="str">
        <f t="shared" si="245"/>
        <v>#REF!</v>
      </c>
      <c r="D664" s="189" t="str">
        <f t="shared" si="2"/>
        <v>#REF!</v>
      </c>
    </row>
    <row r="665" ht="15.75" customHeight="1">
      <c r="A665" s="189" t="str">
        <f t="shared" ref="A665:C665" si="246">#REF!</f>
        <v>#REF!</v>
      </c>
      <c r="B665" s="189" t="str">
        <f t="shared" si="246"/>
        <v>#REF!</v>
      </c>
      <c r="C665" s="189" t="str">
        <f t="shared" si="246"/>
        <v>#REF!</v>
      </c>
      <c r="D665" s="189" t="str">
        <f t="shared" si="2"/>
        <v>#REF!</v>
      </c>
    </row>
    <row r="666" ht="15.75" customHeight="1">
      <c r="A666" s="189" t="str">
        <f>Seeds!AB437</f>
        <v>M6-MyM-5a-I-1</v>
      </c>
      <c r="B666" s="189" t="str">
        <f t="shared" ref="B666:B678" si="247">#REF!</f>
        <v>#REF!</v>
      </c>
      <c r="C666" s="189" t="str">
        <f>Seeds!AA437</f>
        <v>{"id":"M6-MyM-5a-I-1","stimulus":"Selecione as medidas de massa.","template":"","hint":"As unidades de medida de massa são submúltiplos e múltiplos do grama.","feedback":"As unidades de medida de massa são submúltiplos e múltiplos do grama.\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v>
      </c>
      <c r="D666" s="189" t="str">
        <f t="shared" si="2"/>
        <v>#REF!</v>
      </c>
    </row>
    <row r="667" ht="15.75" customHeight="1">
      <c r="A667" s="189" t="str">
        <f>Seeds!AB438</f>
        <v>M6-MyM-5a-E-1</v>
      </c>
      <c r="B667" s="189" t="str">
        <f t="shared" si="247"/>
        <v>#REF!</v>
      </c>
      <c r="C667" s="189" t="str">
        <f>Seeds!AA438</f>
        <v>{"id":"M6-MyM-5a-E-1","stimulus":"&lt;p&gt;Qual unidade de massa é a mais apropriada para essa medida? Escreva na forma abreviada.&lt;/p&gt;","template":"&lt;p&gt;Uma pessoa pesa {{Q1}} {{response}}.&lt;/p&gt;","hint":"&lt;p&gt;As unidades de medida de massa são submúltiplos e múltiplos do grama.&lt;/p&gt;","feedback":"&lt;p&gt;As unidades de medida de massa são submúltiplos e múltiplos do grama. O peso de um adulto está entre 40 kg e 90 kg.&lt;/p&gt;","seed":{"parameters":[{"name":"Q1","min":40,"max":80,"step":1}],"calculated":[{"name":"A1","label":"kg"}],"uniques":true},"algorithm":{"name":"calculateOperation","template":"Cloze with text"}}</v>
      </c>
      <c r="D667" s="189" t="str">
        <f t="shared" si="2"/>
        <v>#REF!</v>
      </c>
    </row>
    <row r="668" ht="15.75" customHeight="1">
      <c r="A668" s="189" t="str">
        <f>Seeds!AB439</f>
        <v>M6-MyM-5a-E-2</v>
      </c>
      <c r="B668" s="189" t="str">
        <f t="shared" si="247"/>
        <v>#REF!</v>
      </c>
      <c r="C668" s="189" t="str">
        <f>Seeds!AA439</f>
        <v>{"id":"M6-MyM-5a-E-2","stimulus":"&lt;p&gt;Qual unidade de massa é a mais apropriada para essa medida? Escreva na sua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v>
      </c>
      <c r="D668" s="189" t="str">
        <f t="shared" si="2"/>
        <v>#REF!</v>
      </c>
    </row>
    <row r="669" ht="15.75" customHeight="1">
      <c r="A669" s="189" t="str">
        <f>Seeds!AB440</f>
        <v>M6-MyM-5a-E-3</v>
      </c>
      <c r="B669" s="189" t="str">
        <f t="shared" si="247"/>
        <v>#REF!</v>
      </c>
      <c r="C669" s="189" t="str">
        <f>Seeds!AA440</f>
        <v>{"id":"M6-MyM-5a-E-3","stimulus":"&lt;p&gt;Qual unidade de massa é a mais apropriada para essa medida? Escreva na sua forma abreviada.&lt;/p&gt;","template":"&lt;p&gt;Uma pílula de dor de cabeça pesa {{Q1}} {{response}}.&lt;/p&gt;","hint":"&lt;p&gt;As unidades de medida de massa são submúltiplos e múltiplos do grama.&lt;/p&gt;","feedback":"&lt;p&gt;As unidades de medida de massa são submúltiplos e múltiplos do grama. O peso de uma pílula para dor de cabeça está entre 500 mg e 600 mg.&lt;/p&gt;","seed":{"parameters":[{"name":"Q1","min":500,"max":600,"step":10}],"calculated":[{"name":"A1","label":"mg"}],"uniques":true},"algorithm":{"name":"calculateOperation","template":"Cloze with text"}}</v>
      </c>
      <c r="D669" s="189" t="str">
        <f t="shared" si="2"/>
        <v>#REF!</v>
      </c>
    </row>
    <row r="670" ht="15.75" customHeight="1">
      <c r="A670" s="189" t="str">
        <f>Seeds!AB441</f>
        <v>M6-MyM-5b-I-1</v>
      </c>
      <c r="B670" s="189" t="str">
        <f t="shared" si="247"/>
        <v>#REF!</v>
      </c>
      <c r="C670" s="189" t="str">
        <f>Seeds!AA441</f>
        <v>{"id":"M6-MyM-5b-I-1","stimulus":"&lt;p&gt;Selecione a conversão de unidade correta.&lt;/p&gt;","template":"&lt;p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v>
      </c>
      <c r="D670" s="189" t="str">
        <f t="shared" si="2"/>
        <v>#REF!</v>
      </c>
    </row>
    <row r="671" ht="15.75" customHeight="1">
      <c r="A671" s="189" t="str">
        <f>Seeds!AB442</f>
        <v>M6-MyM-5b-I-2</v>
      </c>
      <c r="B671" s="189" t="str">
        <f t="shared" si="247"/>
        <v>#REF!</v>
      </c>
      <c r="C671" s="189" t="str">
        <f>Seeds!AA442</f>
        <v>{"id":"M6-MyM-5b-I-2","stimulus":"&lt;p&gt;Selecione a conversão de unidade correta.&lt;/p&gt;","template":"&lt;p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v>
      </c>
      <c r="D671" s="189" t="str">
        <f t="shared" si="2"/>
        <v>#REF!</v>
      </c>
    </row>
    <row r="672" ht="15.75" customHeight="1">
      <c r="A672" s="189" t="str">
        <f>Seeds!AB443</f>
        <v>M6-MyM-5b-I-3</v>
      </c>
      <c r="B672" s="189" t="str">
        <f t="shared" si="247"/>
        <v>#REF!</v>
      </c>
      <c r="C672" s="189" t="str">
        <f>Seeds!AA443</f>
        <v>{"id":"M6-MyM-5b-I-3","stimulus":"&lt;p&gt;Selecione a conversão de unidade correta.&lt;/p&gt;","template":"&lt;p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v>
      </c>
      <c r="D672" s="189" t="str">
        <f t="shared" si="2"/>
        <v>#REF!</v>
      </c>
    </row>
    <row r="673" ht="15.75" customHeight="1">
      <c r="A673" s="189" t="str">
        <f>Seeds!AB444</f>
        <v>M6-MyM-5b-E-1</v>
      </c>
      <c r="B673" s="189" t="str">
        <f t="shared" si="247"/>
        <v>#REF!</v>
      </c>
      <c r="C673" s="189" t="str">
        <f>Seeds!AA444</f>
        <v>{"id":"M6-MyM-5b-E-1","stimulus":"&lt;p&gt;Calcule esta conversão.&lt;/p&gt;","template":"&lt;p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hg = {{T1}} × 10 = {{A1}} dag&lt;/p&gt;","seed":{"parameters":[{"name":"Q1","min":1,"max":999,"step":1}],"calculated":[{"name":"A1","function":"{{Q1}}"},{"name":"T1","function":"{{Q1}}/10","temp":"true"}],"uniques":true},"algorithm":{"name":"calculateOperation","params":{"method":"equivLiteral","keyboard":"NUMERICAL"}}}</v>
      </c>
      <c r="D673" s="189" t="str">
        <f t="shared" si="2"/>
        <v>#REF!</v>
      </c>
    </row>
    <row r="674" ht="15.75" customHeight="1">
      <c r="A674" s="189" t="str">
        <f>Seeds!AB445</f>
        <v>M6-MyM-5b-E-2</v>
      </c>
      <c r="B674" s="189" t="str">
        <f t="shared" si="247"/>
        <v>#REF!</v>
      </c>
      <c r="C674" s="189" t="str">
        <f>Seeds!AA445</f>
        <v>{"id":"M6-MyM-5b-E-2","stimulus":"&lt;p&gt;Calcule esta conversão.&lt;/p&gt;","template":"&lt;p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mg = {{T1}} : 1 000 = {{A1}} g&lt;/p&gt;","seed":{"parameters":[{"name":"Q1","min":10,"max":99,"step":1}],"calculated":[{"name":"A1","function":"{{Q1}}/1000"},{"name":"T1","function":"{{Q1}}","temp":"true"}],"uniques":true},"algorithm":{"name":"calculateOperation","params":{"method":"equivLiteral","keyboard":"INTERMEDIATE"}}}</v>
      </c>
      <c r="D674" s="189" t="str">
        <f t="shared" si="2"/>
        <v>#REF!</v>
      </c>
    </row>
    <row r="675" ht="15.75" customHeight="1">
      <c r="A675" s="189" t="str">
        <f>Seeds!AB446</f>
        <v>M6-MyM-5b-E-3</v>
      </c>
      <c r="B675" s="189" t="str">
        <f t="shared" si="247"/>
        <v>#REF!</v>
      </c>
      <c r="C675" s="189" t="str">
        <f>Seeds!AA446</f>
        <v>{"id":"M6-MyM-5b-E-3","stimulus":"&lt;p&gt;Calcule esta conversão.&lt;/p&gt;","template":"&lt;p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g = {{T1}} : 10 = {{A1}} dag&lt;/p&gt;","seed":{"parameters":[{"name":"Q1","min":10,"max":99,"step":1}],"calculated":[{"name":"A1","function":"{{Q1}}/100"},{"name":"T1","function":"{{Q1}}/10","temp":"true"}],"uniques":true},"algorithm":{"name":"calculateOperation","params":{"method":"equivLiteral","keyboard":"INTERMEDIATE"}}}</v>
      </c>
      <c r="D675" s="189" t="str">
        <f t="shared" si="2"/>
        <v>#REF!</v>
      </c>
    </row>
    <row r="676" ht="15.75" customHeight="1">
      <c r="A676" s="189" t="str">
        <f>Seeds!AB447</f>
        <v>M6-MyM-5b-A-1</v>
      </c>
      <c r="B676" s="189" t="str">
        <f t="shared" si="247"/>
        <v>#REF!</v>
      </c>
      <c r="C676" s="189" t="str">
        <f>Seeds!AA447</f>
        <v>{"id":"M6-MyM-5b-A-1","stimulus":"&lt;p&gt;Ana comprou {{Q1}} dg de couve-flor. A quantos gramas eles equivalem?&lt;/p&gt;","template":"&lt;p&gt;Equivalem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 = {{A1}} g&lt;/p&gt;","seed":{"parameters":[{"name":"Q1","min":5000,"max":20000,"step":1000}],"calculated":[{"name":"A1","function":"{{Q1}}/10"}],"uniques":true},"algorithm":{"name":"calculateOperation","params":{"method":"equivLiteral","keyboard":"NUMERICAL"}}}</v>
      </c>
      <c r="D676" s="189" t="str">
        <f t="shared" si="2"/>
        <v>#REF!</v>
      </c>
    </row>
    <row r="677" ht="15.75" customHeight="1">
      <c r="A677" s="189" t="str">
        <f>Seeds!AB448</f>
        <v>M6-MyM-5b-A-2</v>
      </c>
      <c r="B677" s="189" t="str">
        <f t="shared" si="247"/>
        <v>#REF!</v>
      </c>
      <c r="C677" s="189" t="str">
        <f>Seeds!AA448</f>
        <v>{"id":"M6-MyM-5b-A-2","stimulus":"&lt;p&gt;Um supermercado comprou {{Q1}} g de sal. Quantos hectogramas são?&lt;/p&gt;","template":"&lt;p&gt;São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g = {{Q1}} : 100 = {{A1}} hg&lt;/p&gt;","seed":{"parameters":[{"name":"Q1","min":1000,"max":10000,"step":10}],"calculated":[{"name":"A1","function":"{{Q1}}/100"}],"uniques":true},"algorithm":{"name":"calculateOperation","params":{"method":"equivLiteral","keyboard":"INTERMEDIATE"}}}</v>
      </c>
      <c r="D677" s="189" t="str">
        <f t="shared" si="2"/>
        <v>#REF!</v>
      </c>
    </row>
    <row r="678" ht="15.75" customHeight="1">
      <c r="A678" s="189" t="str">
        <f>Seeds!AB449</f>
        <v>M6-MyM-5b-A-3</v>
      </c>
      <c r="B678" s="189" t="str">
        <f t="shared" si="247"/>
        <v>#REF!</v>
      </c>
      <c r="C678" s="189" t="str">
        <f>Seeds!AA449</f>
        <v>{"id":"M6-MyM-5b-A-3","stimulus":"&lt;p&gt;Uma máquina mói {{Q1}} kg de milho por dia. Quantos decagramas é isso?&lt;/p&gt;","template":"&lt;p&gt;São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kg = {{Q1}} × 100 = {{A1}} dag&lt;/p&gt;","seed":{"parameters":[{"name":"Q1","min":10,"max":100,"step":1}],"calculated":[{"name":"A1","function":"{{Q1}}*100"}],"uniques":true},"algorithm":{"name":"calculateOperation","params":{"method":"equivLiteral","keyboard":"NUMERICAL"}}}</v>
      </c>
      <c r="D678" s="189" t="str">
        <f t="shared" si="2"/>
        <v>#REF!</v>
      </c>
    </row>
    <row r="679" ht="15.75" customHeight="1">
      <c r="A679" s="189" t="str">
        <f t="shared" ref="A679:C679" si="248">#REF!</f>
        <v>#REF!</v>
      </c>
      <c r="B679" s="189" t="str">
        <f t="shared" si="248"/>
        <v>#REF!</v>
      </c>
      <c r="C679" s="189" t="str">
        <f t="shared" si="248"/>
        <v>#REF!</v>
      </c>
      <c r="D679" s="189" t="str">
        <f t="shared" si="2"/>
        <v>#REF!</v>
      </c>
    </row>
    <row r="680" ht="15.75" customHeight="1">
      <c r="A680" s="189" t="str">
        <f t="shared" ref="A680:C680" si="249">#REF!</f>
        <v>#REF!</v>
      </c>
      <c r="B680" s="189" t="str">
        <f t="shared" si="249"/>
        <v>#REF!</v>
      </c>
      <c r="C680" s="189" t="str">
        <f t="shared" si="249"/>
        <v>#REF!</v>
      </c>
      <c r="D680" s="189" t="str">
        <f t="shared" si="2"/>
        <v>#REF!</v>
      </c>
    </row>
    <row r="681" ht="15.75" customHeight="1">
      <c r="A681" s="189" t="str">
        <f t="shared" ref="A681:C681" si="250">#REF!</f>
        <v>#REF!</v>
      </c>
      <c r="B681" s="189" t="str">
        <f t="shared" si="250"/>
        <v>#REF!</v>
      </c>
      <c r="C681" s="189" t="str">
        <f t="shared" si="250"/>
        <v>#REF!</v>
      </c>
      <c r="D681" s="189" t="str">
        <f t="shared" si="2"/>
        <v>#REF!</v>
      </c>
    </row>
    <row r="682" ht="15.75" customHeight="1">
      <c r="A682" s="189" t="str">
        <f t="shared" ref="A682:C682" si="251">#REF!</f>
        <v>#REF!</v>
      </c>
      <c r="B682" s="189" t="str">
        <f t="shared" si="251"/>
        <v>#REF!</v>
      </c>
      <c r="C682" s="189" t="str">
        <f t="shared" si="251"/>
        <v>#REF!</v>
      </c>
      <c r="D682" s="189" t="str">
        <f t="shared" si="2"/>
        <v>#REF!</v>
      </c>
    </row>
    <row r="683" ht="15.75" customHeight="1">
      <c r="A683" s="189" t="str">
        <f t="shared" ref="A683:C683" si="252">#REF!</f>
        <v>#REF!</v>
      </c>
      <c r="B683" s="189" t="str">
        <f t="shared" si="252"/>
        <v>#REF!</v>
      </c>
      <c r="C683" s="189" t="str">
        <f t="shared" si="252"/>
        <v>#REF!</v>
      </c>
      <c r="D683" s="189" t="str">
        <f t="shared" si="2"/>
        <v>#REF!</v>
      </c>
    </row>
    <row r="684" ht="15.75" customHeight="1">
      <c r="A684" s="189" t="str">
        <f t="shared" ref="A684:C684" si="253">#REF!</f>
        <v>#REF!</v>
      </c>
      <c r="B684" s="189" t="str">
        <f t="shared" si="253"/>
        <v>#REF!</v>
      </c>
      <c r="C684" s="189" t="str">
        <f t="shared" si="253"/>
        <v>#REF!</v>
      </c>
      <c r="D684" s="189" t="str">
        <f t="shared" si="2"/>
        <v>#REF!</v>
      </c>
    </row>
    <row r="685" ht="15.75" customHeight="1">
      <c r="A685" s="189" t="str">
        <f t="shared" ref="A685:C685" si="254">#REF!</f>
        <v>#REF!</v>
      </c>
      <c r="B685" s="189" t="str">
        <f t="shared" si="254"/>
        <v>#REF!</v>
      </c>
      <c r="C685" s="189" t="str">
        <f t="shared" si="254"/>
        <v>#REF!</v>
      </c>
      <c r="D685" s="189" t="str">
        <f t="shared" si="2"/>
        <v>#REF!</v>
      </c>
    </row>
    <row r="686" ht="15.75" customHeight="1">
      <c r="A686" s="189" t="str">
        <f t="shared" ref="A686:C686" si="255">#REF!</f>
        <v>#REF!</v>
      </c>
      <c r="B686" s="189" t="str">
        <f t="shared" si="255"/>
        <v>#REF!</v>
      </c>
      <c r="C686" s="189" t="str">
        <f t="shared" si="255"/>
        <v>#REF!</v>
      </c>
      <c r="D686" s="189" t="str">
        <f t="shared" si="2"/>
        <v>#REF!</v>
      </c>
    </row>
    <row r="687" ht="15.75" customHeight="1">
      <c r="A687" s="189" t="str">
        <f t="shared" ref="A687:C687" si="256">#REF!</f>
        <v>#REF!</v>
      </c>
      <c r="B687" s="189" t="str">
        <f t="shared" si="256"/>
        <v>#REF!</v>
      </c>
      <c r="C687" s="189" t="str">
        <f t="shared" si="256"/>
        <v>#REF!</v>
      </c>
      <c r="D687" s="189" t="str">
        <f t="shared" si="2"/>
        <v>#REF!</v>
      </c>
    </row>
    <row r="688" ht="15.75" customHeight="1">
      <c r="A688" s="189" t="str">
        <f t="shared" ref="A688:C688" si="257">#REF!</f>
        <v>#REF!</v>
      </c>
      <c r="B688" s="189" t="str">
        <f t="shared" si="257"/>
        <v>#REF!</v>
      </c>
      <c r="C688" s="189" t="str">
        <f t="shared" si="257"/>
        <v>#REF!</v>
      </c>
      <c r="D688" s="189" t="str">
        <f t="shared" si="2"/>
        <v>#REF!</v>
      </c>
    </row>
    <row r="689" ht="15.75" customHeight="1">
      <c r="A689" s="189" t="str">
        <f>Seeds!AB450</f>
        <v>M6-MyM-5d-I-1</v>
      </c>
      <c r="B689" s="189" t="str">
        <f t="shared" ref="B689:B698" si="258">#REF!</f>
        <v>#REF!</v>
      </c>
      <c r="C689" s="189" t="str">
        <f>Seeds!AA450</f>
        <v>{"id":"M6-MyM-5d-I-1","stimulus":"&lt;p&gt;Arraste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lata de conservas","Uma barra de chocolate","Um saco de doces"]},{"name":"Q2","label":null,"list":["Uma pessoa","Uma mesa","Uma leoa"]},{"name":"Q3","label":null,"list":["Uma pitada de sal","Uma gota d'água","A folha de uma árvore"]}],"calculated":[{"name":"A1","label":"g","feedback":"&lt;p&gt;Para efeito de comparação, o peso de uma barra de chocolate costuma ser em torno de 120 g.&lt;/p&gt;"},{"name":"A2","label":"kg","feedback":"&lt;p&gt;Para efeito de comparação, o peso de uma mesa de jantar geralmente gira em torno de 100 kg.&lt;/p&gt;"},{"name":"A3","label":"mg","feedback":"&lt;p&gt;Para comparação, o peso de uma gota de água é geralmente em torno de 50 mg.&lt;/p&gt;"}],"uniques":true},"algorithm":{"name":"calculateOperation","template":"Cloze with drag &amp; drop","params":{"keyboard":"INTERMEDIATE"}}}</v>
      </c>
      <c r="D689" s="189" t="str">
        <f t="shared" si="2"/>
        <v>#REF!</v>
      </c>
    </row>
    <row r="690" ht="15.75" customHeight="1">
      <c r="A690" s="189" t="str">
        <f>Seeds!AB451</f>
        <v>M6-MyM-5d-I-2</v>
      </c>
      <c r="B690" s="189" t="str">
        <f t="shared" si="258"/>
        <v>#REF!</v>
      </c>
      <c r="C690" s="189" t="str">
        <f>Seeds!AA451</f>
        <v>{"id":"M6-MyM-5d-I-2","stimulus":"&lt;p&gt;Arraste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pessoa","Uma mesa","Uma leoa"]},{"name":"Q2","label":null,"list":["Uma lata de conservas","Uma barra de chocolate","Um saco de doces"]},{"name":"Q3","label":null,"list":["Uma pitada de sal","Uma gota d'água","A folha de uma árvore"]}],"calculated":[{"name":"A1","label":"kg","feedback":"&lt;p&gt;Para efeito de comparação, o peso de uma mesa de jantar geralmente gira em torno de 100 kg.&lt;/p&gt;"},{"name":"A2","label":"g","feedback":"&lt;p&gt;Para efeito de comparação, o peso de uma barra de chocolate costuma ser em torno de 120 g.&lt;/p&gt;"},{"name":"A3","label":"mg","feedback":"&lt;p&gt;Para comparação, o peso de uma gota de água é geralmente em torno de 50 mg.&lt;/p&gt;"}],"uniques":true},"algorithm":{"name":"calculateOperation","template":"Cloze with drag &amp; drop","params":{"keyboard":"INTERMEDIATE"}}}</v>
      </c>
      <c r="D690" s="189" t="str">
        <f t="shared" si="2"/>
        <v>#REF!</v>
      </c>
    </row>
    <row r="691" ht="15.75" customHeight="1">
      <c r="A691" s="189" t="str">
        <f>Seeds!AB452</f>
        <v>M6-MyM-5d-E-1</v>
      </c>
      <c r="B691" s="189" t="str">
        <f t="shared" si="258"/>
        <v>#REF!</v>
      </c>
      <c r="C691" s="189" t="str">
        <f>Seeds!AA452</f>
        <v>{"id":"M6-MyM-5d-E-1","stimulus":"&lt;p&gt;Escreva,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 grão de arroz","Uma gota d'água"]},{"name":"Q2","label":null,"list":["Uma geladeira","Uma bicicleta","Um carro"]},{"name":"Q3","label":null,"list":["Uma laranja","Um livro","Um copo"]}],"calculated":[{"name":"A1","label":"mg","feedback":"&lt;p&gt;Para comparação, o peso de um grão de arroz é geralmente em torno de 4 mg.&lt;/p&gt;"},{"name":"A2","label":"kg","feedback":"&lt;p&gt;Para efeito de comparação, o peso de uma geladeira geralmente gira em torno de 100 kg.&lt;/p&gt;"},{"name":"A3","label":"g","feedback":"&lt;p&gt;Para efeito de comparação, o peso de um livro geralmente gira em torno de 500 g.&lt;/p&gt;"}],"uniques":true},"algorithm":{"name":"calculateOperation","template":"Cloze with text"}}</v>
      </c>
      <c r="D691" s="189" t="str">
        <f t="shared" si="2"/>
        <v>#REF!</v>
      </c>
    </row>
    <row r="692" ht="15.75" customHeight="1">
      <c r="A692" s="189" t="str">
        <f>Seeds!AB453</f>
        <v>M6-MyM-5d-E-2</v>
      </c>
      <c r="B692" s="189" t="str">
        <f t="shared" si="258"/>
        <v>#REF!</v>
      </c>
      <c r="C692" s="189" t="str">
        <f>Seeds!AA453</f>
        <v>{"id":"M6-MyM-5d-E-2","stimulus":"&lt;p&gt;Escreva,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laranja","Um livro","Um copo"]},{"name":"Q2","label":null,"list":["Um grão de arroz","Uma gota d'água"]},{"name":"Q3","label":null,"list":["Uma geladeira","Uma bicicleta","Um carro"]}],"calculated":[{"name":"A1","label":"g","feedback":"&lt;p&gt;Para efeito de comparação, o peso de um livro costuma ser em torno de 500 g.&lt;/p&gt;"},{"name":"A2","label":"mg","feedback":"&lt;p&gt;Para comparação, o peso de um grão de arroz é geralmente em torno de 4 mg.&lt;/p&gt;"},{"name":"A3","label":"kg","feedback":"&lt;p&gt;Para efeito de comparação, o peso de uma geladeira geralmente gira em torno de 100 kg.&lt;/p&gt;"}],"uniques":true},"algorithm":{"name":"calculateOperation","template":"Cloze with text"}}</v>
      </c>
      <c r="D692" s="189" t="str">
        <f t="shared" si="2"/>
        <v>#REF!</v>
      </c>
    </row>
    <row r="693" ht="15.75" customHeight="1">
      <c r="A693" s="189" t="str">
        <f>Seeds!AB454</f>
        <v>M6-MyM-6a-I-1</v>
      </c>
      <c r="B693" s="189" t="str">
        <f t="shared" si="258"/>
        <v>#REF!</v>
      </c>
      <c r="C693" s="189" t="str">
        <f>Seeds!AA454</f>
        <v>{"id":"M6-MyM-6a-I-1","stimulus":"&lt;p&gt;Indica se os resultados dessas operações estão corretos.&lt;/p&gt;","hint":"&lt;p&gt;Como estão expressos na mesma unidade, pode-se somar ou subtrair como se fossem números naturais.&lt;/p&gt;","feedback":"&lt;p&gt;Como estão expressos na mesma unidade, pode-se somar ou subtrair como se fossem números naturai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v>
      </c>
      <c r="D693" s="189" t="str">
        <f t="shared" si="2"/>
        <v>#REF!</v>
      </c>
    </row>
    <row r="694" ht="15.75" customHeight="1">
      <c r="A694" s="189" t="str">
        <f>Seeds!AB455</f>
        <v>M6-MyM-6a-E-1</v>
      </c>
      <c r="B694" s="189" t="str">
        <f t="shared" si="258"/>
        <v>#REF!</v>
      </c>
      <c r="C694" s="189" t="str">
        <f>Seeds!AA455</f>
        <v>{"id":"M6-MyM-6a-E-1","stimulus":"&lt;p&gt;Escreva o resultado dessa adição.&lt;/p&gt;","template":"&lt;p style=\"text-align:center;\"&gt;{{Q1}} {{Q3}} + {{Q2}} {{Q3}} = {{response}} {{Q3}}&lt;/p&gt;","hint":"&lt;p&gt;Como estão expressos na mesma unidade, podem ser somados como se fossem números naturais.&lt;/p&gt;","feedback":"&lt;p&gt;Como estão expressos na mesma unidade, podem ser somados como se fossem números naturais.&lt;/p&gt;","seed":{"parameters":[{"name":"Q1","label":null,"min":100,"max":9999,"step":10},{"name":"Q2","label":null,"min":100,"max":5999,"step":10},{"name":"Q3","label":null,"list":["kg","hg","dag","g","dg","cg","mg"]}],"calculated":[{"name":"A1","label":"{{function}}","function":"{{Q1}}+{{Q2}}"}],"uniques":true},"algorithm":{"name":"calculateOperation","params":{"method":"equivLiteral","keyboard":"NUMERICAL"}}}</v>
      </c>
      <c r="D694" s="189" t="str">
        <f t="shared" si="2"/>
        <v>#REF!</v>
      </c>
    </row>
    <row r="695" ht="15.75" customHeight="1">
      <c r="A695" s="189" t="str">
        <f>Seeds!AB456</f>
        <v>M6-MyM-6a-E-2</v>
      </c>
      <c r="B695" s="189" t="str">
        <f t="shared" si="258"/>
        <v>#REF!</v>
      </c>
      <c r="C695" s="189" t="str">
        <f>Seeds!AA456</f>
        <v>{"id":"M6-MyM-6a-E-2","stimulus":"&lt;p&gt;Escreva o resultado dessa subtração.&lt;/p&gt;","template":"&lt;p style=\"text-align:center;\"&gt;{{T1}} {{Q3}} − {{Q2}} {{Q3}} = {{response}} {{Q3}}&lt;/p&gt;","hint":"&lt;p&gt;Como estão expressos na mesma unidade, podem ser subtraídos como se fossem números naturais.&lt;/p&gt;","feedback":"&lt;p&gt;Como estão expressos na mesma unidade, podem ser subtraídos como se fossem números naturai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v>
      </c>
      <c r="D695" s="189" t="str">
        <f t="shared" si="2"/>
        <v>#REF!</v>
      </c>
    </row>
    <row r="696" ht="15.75" customHeight="1">
      <c r="A696" s="189" t="str">
        <f>Seeds!AB457</f>
        <v>M6-MyM-6a-A-1</v>
      </c>
      <c r="B696" s="189" t="str">
        <f t="shared" si="258"/>
        <v>#REF!</v>
      </c>
      <c r="C696" s="189" t="str">
        <f>Seeds!AA457</f>
        <v>{"id":"M6-MyM-6a-A-1","stimulus":"&lt;p&gt;Três amigos embarcaram em um elevador. Cada um deles pesa {{Q1}} kg, {{Q2}} kg e {{Q3}} kg. Quanto pesam os três?&lt;/p&gt;","template":"&lt;p&gt;Os três amigos pesam {{response}} kg.&lt;/p&gt;","hint":"&lt;p&gt;Como estão expressos na mesma unidade, podem ser somados como se fossem números naturais.&lt;/p&gt;","feedback":"&lt;p&gt;Como estão expressos na mesma unidade, podem ser somados como se fossem números naturais.&lt;/p&gt;&lt;p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v>
      </c>
      <c r="D696" s="189" t="str">
        <f t="shared" si="2"/>
        <v>#REF!</v>
      </c>
    </row>
    <row r="697" ht="15.75" customHeight="1">
      <c r="A697" s="189" t="str">
        <f>Seeds!AB458</f>
        <v>M6-MyM-6a-A-2</v>
      </c>
      <c r="B697" s="189" t="str">
        <f t="shared" si="258"/>
        <v>#REF!</v>
      </c>
      <c r="C697" s="189" t="str">
        <f>Seeds!AA458</f>
        <v>{"id":"M6-MyM-6a-A-2","stimulus":"&lt;p&gt;Quando a mercearia abriu esta manhã, tinha {{T1}} kg de produtos à venda. Ao longo do dia, eles compraram {{Q1}} kg de frutas e legumes. Quantos quilogramas ainda tem para vender?&lt;/p&gt;","template":"&lt;p&gt;Faltam por vender {{response}} kg.&lt;/p&gt;","hint":"&lt;p&gt;Como estão expressos na mesma unidade, podem ser subtraídos como se fossem números naturais.&lt;/p&gt;","feedback":"&lt;p&gt;Como estão expressos na mesma unidade, podem ser subtraídos como se fossem números naturais.&lt;/p&gt;&lt;p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v>
      </c>
      <c r="D697" s="189" t="str">
        <f t="shared" si="2"/>
        <v>#REF!</v>
      </c>
    </row>
    <row r="698" ht="15.75" customHeight="1">
      <c r="A698" s="189" t="str">
        <f>Seeds!AB459</f>
        <v>M6-MyM-6a-A-3</v>
      </c>
      <c r="B698" s="189" t="str">
        <f t="shared" si="258"/>
        <v>#REF!</v>
      </c>
      <c r="C698" s="189" t="str">
        <f>Seeds!AA459</f>
        <v>{"id":"M6-MyM-6a-A-3","stimulus":"&lt;p&gt;Quando voltou das férias, as malas de Mariana pesavam {{Q1}} hg e {{Q2}} hg cada. Quanto elas pesavam juntas?&lt;/p&gt;","template":"&lt;p&gt;As duas malas pesavam {{response}} hg.&lt;/p&gt;","hint":"&lt;p&gt;Como estão expressos na mesma unidade, podem ser somados como se fossem números naturais.&lt;/p&gt;","feedback":"&lt;p&gt;Como estão expressos na mesma unidade, podem ser somados como se fossem números naturais.&lt;/p&gt;&lt;p style=\"text-align:center;\"&gt;{{Q1}} kg + {{Q2}} kg = {{A1}} kg&lt;/p&gt;","seed":{"parameters":[{"name":"Q1","label":null,"min":100,"max":250,"step":1},{"name":"Q2","label":null,"min":100,"max":250,"step":1}],"calculated":[{"name":"A1","label":"{{function}}","function":"{{Q2}}+{{Q1}}"}],"uniques":true},"algorithm":{"name":"calculateOperation","params":{"method":"equivLiteral","keyboard":"NUMERICAL"}}}</v>
      </c>
      <c r="D698" s="189" t="str">
        <f t="shared" si="2"/>
        <v>#REF!</v>
      </c>
    </row>
    <row r="699" ht="15.75" customHeight="1">
      <c r="A699" s="189" t="str">
        <f t="shared" ref="A699:C699" si="259">#REF!</f>
        <v>#REF!</v>
      </c>
      <c r="B699" s="189" t="str">
        <f t="shared" si="259"/>
        <v>#REF!</v>
      </c>
      <c r="C699" s="189" t="str">
        <f t="shared" si="259"/>
        <v>#REF!</v>
      </c>
      <c r="D699" s="189" t="str">
        <f t="shared" si="2"/>
        <v>#REF!</v>
      </c>
    </row>
    <row r="700" ht="15.75" customHeight="1">
      <c r="A700" s="189" t="str">
        <f t="shared" ref="A700:C700" si="260">#REF!</f>
        <v>#REF!</v>
      </c>
      <c r="B700" s="189" t="str">
        <f t="shared" si="260"/>
        <v>#REF!</v>
      </c>
      <c r="C700" s="189" t="str">
        <f t="shared" si="260"/>
        <v>#REF!</v>
      </c>
      <c r="D700" s="189" t="str">
        <f t="shared" si="2"/>
        <v>#REF!</v>
      </c>
    </row>
    <row r="701" ht="15.75" customHeight="1">
      <c r="A701" s="189" t="str">
        <f t="shared" ref="A701:C701" si="261">#REF!</f>
        <v>#REF!</v>
      </c>
      <c r="B701" s="189" t="str">
        <f t="shared" si="261"/>
        <v>#REF!</v>
      </c>
      <c r="C701" s="189" t="str">
        <f t="shared" si="261"/>
        <v>#REF!</v>
      </c>
      <c r="D701" s="189" t="str">
        <f t="shared" si="2"/>
        <v>#REF!</v>
      </c>
    </row>
    <row r="702" ht="15.75" customHeight="1">
      <c r="A702" s="189" t="str">
        <f t="shared" ref="A702:C702" si="262">#REF!</f>
        <v>#REF!</v>
      </c>
      <c r="B702" s="189" t="str">
        <f t="shared" si="262"/>
        <v>#REF!</v>
      </c>
      <c r="C702" s="189" t="str">
        <f t="shared" si="262"/>
        <v>#REF!</v>
      </c>
      <c r="D702" s="189" t="str">
        <f t="shared" si="2"/>
        <v>#REF!</v>
      </c>
    </row>
    <row r="703" ht="15.75" customHeight="1">
      <c r="A703" s="189" t="str">
        <f t="shared" ref="A703:C703" si="263">#REF!</f>
        <v>#REF!</v>
      </c>
      <c r="B703" s="189" t="str">
        <f t="shared" si="263"/>
        <v>#REF!</v>
      </c>
      <c r="C703" s="189" t="str">
        <f t="shared" si="263"/>
        <v>#REF!</v>
      </c>
      <c r="D703" s="189" t="str">
        <f t="shared" si="2"/>
        <v>#REF!</v>
      </c>
    </row>
    <row r="704" ht="15.75" customHeight="1">
      <c r="A704" s="189" t="str">
        <f t="shared" ref="A704:C704" si="264">#REF!</f>
        <v>#REF!</v>
      </c>
      <c r="B704" s="189" t="str">
        <f t="shared" si="264"/>
        <v>#REF!</v>
      </c>
      <c r="C704" s="189" t="str">
        <f t="shared" si="264"/>
        <v>#REF!</v>
      </c>
      <c r="D704" s="189" t="str">
        <f t="shared" si="2"/>
        <v>#REF!</v>
      </c>
    </row>
    <row r="705" ht="15.75" customHeight="1">
      <c r="A705" s="189" t="str">
        <f>Seeds!AB460</f>
        <v>M6-MyM-6b-I-1</v>
      </c>
      <c r="B705" s="189" t="str">
        <f t="shared" ref="B705:B712" si="265">#REF!</f>
        <v>#REF!</v>
      </c>
      <c r="C705" s="189" t="str">
        <f>Seeds!AA460</f>
        <v>{"id":"M6-MyM-6b-I-1","stimulus":"&lt;p&gt;Arraste o resultado desta operação.&lt;/p&gt;","template":"&lt;p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v>
      </c>
      <c r="D705" s="189" t="str">
        <f t="shared" si="2"/>
        <v>#REF!</v>
      </c>
    </row>
    <row r="706" ht="15.75" customHeight="1">
      <c r="A706" s="189" t="str">
        <f>Seeds!AB461</f>
        <v>M6-MyM-6b-I-2</v>
      </c>
      <c r="B706" s="189" t="str">
        <f t="shared" si="265"/>
        <v>#REF!</v>
      </c>
      <c r="C706" s="189" t="str">
        <f>Seeds!AA461</f>
        <v>{
    "id": "M6-MyM-6b-I-2",
    "stimulus": "&lt;p&gt;Arraste o resultado desta operação.&lt;/p&gt;",
    "template": "&lt;p style=\"text-align:center;\"&gt;{{T1}} {{Q11}} : {{Q2}} = {{response}} {{Q11}}&lt;/p&gt;",
    "hint": "&lt;p&gt;Como são expressas na mesma unidade, dividem-se como se fossem números naturais.&lt;/p&gt;",
    "feedback": "&lt;p&gt;Como são expressas na mesma unidade, dividem-se como se fossem números naturais.&lt;/p&gt;",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v>
      </c>
      <c r="D706" s="189" t="str">
        <f t="shared" si="2"/>
        <v>#REF!</v>
      </c>
    </row>
    <row r="707" ht="15.75" customHeight="1">
      <c r="A707" s="189" t="str">
        <f>Seeds!AB462</f>
        <v>M6-MyM-6b-E-1</v>
      </c>
      <c r="B707" s="189" t="str">
        <f t="shared" si="265"/>
        <v>#REF!</v>
      </c>
      <c r="C707" s="189" t="str">
        <f>Seeds!AA462</f>
        <v>{"id":"M6-MyM-6b-E-1","stimulus":"&lt;p&gt;Calcule esta multiplicação.&lt;/p&gt;","template":"&lt;p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v>
      </c>
      <c r="D707" s="189" t="str">
        <f t="shared" si="2"/>
        <v>#REF!</v>
      </c>
    </row>
    <row r="708" ht="15.75" customHeight="1">
      <c r="A708" s="189" t="str">
        <f>Seeds!AB463</f>
        <v>M6-MyM-6b-E-2</v>
      </c>
      <c r="B708" s="189" t="str">
        <f t="shared" si="265"/>
        <v>#REF!</v>
      </c>
      <c r="C708" s="189" t="str">
        <f>Seeds!AA463</f>
        <v>{"id":"M6-MyM-6b-E-2","stimulus":"&lt;p&gt;Calcule esta divisão.&lt;/p&gt;","template":"&lt;p style=\"text-align:center;\"&gt;{{T1}} {{Q11}} : {{Q2}} = {{response}} {{Q11}}&lt;/p&gt;","hint":"&lt;p&gt;Como são expressos na mesma unidade, divida como se fossem números naturais.&lt;/p&gt;","feedback":"&lt;p&gt;Como são expressos na mesma unidade, divida como se fossem números naturai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v>
      </c>
      <c r="D708" s="189" t="str">
        <f t="shared" si="2"/>
        <v>#REF!</v>
      </c>
    </row>
    <row r="709" ht="15.75" customHeight="1">
      <c r="A709" s="189" t="str">
        <f>Seeds!AB464</f>
        <v>M6-MyM-6b-A-1</v>
      </c>
      <c r="B709" s="189" t="str">
        <f t="shared" si="265"/>
        <v>#REF!</v>
      </c>
      <c r="C709" s="189" t="str">
        <f>Seeds!AA464</f>
        <v>{"id":"M6-MyM-6b-A-1","stimulus":"&lt;p&gt;Marcos comeu {{Q2}} iogurtes. Cada iogurte tem uma contribuição nutricional de &lt;span class=\"no-break\"&gt;{{Q1}} mg&lt;/span&gt; de cálcio. Quantos miligramas de cálcio Marcos ingeriu ao comer esses iogurtes?&lt;/p&gt;","template":"&lt;p&gt;Ele ingeriu &lt;span class=\"no-break\"&gt;{{response}} mg&lt;/span&gt; de cálcio.&lt;/p&gt;","hint":"&lt;p&gt;Multiplique o número de iogurtes pelos miligramas de cálcio que cada um fornece.&lt;/p&gt;","feedback":"&lt;p&gt;Multiplique o número de iogurtes pelos miligramas de cálcio que cada um fornece.&lt;/p&gt;&lt;p style=\"text-align:center;\"&gt;{{Q2}} × {{Q1}} = {{A1}} mg&lt;/p&gt;","seed":{"parameters":[{"name":"Q1","label":null,"min":150,"max":200,"step":0.1},{"name":"Q2","label":null,"min":2,"max":9,"step":1}],"calculated":[{"name":"A1","label":"{{function}}","function":"Lemonlib.round({{Q1}}*{{Q2}}, 1)"}],"uniques":true},"algorithm":{"name":"calculateOperation","params":{"method":"equivLiteral","keyboard":"INTERMEDIATE"}}}</v>
      </c>
      <c r="D709" s="189" t="str">
        <f t="shared" si="2"/>
        <v>#REF!</v>
      </c>
    </row>
    <row r="710" ht="15.75" customHeight="1">
      <c r="A710" s="189" t="str">
        <f>Seeds!AB465</f>
        <v>M6-MyM-6b-A-2</v>
      </c>
      <c r="B710" s="189" t="str">
        <f t="shared" si="265"/>
        <v>#REF!</v>
      </c>
      <c r="C710" s="189" t="str">
        <f>Seeds!AA465</f>
        <v>{"id":"M6-MyM-6b-A-2","stimulus":"&lt;p&gt;Vera segue uma dieta alimentar em que deve ingerir {{Q1}} g de carboidratos em cada refeição. Se ela tem {{Q2}} refeições por dia, quantos gramas de carboidratos ela consome por dia?&lt;/p&gt;","template":"&lt;p&gt;Por dia ela consome {{response}} g de carboidratos.&lt;/p&gt;","hint":"&lt;p&gt;Multiplique os gramas de carboidratos que ela ingere em cada refeição pelo número de refeições.&lt;/p&gt;","feedback":"&lt;p&gt;Multiplique os gramas de carboidratos que ela come em cada refeição pelo número de refeições.&lt;/p&gt;&lt;p style=\"text-align:center;\"&gt;{{Q1}} × {{Q2}} = {{A1}} g&lt;/p&gt;","seed":{"parameters":[{"name":"Q1","label":null,"min":30,"max":35,"step":0.1},{"name":"Q2","label":null,"min":2,"max":6,"step":1}],"calculated":[{"name":"A1","label":"{{function}}","function":"Lemonlib.round({{Q1}}*{{Q2}},1)"}],"uniques":true},"algorithm":{"name":"calculateOperation","params":{"method":"equivLiteral","keyboard":"INTERMEDIATE"}}}</v>
      </c>
      <c r="D710" s="189" t="str">
        <f t="shared" si="2"/>
        <v>#REF!</v>
      </c>
    </row>
    <row r="711" ht="15.75" customHeight="1">
      <c r="A711" s="189" t="str">
        <f>Seeds!AB466</f>
        <v>M6-MyM-6b-A-3</v>
      </c>
      <c r="B711" s="189" t="str">
        <f t="shared" si="265"/>
        <v>#REF!</v>
      </c>
      <c r="C711" s="189" t="str">
        <f>Seeds!AA466</f>
        <v>{"id":"M6-MyM-6b-A-3","stimulus":"&lt;p&gt;Um caminhão transporta {{Q1}} sacos contendo {{Q2}} kg de arroz cada. Quantos quilogramas de arroz o caminhão transporta no total?&lt;/p&gt;","template":"&lt;p&gt;Ele transporta {{response}} kg de arroz.&lt;/p&gt;","hint":"&lt;p&gt;Multiplique o número de sacos pelos quilogramas de arroz que cada um contém.&lt;/p&gt;","feedback":"&lt;p&gt;Multiplique o número de sacos pelos quilogramas de arroz que cada um contém.&lt;/p&gt;&lt;p style=\"text-align:center;\"&gt;{{Q1}} × {{Q2}} = {{A1}} kg&lt;/p&gt;","seed":{"parameters":[{"name":"Q1","label":null,"min":10,"max":50,"step":1},{"name":"Q2","label":null,"min":25,"max":50,"step":1}],"calculated":[{"name":"A1","label":"{{function}}","function":"{{Q1}}*{{Q2}}"}],"uniques":true},"algorithm":{"name":"calculateOperation","params":{"method":"equivLiteral","keyboard":"INTERMEDIATE"}}}</v>
      </c>
      <c r="D711" s="189" t="str">
        <f t="shared" si="2"/>
        <v>#REF!</v>
      </c>
    </row>
    <row r="712" ht="15.75" customHeight="1">
      <c r="A712" s="189" t="str">
        <f>Seeds!AB467</f>
        <v>M6-MyM-6b-A-4</v>
      </c>
      <c r="B712" s="189" t="str">
        <f t="shared" si="265"/>
        <v>#REF!</v>
      </c>
      <c r="C712" s="189" t="str">
        <f>Seeds!AA467</f>
        <v>{"id":"M6-MyM-6b-A-4","stimulus":"&lt;p&gt;Um agricultor distribuiu os {{T1}} kg de azeitonas que ele colheu em {{Q2}} sacos. Quantos quilogramas pesa cada saco?&lt;/p&gt;","template":"&lt;p&gt;Cada saco pesa {{response}} kg.&lt;/p&gt;","hint":"&lt;p&gt;Divida os quilogramas de azeitonas pelo número de sacos.&lt;/p&gt;","feedback":"&lt;p&gt;Divida os quilogramas de azeitonas pelo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v>
      </c>
      <c r="D712" s="189" t="str">
        <f t="shared" si="2"/>
        <v>#REF!</v>
      </c>
    </row>
    <row r="713" ht="15.75" customHeight="1">
      <c r="A713" s="189" t="str">
        <f t="shared" ref="A713:C713" si="266">#REF!</f>
        <v>#REF!</v>
      </c>
      <c r="B713" s="189" t="str">
        <f t="shared" si="266"/>
        <v>#REF!</v>
      </c>
      <c r="C713" s="189" t="str">
        <f t="shared" si="266"/>
        <v>#REF!</v>
      </c>
      <c r="D713" s="189" t="str">
        <f t="shared" si="2"/>
        <v>#REF!</v>
      </c>
    </row>
    <row r="714" ht="15.75" customHeight="1">
      <c r="A714" s="189" t="str">
        <f t="shared" ref="A714:C714" si="267">#REF!</f>
        <v>#REF!</v>
      </c>
      <c r="B714" s="189" t="str">
        <f t="shared" si="267"/>
        <v>#REF!</v>
      </c>
      <c r="C714" s="189" t="str">
        <f t="shared" si="267"/>
        <v>#REF!</v>
      </c>
      <c r="D714" s="189" t="str">
        <f t="shared" si="2"/>
        <v>#REF!</v>
      </c>
    </row>
    <row r="715" ht="15.75" customHeight="1">
      <c r="A715" s="189" t="str">
        <f t="shared" ref="A715:C715" si="268">#REF!</f>
        <v>#REF!</v>
      </c>
      <c r="B715" s="189" t="str">
        <f t="shared" si="268"/>
        <v>#REF!</v>
      </c>
      <c r="C715" s="189" t="str">
        <f t="shared" si="268"/>
        <v>#REF!</v>
      </c>
      <c r="D715" s="189" t="str">
        <f t="shared" si="2"/>
        <v>#REF!</v>
      </c>
    </row>
    <row r="716" ht="15.75" customHeight="1">
      <c r="A716" s="189" t="str">
        <f t="shared" ref="A716:C716" si="269">#REF!</f>
        <v>#REF!</v>
      </c>
      <c r="B716" s="189" t="str">
        <f t="shared" si="269"/>
        <v>#REF!</v>
      </c>
      <c r="C716" s="189" t="str">
        <f t="shared" si="269"/>
        <v>#REF!</v>
      </c>
      <c r="D716" s="189" t="str">
        <f t="shared" si="2"/>
        <v>#REF!</v>
      </c>
    </row>
    <row r="717" ht="15.75" customHeight="1">
      <c r="A717" s="189" t="str">
        <f t="shared" ref="A717:C717" si="270">#REF!</f>
        <v>#REF!</v>
      </c>
      <c r="B717" s="189" t="str">
        <f t="shared" si="270"/>
        <v>#REF!</v>
      </c>
      <c r="C717" s="189" t="str">
        <f t="shared" si="270"/>
        <v>#REF!</v>
      </c>
      <c r="D717" s="189" t="str">
        <f t="shared" si="2"/>
        <v>#REF!</v>
      </c>
    </row>
    <row r="718" ht="15.75" customHeight="1">
      <c r="A718" s="189" t="str">
        <f t="shared" ref="A718:C718" si="271">#REF!</f>
        <v>#REF!</v>
      </c>
      <c r="B718" s="189" t="str">
        <f t="shared" si="271"/>
        <v>#REF!</v>
      </c>
      <c r="C718" s="189" t="str">
        <f t="shared" si="271"/>
        <v>#REF!</v>
      </c>
      <c r="D718" s="189" t="str">
        <f t="shared" si="2"/>
        <v>#REF!</v>
      </c>
    </row>
    <row r="719" ht="15.75" customHeight="1">
      <c r="A719" s="189" t="str">
        <f t="shared" ref="A719:C719" si="272">#REF!</f>
        <v>#REF!</v>
      </c>
      <c r="B719" s="189" t="str">
        <f t="shared" si="272"/>
        <v>#REF!</v>
      </c>
      <c r="C719" s="189" t="str">
        <f t="shared" si="272"/>
        <v>#REF!</v>
      </c>
      <c r="D719" s="189" t="str">
        <f t="shared" si="2"/>
        <v>#REF!</v>
      </c>
    </row>
    <row r="720" ht="15.75" customHeight="1">
      <c r="A720" s="189" t="str">
        <f t="shared" ref="A720:C720" si="273">#REF!</f>
        <v>#REF!</v>
      </c>
      <c r="B720" s="189" t="str">
        <f t="shared" si="273"/>
        <v>#REF!</v>
      </c>
      <c r="C720" s="189" t="str">
        <f t="shared" si="273"/>
        <v>#REF!</v>
      </c>
      <c r="D720" s="189" t="str">
        <f t="shared" si="2"/>
        <v>#REF!</v>
      </c>
    </row>
    <row r="721" ht="15.75" customHeight="1">
      <c r="A721" s="189" t="str">
        <f t="shared" ref="A721:C721" si="274">#REF!</f>
        <v>#REF!</v>
      </c>
      <c r="B721" s="189" t="str">
        <f t="shared" si="274"/>
        <v>#REF!</v>
      </c>
      <c r="C721" s="189" t="str">
        <f t="shared" si="274"/>
        <v>#REF!</v>
      </c>
      <c r="D721" s="189" t="str">
        <f t="shared" si="2"/>
        <v>#REF!</v>
      </c>
    </row>
    <row r="722" ht="15.75" customHeight="1">
      <c r="A722" s="189" t="str">
        <f t="shared" ref="A722:C722" si="275">#REF!</f>
        <v>#REF!</v>
      </c>
      <c r="B722" s="189" t="str">
        <f t="shared" si="275"/>
        <v>#REF!</v>
      </c>
      <c r="C722" s="189" t="str">
        <f t="shared" si="275"/>
        <v>#REF!</v>
      </c>
      <c r="D722" s="189" t="str">
        <f t="shared" si="2"/>
        <v>#REF!</v>
      </c>
    </row>
    <row r="723" ht="15.75" customHeight="1">
      <c r="A723" s="189" t="str">
        <f t="shared" ref="A723:C723" si="276">#REF!</f>
        <v>#REF!</v>
      </c>
      <c r="B723" s="189" t="str">
        <f t="shared" si="276"/>
        <v>#REF!</v>
      </c>
      <c r="C723" s="189" t="str">
        <f t="shared" si="276"/>
        <v>#REF!</v>
      </c>
      <c r="D723" s="189" t="str">
        <f t="shared" si="2"/>
        <v>#REF!</v>
      </c>
    </row>
    <row r="724" ht="15.75" customHeight="1">
      <c r="A724" s="189" t="str">
        <f>Seeds!AB468</f>
        <v>M6-MyM-7a-I-1</v>
      </c>
      <c r="B724" s="189" t="str">
        <f t="shared" ref="B724:B763" si="277">#REF!</f>
        <v>#REF!</v>
      </c>
      <c r="C724" s="189" t="str">
        <f>Seeds!AA468</f>
        <v>{"id":"M6-MyM-7a-I-1","stimulus":"&lt;p&gt;Selecione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4" s="189" t="str">
        <f t="shared" si="2"/>
        <v>#REF!</v>
      </c>
    </row>
    <row r="725" ht="15.75" customHeight="1">
      <c r="A725" s="189" t="str">
        <f>Seeds!AB469</f>
        <v>M6-MyM-7a-I-2</v>
      </c>
      <c r="B725" s="189" t="str">
        <f t="shared" si="277"/>
        <v>#REF!</v>
      </c>
      <c r="C725" s="189" t="str">
        <f>Seeds!AA469</f>
        <v>{"id":"M6-MyM-7a-I-2","stimulus":"&lt;p&gt;Selecione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src=\"https://blueberry-assets.oneclick.es/M6_MyM_7a_3.svg\" width=\"300\"&gt;&lt;/img&gt;&lt;/div&gt;"},{"name":"A2","label":"&lt;div style=\"display:flex; justify-content:center;\"&gt;&lt;img src=\"https://blueberry-assets.oneclick.es/M6_MyM_7a_4.svg\"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5" s="189" t="str">
        <f t="shared" si="2"/>
        <v>#REF!</v>
      </c>
    </row>
    <row r="726" ht="15.75" customHeight="1">
      <c r="A726" s="189" t="str">
        <f>Seeds!AB470</f>
        <v>M6-MyM-7a-I-3</v>
      </c>
      <c r="B726" s="189" t="str">
        <f t="shared" si="277"/>
        <v>#REF!</v>
      </c>
      <c r="C726" s="189" t="str">
        <f>Seeds!AA470</f>
        <v>{"id":"M6-MyM-7a-I-3","stimulus":"&lt;p&gt;Selecione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6" s="189" t="str">
        <f t="shared" si="2"/>
        <v>#REF!</v>
      </c>
    </row>
    <row r="727" ht="15.75" customHeight="1">
      <c r="A727" s="189" t="str">
        <f>Seeds!AB471</f>
        <v>M6-MyM-7a-I-4</v>
      </c>
      <c r="B727" s="189" t="str">
        <f t="shared" si="277"/>
        <v>#REF!</v>
      </c>
      <c r="C727" s="189" t="str">
        <f>Seeds!AA471</f>
        <v>{"id":"M6-MyM-7a-I-4","stimulus":"&lt;p&gt;Selecione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src=\"https://blueberry-assets.oneclick.es/M6_MyM_7a_7.svg\" width=\"300\"&gt;&lt;/img&gt;&lt;/div&gt;"},{"name":"A2","label":"&lt;div style=\"display:flex; justify-content:center;\"&gt;&lt;img src=\"https://blueberry-assets.oneclick.es/M6_MyM_7a_8.svg\" width=\"300\"&gt;&lt;/img&gt;&lt;/div&gt;"},{"name":"A3","label":"&lt;div style=\"display:flex; justify-content:center;\"&gt;&lt;img src=\"https://blueberry-assets.oneclick.es/M6_MyM_7a_10.svg\"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7" s="189" t="str">
        <f t="shared" si="2"/>
        <v>#REF!</v>
      </c>
    </row>
    <row r="728" ht="15.75" customHeight="1">
      <c r="A728" s="189" t="str">
        <f>Seeds!AB472</f>
        <v>M6-MyM-7a-E-1</v>
      </c>
      <c r="B728" s="189" t="str">
        <f t="shared" si="277"/>
        <v>#REF!</v>
      </c>
      <c r="C728" s="189" t="str">
        <f>Seeds!AA472</f>
        <v>{"id":"M6-MyM-7a-E-1","stimulus":"&lt;p&gt;Ajuste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D728" s="189" t="str">
        <f t="shared" si="2"/>
        <v>#REF!</v>
      </c>
    </row>
    <row r="729" ht="15.75" customHeight="1">
      <c r="A729" s="189" t="str">
        <f>Seeds!AB473</f>
        <v>M6-MyM-7a-E-2</v>
      </c>
      <c r="B729" s="189" t="str">
        <f t="shared" si="277"/>
        <v>#REF!</v>
      </c>
      <c r="C729" s="189" t="str">
        <f>Seeds!AA473</f>
        <v>{"id":"M6-MyM-7a-E-2","stimulus":"&lt;p&gt;Clique nas setas deste relógio para fazê-lo marcar o {{T11}} {{T12}}.&lt;/p&gt;","feedback":"&lt;p&gt;Nos relógios digitais, o número antes dos dois pontos marca a hora e o número depois dos dois pontos marca os minutos.&lt;/p&gt;","hint":"&lt;p&gt;Nos relógios digitais, o número antes dos dois pontos marca a hora e o número depois dos dois pontos marca os minutos.&lt;/p&gt;","seed":{"parameters":[{"name":"Q1","label":null,"min":2,"max":11,"step":1},{"name":"Q2","label":null,"min":0,"max":59,"step":1}],"calculated":[{"name":"T11","function":"if ({{Q2}} &lt; 31) {Lemonlib.numToWords({{Q1}}, 'pt')} else Lemonlib.numToWords({{Q1}}+1, 'pt')","temp":true},{"name":"T12","function":"if ({{Q2}} == 15) {'e quinze' } else if ({{Q2}} == 30) {'e meia'} else if ({{Q2}} == 0) {'em ponto'} else if ({{Q2}} == 45) {'quinze para as'} else if ({{Q2}}&lt;30) {'e '+Lemonlib.numToWords({{Q2}}, 'pt')} else 'para as '+Lemonlib.numToWords(60-{{Q2}}, 'pt')","temp":true},{"name":"A1","label":"{{function}}","function":"{{Q1}}"},{"name":"A2","label":"{{function}}","function":"{{Q2}}"}],"uniques":false},"algorithm":{"name":"clock","params":{"type":"digital"}}}</v>
      </c>
      <c r="D729" s="189" t="str">
        <f t="shared" si="2"/>
        <v>#REF!</v>
      </c>
    </row>
    <row r="730" ht="15.75" customHeight="1">
      <c r="A730" s="189" t="str">
        <f>Seeds!AB474</f>
        <v>M6-MyM-7b-I-1</v>
      </c>
      <c r="B730" s="189" t="str">
        <f t="shared" si="277"/>
        <v>#REF!</v>
      </c>
      <c r="C730" s="189" t="str">
        <f>Seeds!AA474</f>
        <v>{"id":"M6-MyM-7b-I-1","stimulus":"&lt;p&gt;Arraste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ano são 12 meses.&lt;/li&gt;&lt;li&gt;1 trimestre são 3 meses.&lt;/li&gt;&lt;li&gt;1 quinquênio são 5 anos, cada ano tem 12 meses.&lt;/li&gt;&lt;/ul&gt;","seed":{"parameters":[{"name":"Q1","label":null,"list":[2,3,4,5]},{"name":"Q2","label":null,"list":[2,3,4,5]},{"name":"Q3","label":null,"list":[2,3,4,5]}],"calculated":[{"name":"T1","label":"{{function}}","function":" {{Q1}}*12","temp":true},{"name":"T2","label":"{{function}}","function":" {{Q2}}*3","temp":true},{"name":"T3","label":"{{function}}","function":" {{Q3}}*60","temp":true},{"name":"A1","label":"{{Q1}} anos","function":" {{T1}} meses"},{"name":"A2","label":"{{Q2}} trimestres","function":"{{T2}} meses"},{"name":"A3","label":"{{Q3}} quinquênios","function":"{{T3}} meses"}],"uniques":true},"algorithm":{"name":"linkOperationResult","params":{"invert":true},"template":"Match list"}}</v>
      </c>
      <c r="D730" s="189" t="str">
        <f t="shared" si="2"/>
        <v>#REF!</v>
      </c>
    </row>
    <row r="731" ht="15.75" customHeight="1">
      <c r="A731" s="189" t="str">
        <f>Seeds!AB475</f>
        <v>M6-MyM-7b-I-2</v>
      </c>
      <c r="B731" s="189" t="str">
        <f t="shared" si="277"/>
        <v>#REF!</v>
      </c>
      <c r="C731" s="189" t="str">
        <f>Seeds!AA475</f>
        <v>{"id":"M6-MyM-7b-I-2","stimulus":"&lt;p&gt;Arraste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semana são 7 dias.&lt;/li&gt;&lt;li&gt;1 mês pode ser de 28, 29, 30 o 31 dias.&lt;/li&gt;&lt;li&gt;1 quinzena são 15 dias.&lt;/li&gt;&lt;/ul&gt;","seed":{"parameters":[{"name":"Q1","label":null,"list":[2,3,7,5]},{"name":"Q2","label":null,"list":[2,3,7,5]},{"name":"Q3","label":null,"list":[2,3,7,5]}],"calculated":[{"name":"T1","label":"{{function}}","function":" {{Q1}}*7","temp":true},{"name":"T2","label":"{{function}}","function":" {{Q2}}*30","temp":true},{"name":"T3","label":"{{function}}","function":" {{Q3}}*15","temp":true},{"name":"A1","label":"{{Q1}} semanas","function":" {{T1}} dias"},{"name":"A2","label":"{{Q2}} meses","function":"{{T2}} dias"},{"name":"A3","label":"{{Q3}} quinzenas","function":"{{T3}} dias"}],"uniques":true},"algorithm":{"name":"linkOperationResult","params":{"invert":true},"template":"Match list"}}</v>
      </c>
      <c r="D731" s="189" t="str">
        <f t="shared" si="2"/>
        <v>#REF!</v>
      </c>
    </row>
    <row r="732" ht="15.75" customHeight="1">
      <c r="A732" s="189" t="str">
        <f>Seeds!AB476</f>
        <v>M6-MyM-7b-I-3</v>
      </c>
      <c r="B732" s="189" t="str">
        <f t="shared" si="277"/>
        <v>#REF!</v>
      </c>
      <c r="C732" s="189" t="str">
        <f>Seeds!AA476</f>
        <v>{"id":"M6-MyM-7b-I-3","stimulus":"&lt;p&gt;Arraste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quinquênio são 5 anos.&lt;/li&gt;&lt;li&gt;1 década são 10 anos.&lt;/li&gt;&lt;li&gt;1 século são 100 anos.&lt;/li&gt;&lt;/ul&gt;","seed":{"parameters":[{"name":"Q1","label":null,"list":[2,3,4,5]},{"name":"Q2","label":null,"list":[2,3,4,5]},{"name":"Q3","label":null,"list":[2,3,4,5]}],"calculated":[{"name":"T1","label":"{{function}}","function":" {{Q1}}*5","temp":true},{"name":"T2","label":"{{function}}","function":" {{Q2}}*10","temp":true},{"name":"T3","label":"{{function}}","function":" {{Q3}}*100","temp":true},{"name":"A1","label":"{{Q1}} quinquênios","function":" {{T1}} anos"},{"name":"A2","label":"{{Q2}} décadas","function":"{{T2}} anos"},{"name":"A3","label":"{{Q3}} séculos","function":"{{T3}} anos"}],"uniques":true},"algorithm":{"name":"linkOperationResult","params":{"invert":true},"template":"Match list"}}</v>
      </c>
      <c r="D732" s="189" t="str">
        <f t="shared" si="2"/>
        <v>#REF!</v>
      </c>
    </row>
    <row r="733" ht="15.75" customHeight="1">
      <c r="A733" s="189" t="str">
        <f>Seeds!AB477</f>
        <v>M6-MyM-7b-E-1</v>
      </c>
      <c r="B733" s="189" t="str">
        <f t="shared" si="277"/>
        <v>#REF!</v>
      </c>
      <c r="C733" s="189" t="str">
        <f>Seeds!AA477</f>
        <v>{"id":"M6-MyM-7b-E-1","stimulus":"&lt;p&gt;Complete esta frase.&lt;/p&gt;","template":"&lt;p&gt;{{T1}} dias equivalem a {{response}} semanas.&lt;/p&gt;","hint":"&lt;p&gt;Os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semana são 7 dias.&lt;/p&gt;","seed":{"parameters":[{"name":"Q1","label":null,"min":2,"max":7,"step":1}],"calculated":[{"name":"T1","label":"{{function}}","function":"{{Q1}}*7","temp":true},{"name":"A1","label":"{{function}}","function":"{{Q1}}"}],"uniques":true},"algorithm":{"name":"calculateOperation","params":{"method":"equivLiteral","keyboard":"NUMERICAL"}}}</v>
      </c>
      <c r="D733" s="189" t="str">
        <f t="shared" si="2"/>
        <v>#REF!</v>
      </c>
    </row>
    <row r="734" ht="15.75" customHeight="1">
      <c r="A734" s="189" t="str">
        <f>Seeds!AB478</f>
        <v>M6-MyM-7b-E-2</v>
      </c>
      <c r="B734" s="189" t="str">
        <f t="shared" si="277"/>
        <v>#REF!</v>
      </c>
      <c r="C734" s="189" t="str">
        <f>Seeds!AA478</f>
        <v>{"id":"M6-MyM-7b-E-2","stimulus":"&lt;p&gt;Complete esta frase.&lt;/p&gt;","template":"&lt;p&gt;{{Q1}} anos equivalem a {{response}}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ano são 12 meses.&lt;/p&gt;","seed":{"parameters":[{"name":"Q1","label":null,"min":2,"max":7,"step":1}],"calculated":[{"name":"A1","label":"{{function}}","function":"{{Q1}}*12"}],"uniques":true},"algorithm":{"name":"calculateOperation","params":{"method":"equivLiteral","keyboard":"NUMERICAL"}}}</v>
      </c>
      <c r="D734" s="189" t="str">
        <f t="shared" si="2"/>
        <v>#REF!</v>
      </c>
    </row>
    <row r="735" ht="15.75" customHeight="1">
      <c r="A735" s="189" t="str">
        <f>Seeds!AB479</f>
        <v>M6-MyM-7b-E-3</v>
      </c>
      <c r="B735" s="189" t="str">
        <f t="shared" si="277"/>
        <v>#REF!</v>
      </c>
      <c r="C735" s="189" t="str">
        <f>Seeds!AA479</f>
        <v>{"id":"M6-MyM-7b-E-3","stimulus":"&lt;p&gt;Complete esta frase.&lt;/p&gt;","template":"&lt;p&gt;{{Q1}} quinquênios equivalem a {{response}} anos.&lt;/p&gt;","hint":"&lt;p&gt;Os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7,"step":1}],"calculated":[{"name":"A1","label":"{{function}}","function":"{{Q1}}*5"}],"uniques":true},"algorithm":{"name":"calculateOperation","params":{"method":"equivLiteral","keyboard":"NUMERICAL"}}}</v>
      </c>
      <c r="D735" s="189" t="str">
        <f t="shared" si="2"/>
        <v>#REF!</v>
      </c>
    </row>
    <row r="736" ht="15.75" customHeight="1">
      <c r="A736" s="189" t="str">
        <f>Seeds!AB480</f>
        <v>M6-MyM-7b-A-1</v>
      </c>
      <c r="B736" s="189" t="str">
        <f t="shared" si="277"/>
        <v>#REF!</v>
      </c>
      <c r="C736" s="189" t="str">
        <f>Seeds!AA480</f>
        <v>{"id":"M6-MyM-7b-A-1","stimulus":"&lt;p&gt;Uma prefeitura foi construída {{T1}} anos atrás. Quantos séculos se passaram desde então?&lt;/p&gt;","template":"&lt;p&gt;{{response}} séculos.&lt;/p&gt;","hint":"&lt;p&gt;Os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século são 100 anos.&lt;/p&gt;","seed":{"parameters":[{"name":"Q1","label":null,"min":2,"max":8,"step":1}],"calculated":[{"name":"T1","label":"{{function}}","function":"{{Q1}}*100","temp":true},{"name":"A1","label":"{{function}}","function":"{{Q1}}"}],"uniques":true},"algorithm":{"name":"calculateOperation","params":{"method":"equivLiteral","keyboard":"NUMERICAL"}}}</v>
      </c>
      <c r="D736" s="189" t="str">
        <f t="shared" si="2"/>
        <v>#REF!</v>
      </c>
    </row>
    <row r="737" ht="15.75" customHeight="1">
      <c r="A737" s="189" t="str">
        <f>Seeds!AB481</f>
        <v>M6-MyM-7b-A-2</v>
      </c>
      <c r="B737" s="189" t="str">
        <f t="shared" si="277"/>
        <v>#REF!</v>
      </c>
      <c r="C737" s="189" t="str">
        <f>Seeds!AA481</f>
        <v>{"id":"M6-MyM-7b-A-2","stimulus":"&lt;p&gt;Jonas trabalha há {{T1}} anos. A quantos lustros eles são equivalentes?&lt;/p&gt;","template":"&lt;p&gt;{{response}} quinquênios.&lt;/p&gt;","hint":"&lt;p&gt;Os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5,"step":1}],"calculated":[{"name":"T1","label":"{{function}}","function":"{{Q1}}*5","temp":true},{"name":"A1","label":"{{function}}","function":"{{Q1}}"}],"uniques":true},"algorithm":{"name":"calculateOperation","params":{"method":"equivLiteral","keyboard":"NUMERICAL"}}}</v>
      </c>
      <c r="D737" s="189" t="str">
        <f t="shared" si="2"/>
        <v>#REF!</v>
      </c>
    </row>
    <row r="738" ht="15.75" customHeight="1">
      <c r="A738" s="189" t="str">
        <f>Seeds!AB482</f>
        <v>M6-MyM-7b-A-3</v>
      </c>
      <c r="B738" s="189" t="str">
        <f t="shared" si="277"/>
        <v>#REF!</v>
      </c>
      <c r="C738" s="189" t="str">
        <f>Seeds!AA482</f>
        <v>{"id":"M6-MyM-7b-A-3","stimulus":"&lt;p&gt;Isabel comprou uma passagem para o Egito com {{Q1}} trimestres de antecedência. Quantos meses até a viagem?&lt;/p&gt;","template":"&lt;p&gt;{{response}}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trimestre são 3 meses.&lt;/p&gt;","seed":{"parameters":[{"name":"Q1","label":null,"min":2,"max":8,"step":1}],"calculated":[{"name":"A1","label":"{{function}}","function":"{{Q1}}*3"}],"uniques":true},"algorithm":{"name":"calculateOperation","params":{"method":"equivLiteral","keyboard":"NUMERICAL"}}}</v>
      </c>
      <c r="D738" s="189" t="str">
        <f t="shared" si="2"/>
        <v>#REF!</v>
      </c>
    </row>
    <row r="739" ht="15.75" customHeight="1">
      <c r="A739" s="189" t="str">
        <f>Seeds!AB483</f>
        <v>M6-MyM-7c-I-1</v>
      </c>
      <c r="B739" s="189" t="str">
        <f t="shared" si="277"/>
        <v>#REF!</v>
      </c>
      <c r="C739" s="189" t="str">
        <f>Seeds!AA483</f>
        <v>{"id":"M6-MyM-7c-I-1","stimulus":"&lt;p&gt;Quais dessas frases estão corretas?&lt;/p&gt;","hint":"&lt;p&gt;O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O ano {{Q1}} pertence ao século {{T1}}.","function":""},{"name":"A2","label":"O ano {{Q2}} pertence ao século {{T2}}.","function":""},{"name":"A3","label":"O ano {{Q3}} pertence ao século {{T3}}.","function":"","incorrect":true},{"name":"A4","label":"O ano {{Q4}} pertence ao século {{T4}}.","function":"","incorrect":true}],"uniques":true},"algorithm":{"name":"trueFalse","template":"Multiple choice – multiple response","params":{"countCorrect":2,"countIncorrect":1}}}</v>
      </c>
      <c r="D739" s="189" t="str">
        <f t="shared" si="2"/>
        <v>#REF!</v>
      </c>
    </row>
    <row r="740" ht="15.75" customHeight="1">
      <c r="A740" s="189" t="str">
        <f>Seeds!AB484</f>
        <v>M6-MyM-7c-E-1</v>
      </c>
      <c r="B740" s="189" t="str">
        <f t="shared" si="277"/>
        <v>#REF!</v>
      </c>
      <c r="C740" s="189" t="str">
        <f>Seeds!AA484</f>
        <v>{"id":"M6-MyM-7c-E-1","stimulus":"&lt;p&gt;Escreva o século do ano {{Q1}}.&lt;/p&gt;","template":"{{response}}","hint":"&lt;p&gt;O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1500,"max":2022,"step":1}],"calculated":[{"name":"A1","label":"{{function}}","function":"Lemonlib.numToRoman(math.ceil({{Q1}}/100))"}],"uniques":true},"algorithm":{"name":"calculateOperation","template":"Cloze with text"}}</v>
      </c>
      <c r="D740" s="189" t="str">
        <f t="shared" si="2"/>
        <v>#REF!</v>
      </c>
    </row>
    <row r="741" ht="15.75" customHeight="1">
      <c r="A741" s="189" t="str">
        <f>Seeds!AB485</f>
        <v>M6-MyM-7c-E-2</v>
      </c>
      <c r="B741" s="189" t="str">
        <f t="shared" si="277"/>
        <v>#REF!</v>
      </c>
      <c r="C741" s="189" t="str">
        <f>Seeds!AA485</f>
        <v>{"id":"M6-MyM-7c-E-2","stimulus":"&lt;p&gt;Escreva o século do ano {{Q1}}.&lt;/p&gt;","template":"&lt;p&gt;{{response}}&lt;/p&gt;","hint":"&lt;p&gt;O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2000,"step":100}],"calculated":[{"name":"A1","label":"{{function}}","function":"Lemonlib.numToRoman(math.ceil({{Q1}}/100))"}],"uniques":true},"algorithm":{"name":"calculateOperation","template":"Cloze with text"}}</v>
      </c>
      <c r="D741" s="189" t="str">
        <f t="shared" si="2"/>
        <v>#REF!</v>
      </c>
    </row>
    <row r="742" ht="15.75" customHeight="1">
      <c r="A742" s="189" t="str">
        <f>Seeds!AB486</f>
        <v>M6-MyM-7c-A-1</v>
      </c>
      <c r="B742" s="189" t="str">
        <f t="shared" si="277"/>
        <v>#REF!</v>
      </c>
      <c r="C742" s="189" t="str">
        <f>Seeds!AA486</f>
        <v>{"id":"M6-MyM-7c-A-1","stimulus":"&lt;p&gt;Um quadro em um museu de arte foi pintado no ano {{T1}}. A que século pertence?&lt;/p&gt;","template":"&lt;p&gt;Pertence 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D742" s="189" t="str">
        <f t="shared" si="2"/>
        <v>#REF!</v>
      </c>
    </row>
    <row r="743" ht="15.75" customHeight="1">
      <c r="A743" s="189" t="str">
        <f>Seeds!AB487</f>
        <v>M6-MyM-7c-A-2</v>
      </c>
      <c r="B743" s="189" t="str">
        <f t="shared" si="277"/>
        <v>#REF!</v>
      </c>
      <c r="C743" s="189" t="str">
        <f>Seeds!AA487</f>
        <v>{"id":"M6-MyM-7c-A-2","stimulus":"&lt;p&gt;O ano {{Q1}} foi esculpido em uma escultura. A que século você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D743" s="189" t="str">
        <f t="shared" si="2"/>
        <v>#REF!</v>
      </c>
    </row>
    <row r="744" ht="15.75" customHeight="1">
      <c r="A744" s="189" t="str">
        <f>Seeds!AB488</f>
        <v>M6-MyM-7c-A-3</v>
      </c>
      <c r="B744" s="189" t="str">
        <f t="shared" si="277"/>
        <v>#REF!</v>
      </c>
      <c r="C744" s="189" t="str">
        <f>Seeds!AA488</f>
        <v>{"id":"M6-MyM-7c-A-3","stimulus":"&lt;p&gt;Um livro antigo tem o ano {{Q1}} escrito nele. A que século esse ano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diante.&lt;/p&gt;","seed":{"parameters":[{"name":"Q1","label":null,"min":100,"max":1000,"step":100}],"calculated":[{"name":"A1","label":"{{function}}","function":"Lemonlib.numToRoman({{Q1}}/100)"}],"uniques":true},"algorithm":{"name":"calculateOperation","template":"Cloze with text"}}</v>
      </c>
      <c r="D744" s="189" t="str">
        <f t="shared" si="2"/>
        <v>#REF!</v>
      </c>
    </row>
    <row r="745" ht="15.75" customHeight="1">
      <c r="A745" s="189" t="str">
        <f>Seeds!AB489</f>
        <v>M6-MyM-8a-I-1</v>
      </c>
      <c r="B745" s="189" t="str">
        <f t="shared" si="277"/>
        <v>#REF!</v>
      </c>
      <c r="C745" s="189" t="str">
        <f>Seeds!AA489</f>
        <v>{"id":"M6-MyM-8a-I-1","stimulus":"&lt;p&gt;Qual das seguintes unidades é de tempo? Selecione-a.&lt;/p&gt;","hint":"&lt;p&gt;As unidades de tempo menores que o dia são horas, minutos e segundos.&lt;/p&gt;","feedback":"&lt;p&gt;As unidades de tempo menores que o dia são horas, minutos e segundos.&lt;/p&gt;","seed":{"parameters":[],"calculated":[{"name":"A1","label":"{{function}}","function":"Hora"},{"name":"A2","label":"{{function}}","function":"Minuto"},{"name":"A3","label":"{{function}}","function":"Segundo"},{"name":"A4","label":"{{function}}","function":"Grama","incorrect":true},{"name":"A5","label":"{{function}}","function":"Metro","incorrect":true},{"name":"A6","label":"{{function}}","function":"Litro","incorrect":true},{"name":"A7","label":"{{function}}","function":"Grau","incorrect":true}],"uniques":true},"algorithm":{"name":"trueFalse","template":"Multiple choice – standard","params":{"countCorrect":2,"countIncorrect":2,"showCheckIcon":false,
            "columns": 4
        }
    }
}</v>
      </c>
      <c r="D745" s="189" t="str">
        <f t="shared" si="2"/>
        <v>#REF!</v>
      </c>
    </row>
    <row r="746" ht="15.75" customHeight="1">
      <c r="A746" s="189" t="str">
        <f>Seeds!AB490</f>
        <v>M6-MyM-8b-I-1</v>
      </c>
      <c r="B746" s="189" t="str">
        <f t="shared" si="277"/>
        <v>#REF!</v>
      </c>
      <c r="C746" s="189" t="str">
        <f>Seeds!AA490</f>
        <v>{"id":"M6-MyM-8b-I-1","stimulus":"&lt;p&gt;Indique se as seguintes equivalências estão corretas ou incorretas.&lt;/p&gt;","hint":"&lt;p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min&lt;/span&gt;&lt;/p&gt;","function":"","incorrect":true,"feedback":"&lt;p&gt;O cálculo correto é:&lt;/p&gt;&lt;p&gt;{{Q4}} h = {{Q4}} × 60 = {{T7}} min&lt;/p&gt;"},{"name":"A5","label":"&lt;p&gt;&lt;span class=\"no-break\"&gt;{{T5}} s&lt;/span&gt; = &lt;span class=\"no-break\"&gt;{{T6}} h&lt;/span&gt;&lt;/p&gt;","function":"","incorrect":true,"feedback":"&lt;p&gt;O cálculo correto é:&lt;/p&gt;{{T5}} s = {{T5}} : 3 600 = {{Q5}} h&lt;/p&gt;"},{"name":"A6","label":"&lt;p&gt;&lt;span class=\"no-break\"&gt;{{T8}} min&lt;/span&gt; = &lt;span class=\"no-break\"&gt;{{Q6}} h&lt;/span&gt;&lt;/p&gt;","function":"","incorrect":true,"feedback":"&lt;p&gt;O cálculo correto é:&lt;/p&gt;{{T8}} min = {{T8}} : 60 = {{T9}} h&lt;/p&gt;"}],"uniques":true},"algorithm":{"name":"trueFalse","template":"Choice matrix – inline","params":{"countCorrect":2,"countIncorrect":1,"showCheckIcon":false,"options":["Correto","Incorreto"]}}}</v>
      </c>
      <c r="D746" s="189" t="str">
        <f t="shared" si="2"/>
        <v>#REF!</v>
      </c>
    </row>
    <row r="747" ht="15.75" customHeight="1">
      <c r="A747" s="189" t="str">
        <f>Seeds!AB491</f>
        <v>M6-MyM-8b-E-1</v>
      </c>
      <c r="B747" s="189" t="str">
        <f t="shared" si="277"/>
        <v>#REF!</v>
      </c>
      <c r="C747" s="189" t="str">
        <f>Seeds!AA491</f>
        <v>{"id":"M6-MyM-8b-E-1","stimulus":"&lt;p&gt;Calcule esta igualdade.&lt;/p&gt;","template":"&lt;p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min = {{T1}} : 60 = {{A1}} h&lt;/p&gt;","seed":{"parameters":[{"name":"Q1","label":null,"min":1,"max":20,"step":1}],"calculated":[{"name":"T1","label":"{{function}}","function":"{{Q1}}*60","temp":true},{"name":"A1","label":"{{function}}","function":"{{Q1}}"}],"uniques":true},"algorithm":{"name":"calculateOperation","params":{"method":"equivLiteral","keyboard":"NUMERICAL"}}}</v>
      </c>
      <c r="D747" s="189" t="str">
        <f t="shared" si="2"/>
        <v>#REF!</v>
      </c>
    </row>
    <row r="748" ht="15.75" customHeight="1">
      <c r="A748" s="189" t="str">
        <f>Seeds!AB492</f>
        <v>M6-MyM-8b-E-2</v>
      </c>
      <c r="B748" s="189" t="str">
        <f t="shared" si="277"/>
        <v>#REF!</v>
      </c>
      <c r="C748" s="189" t="str">
        <f>Seeds!AA492</f>
        <v>{"id":"M6-MyM-8b-E-2","stimulus":"&lt;p&gt;Calcule esta igualdade.&lt;/p&gt;","template":"&lt;p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s&lt;/p&gt;&lt;p&gt;Neste caso:&lt;/p&gt;&lt;p style=\"text-align:center;\"&gt;{{Q1}} min = {{Q1}} × 60 = {{A1}} s&lt;/p&gt;","seed":{"parameters":[{"name":"Q1","label":null,"min":1,"max":100,"step":1}],"calculated":[{"name":"A1","label":"{{function}}","function":"{{Q1}}*60"}],"uniques":true},"algorithm":{"name":"calculateOperation","params":{"method":"equivLiteral","keyboard":"NUMERICAL"}}}</v>
      </c>
      <c r="D748" s="189" t="str">
        <f t="shared" si="2"/>
        <v>#REF!</v>
      </c>
    </row>
    <row r="749" ht="15.75" customHeight="1">
      <c r="A749" s="189" t="str">
        <f>Seeds!AB493</f>
        <v>M6-MyM-8b-E-3</v>
      </c>
      <c r="B749" s="189" t="str">
        <f t="shared" si="277"/>
        <v>#REF!</v>
      </c>
      <c r="C749" s="189" t="str">
        <f>Seeds!AA493</f>
        <v>{"id":"M6-MyM-8b-E-3","stimulus":"&lt;p&gt;Calcule esta igualdade.&lt;/p&gt;","template":"&lt;p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s = {{T1}} : 3 600 = {{Q1}} h&lt;/p&gt;","seed":{"parameters":[{"name":"Q1","label":null,"min":1,"max":5,"step":1}],"calculated":[{"name":"T1","label":"{{function}}","function":"{{Q1}}*3600","temp":true},{"name":"A1","label":"{{function}}","function":"{{Q1}}"}],"uniques":true},"algorithm":{"name":"calculateOperation","params":{"method":"equivLiteral","keyboard":"NUMERICAL"}}}</v>
      </c>
      <c r="D749" s="189" t="str">
        <f t="shared" si="2"/>
        <v>#REF!</v>
      </c>
    </row>
    <row r="750" ht="15.75" customHeight="1">
      <c r="A750" s="189" t="str">
        <f>Seeds!AB494</f>
        <v>M6-MyM-8b-A-1</v>
      </c>
      <c r="B750" s="189" t="str">
        <f t="shared" si="277"/>
        <v>#REF!</v>
      </c>
      <c r="C750" s="189" t="str">
        <f>Seeds!AA494</f>
        <v>{"id":"M6-MyM-8b-A-1","seed":{"parameters":[{"name":"Q1","label":null,"min":3,"max":26,"step":1}],"uniques":true},"scaffolding":[{"id":"step-0","stimulus":"&lt;p&gt;Um avião levou &lt;span class=\"no-break\"&gt;{{T1}} s&lt;/span&gt; para chegar em Sydney, na Austrália. Calcule as horas de voo.&lt;/p&gt;","template":"&lt;p&gt;Foram {{response}} h de voo.&lt;/p&gt;","seed":{"calculated":[{"name":"T1","label":"{{function}}","function":"{{Q1}}*3600","temp":true},{"name":"A3","label":"{{function}}","function":"{{Q1}}"}]},"algorithm":{"name":"calculateOperation","params":{"method":"equivLiteral","keyboard":"NUMERICAL"}}},{"id":"step-1","stimulus":"&lt;p&gt;Quanto tempo durou o voo?&lt;/p&gt;","template":"&lt;p&gt;A duração do voo foi de {{response}} s.&lt;/p&gt;","seed":{"calculated":[{"name":"A5","label":"{{function}}","function":"{{Q1}}*3600"}]},"algorithm":{"name":"calculateOperation","params":{"method":"equivLiteral","keyboard":"NUMERICAL"}}},{"id":"step-2","stimulus":"&lt;p&gt;O que pede o enunciado?&lt;/p&gt;","seed":{"calculated":[{"name":"1-A1","label":"&lt;p&gt;Converter segundos em horas.&lt;/p&gt;","incorrect":false},{"name":"1-A2","label":"&lt;p&gt;Converter horas em segundos.&lt;/p&gt;","incorrect":true},{"name":"1-A3","label":"&lt;p&gt;Converter segundos em minutos.&lt;/p&gt;","incorrect":true}]},"algorithm":{"name":"trueFalse","template":"Multiple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s.&lt;/p&gt;","template":"&lt;p style=\"text-align:center;\"&gt;{{T1}} s = {{T1}} : 3 600 = {{response}} h&lt;/p&gt;","seed":{"calculated":[{"name":"T1","label":"{{function}}","function":" {{Q1}}*3600","temp":true},{"name":"A1","label":"{{function}}","function":"{{Q1}}"}]},"algorithm":{"name":"calculateOperation","params":{"method":"equivLiteral","keyboard":"NUMERICAL"}}}]}</v>
      </c>
      <c r="D750" s="189" t="str">
        <f t="shared" si="2"/>
        <v>#REF!</v>
      </c>
    </row>
    <row r="751" ht="15.75" customHeight="1">
      <c r="A751" s="189" t="str">
        <f>Seeds!AB495</f>
        <v>M6-MyM-8b-A-2</v>
      </c>
      <c r="B751" s="189" t="str">
        <f t="shared" si="277"/>
        <v>#REF!</v>
      </c>
      <c r="C751" s="189" t="str">
        <f>Seeds!AA495</f>
        <v>{"id":"M6-MyM-8b-A-2","seed":{"parameters":[{"name":"Q1","label":null,"min":45,"max":120,"step":1}],"uniques":true},"scaffolding":[{"id":"step-0","stimulus":"&lt;p&gt;Jorge esperou &lt;span class=\"no-break\"&gt;{{Q1}} min&lt;/span&gt; pelo caminhão de guincho para rebocar o carro dele. Esse tempo equivale a quantos segundos?&lt;/p&gt;","template":"&lt;p&gt;O tempo foi de {{response}} s.&lt;/p&gt;","seed":{"calculated":[{"name":"A1","label":"{{function}}","function":"{{Q1}}*60"}]},"algorithm":{"name":"calculateOperation","params":{"method":"equivLiteral","keyboard":"NUMERICAL"}}},{"id":"step-1","stimulus":"&lt;p&gt;Quanto tempo demorou para o guincho chegar?&lt;/p&gt;","template":"&lt;p&gt;Demorou {{response}} min.&lt;/p&gt;","seed":{"calculated":[{"name":"A1","label":"{{function}}","function":"{{Q1}}"}]},"algorithm":{"name":"calculateOperation","params":{"method":"equivLiteral","keyboard":"NUMERICAL"}}},{"id":"step-2","stimulus":"&lt;p&gt;O que pede o enunciado?&lt;/p&gt;","seed":{"calculated":[{"name":"1-A1","label":"&lt;p&gt;Converter minutos em segundos.&lt;/p&gt;","incorrect":false},{"name":"1-A2","label":"&lt;p&gt;Converter segundos em minutos.&lt;/p&gt;","incorrect":true},{"name":"1-A3","label":"&lt;p&gt;Converter minutos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quantos segundos há em {{Q1}} min.&lt;/p&gt;","template":"&lt;p style=\"text-align:center;\"&gt;{{Q1}} min = {{Q1}} × 60 = {{response}} s&lt;/p&gt;","seed":{"calculated":[{"name":"A1","label":"{{function}}","function":"{{Q1}}*60"}]},"algorithm":{"name":"calculateOperation","params":{"method":"equivLiteral","keyboard":"NUMERICAL"}}}]}</v>
      </c>
      <c r="D751" s="189" t="str">
        <f t="shared" si="2"/>
        <v>#REF!</v>
      </c>
    </row>
    <row r="752" ht="15.75" customHeight="1">
      <c r="A752" s="189" t="str">
        <f>Seeds!AB496</f>
        <v>M6-MyM-8b-A-3</v>
      </c>
      <c r="B752" s="189" t="str">
        <f t="shared" si="277"/>
        <v>#REF!</v>
      </c>
      <c r="C752" s="189" t="str">
        <f>Seeds!AA496</f>
        <v>{"id":"M6-MyM-8b-A-3","seed":{"parameters":[{"name":"Q1","label":null,"min":3,"max":12,"step":1}],"uniques":true},"scaffolding":[{"id":"step-0","stimulus":"&lt;p&gt;Cláudia dedicou &lt;span class=\"no-break\"&gt;{{T1}} min&lt;/span&gt; para compor um dos &lt;i&gt;singles&lt;/i&gt; do seu novo álbum. A quantas horas equivale esse tempo?&lt;/p&gt;","template":"&lt;p&gt;Equivale a {{response}} h.&lt;/p&gt;","seed":{"calculated":[{"name":"T1","label":"{{function}}","function":"{{Q1}}*60","temp":true},{"name":"A1","label":"{{function}}","function":"{{Q1}}"}]},"algorithm":{"name":"calculateOperation","params":{"method":"equivLiteral","keyboard":"NUMERICAL"}}},{"id":"step-1","stimulus":"&lt;p&gt;De quanto tempo ela precisou para compor o &lt;i&gt;single&lt;/i&gt;?&lt;/p&gt;","template":"&lt;p&gt;Ela precisou de {{response}} min.&lt;/p&gt;","seed":{"calculated":[{"name":"A1","label":"{{function}}","function":"{{Q1}}*60"}]},"algorithm":{"name":"calculateOperation","params":{"method":"equivLiteral","keyboard":"NUMERICAL"}}},{"id":"step-2","stimulus":"&lt;p&gt;O que pede o enunciado?&lt;/p&gt;","seed":{"calculated":[{"name":"1-A1","label":"&lt;p&gt;Converter minutos em horas.&lt;/p&gt;","incorrect":false},{"name":"1-A2","label":"&lt;p&gt;Converter horas em minutos.&lt;/p&gt;","incorrect":true},{"name":"1-A3","label":"&lt;p&gt;Converter segundos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min.&lt;/p&gt;","template":"&lt;p style=\"text-align:center;\"&gt;{{T1}} min = {{T1}} : 60 = {{response}} h&lt;/p&gt;","seed":{"calculated":[{"name":"T1","label":"{{function}}","function":"{{Q1}}*60","temp":true},{"name":"A1","label":"{{function}}","function":"{{Q1}}"}]},"algorithm":{"name":"calculateOperation","params":{"method":"equivLiteral","keyboard":"NUMERICAL"}}}]}</v>
      </c>
      <c r="D752" s="189" t="str">
        <f t="shared" si="2"/>
        <v>#REF!</v>
      </c>
    </row>
    <row r="753" ht="15.75" customHeight="1">
      <c r="A753" s="189" t="str">
        <f>Seeds!AB497</f>
        <v>M6-MyM-9a-I-1</v>
      </c>
      <c r="B753" s="189" t="str">
        <f t="shared" si="277"/>
        <v>#REF!</v>
      </c>
      <c r="C753" s="189" t="str">
        <f>Seeds!AA497</f>
        <v>{"id":"M6-MyM-9a-I-1","stimulus":"&lt;p&gt;Arraste o resultado correto desta adição.&lt;/p&gt;","template":"&lt;p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horas.&lt;/p&gt;","feedback":"&lt;p&gt;Adicione horas a horas e minutos a minutos como se fossem números inteiros. Se os minutos forem superiores a 59, 60 minutos são convertidos em uma hora e adicionados à soma das horas.&lt;/p&gt;&lt;p style=\"text-align:center;\"&gt;{{Q2}} min + {{Q4}} min = {{T3}} min = 1 h e {{T2}} min&lt;/p&gt;&lt;p style=\"text-align:center;\"&gt;{{Q1}} h + {{Q3}} h + 1 h e {{T2}} min = {{T1}} h e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v>
      </c>
      <c r="D753" s="189" t="str">
        <f t="shared" si="2"/>
        <v>#REF!</v>
      </c>
    </row>
    <row r="754" ht="15.75" customHeight="1">
      <c r="A754" s="189" t="str">
        <f>Seeds!AB498</f>
        <v>M6-MyM-9a-I-2</v>
      </c>
      <c r="B754" s="189" t="str">
        <f t="shared" si="277"/>
        <v>#REF!</v>
      </c>
      <c r="C754" s="189" t="str">
        <f>Seeds!AA498</f>
        <v>{"id":"M6-MyM-9a-I-2","stimulus":"&lt;p&gt;Arraste o resultado correto desta subtração.&lt;/p&gt;","template":"&lt;p style=\"text-align:center;\"&gt;{{Q6}} min e {{Q7}} s − {{Q8}} min e {{Q9}} s = {{response}}&lt;/p&gt;","hint":"&lt;p&gt;Como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style=\"text-align:center;\"&gt;{{T5}} min e {{T6}} s − {{Q8}} min e {{Q9}} s = {{T1}} min e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v>
      </c>
      <c r="D754" s="189" t="str">
        <f t="shared" si="2"/>
        <v>#REF!</v>
      </c>
    </row>
    <row r="755" ht="15.75" customHeight="1">
      <c r="A755" s="189" t="str">
        <f>Seeds!AB499</f>
        <v>M6-MyM-9a-I-3</v>
      </c>
      <c r="B755" s="189" t="str">
        <f t="shared" si="277"/>
        <v>#REF!</v>
      </c>
      <c r="C755" s="189" t="str">
        <f>Seeds!AA499</f>
        <v>{"id":"M6-MyM-9a-I-3","stimulus":"&lt;p&gt;Arraste o resultado correto desta operação.&lt;/p&gt;","template":"&lt;p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horas.&lt;/p&gt;","feedback":"&lt;p&gt;Horas são somadas a horas e minutos a minutos como se fossem números naturais. Se os minutos forem superiores a 59, 60 minutos serão convertidos em uma hora e adicionados à soma das horas. Nesse caso, essa situação não ocorre.&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v>
      </c>
      <c r="D755" s="189" t="str">
        <f t="shared" si="2"/>
        <v>#REF!</v>
      </c>
    </row>
    <row r="756" ht="15.75" customHeight="1">
      <c r="A756" s="189" t="str">
        <f>Seeds!AB500</f>
        <v>M6-MyM-9a-I-4</v>
      </c>
      <c r="B756" s="189" t="str">
        <f t="shared" si="277"/>
        <v>#REF!</v>
      </c>
      <c r="C756" s="189" t="str">
        <f>Seeds!AA500</f>
        <v>{"id":"M6-MyM-9a-I-4","stimulus":"&lt;p&gt;Arraste o resultado correto desta operação.&lt;/p&gt;","template":"&lt;p style=\"text-align:center;\"&gt;{{Q6}} min e {{Q7}} s − {{Q8}} min e {{Q9}} s = {{response}}&lt;/p&gt;","hint":"&lt;p&gt;Subtraia os minutos e os segundos como se fossem números naturais.&lt;/p&gt;","feedback":"&lt;p&gt;Subtraia os minutos e os segundos como se fossem números naturai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v>
      </c>
      <c r="D756" s="189" t="str">
        <f t="shared" si="2"/>
        <v>#REF!</v>
      </c>
    </row>
    <row r="757" ht="15.75" customHeight="1">
      <c r="A757" s="189" t="str">
        <f>Seeds!AB501</f>
        <v>M6-MyM-9a-E-1</v>
      </c>
      <c r="B757" s="189" t="str">
        <f t="shared" si="277"/>
        <v>#REF!</v>
      </c>
      <c r="C757" s="189" t="str">
        <f>Seeds!AA501</f>
        <v>{"id":"M6-MyM-9a-E-1","stimulus":"&lt;p&gt;Calcule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minutos.&lt;/p&gt;","feedback":"&lt;p&gt;Minutos são adicionados a minutos e segundos a segundos como se fossem números naturais. Se os segundos forem maiores que 59, 60 segundos serão convertidos em um minuto e adicionados à soma dos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v>
      </c>
      <c r="D757" s="189" t="str">
        <f t="shared" si="2"/>
        <v>#REF!</v>
      </c>
    </row>
    <row r="758" ht="15.75" customHeight="1">
      <c r="A758" s="189" t="str">
        <f>Seeds!AB502</f>
        <v>M6-MyM-9a-E-2</v>
      </c>
      <c r="B758" s="189" t="str">
        <f t="shared" si="277"/>
        <v>#REF!</v>
      </c>
      <c r="C758" s="189" t="str">
        <f>Seeds!AA502</f>
        <v>{"id":"M6-MyM-9a-E-2","stimulus":"&lt;p&gt;Calcule esta subtração com unidades de tempo.&lt;/p&gt;","template":"&lt;p style=\"text-align:center;\"&gt;{{Q6}} min e {{Q7}} s − {{Q9}} min e {{Q10}} s = {{response}} min {{response}} s&lt;/p&gt;","hint":"&lt;p&gt;Subtrair minutos e segundos como se fossem números naturais.&lt;/p&gt;","feedback":"&lt;p&gt;Subtraia minutos e segundos como se fossem números naturai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v>
      </c>
      <c r="D758" s="189" t="str">
        <f t="shared" si="2"/>
        <v>#REF!</v>
      </c>
    </row>
    <row r="759" ht="15.75" customHeight="1">
      <c r="A759" s="189" t="str">
        <f>Seeds!AB503</f>
        <v>M6-MyM-9a-E-3</v>
      </c>
      <c r="B759" s="189" t="str">
        <f t="shared" si="277"/>
        <v>#REF!</v>
      </c>
      <c r="C759" s="189" t="str">
        <f>Seeds!AA503</f>
        <v>{"id":"M6-MyM-9a-E-3","stimulus":"&lt;p&gt;Calcule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minutos.&lt;/p&gt;","feedback":"&lt;p&gt;Adicione minutos a minutos e segundos a segundos como se fossem números inteiros. Se os segundos forem maiores que 59, converta 60 segundos em um minuto e adicione-o à soma dos minutos.&lt;/p&gt;&lt;p style=\"text-align:center;\"&gt;{{Q2}} s + {{Q4}} s = {{T3}} s = 1 min e {{T2}} s&lt;/p&gt;&lt;p style=\"text-align:center;\"&gt;{{Q1}} min + {{Q3}} min + 1 min e {{T2}} s = {{T1}} min e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v>
      </c>
      <c r="D759" s="189" t="str">
        <f t="shared" si="2"/>
        <v>#REF!</v>
      </c>
    </row>
    <row r="760" ht="15.75" customHeight="1">
      <c r="A760" s="189" t="str">
        <f>Seeds!AB504</f>
        <v>M6-MyM-9a-E-4</v>
      </c>
      <c r="B760" s="189" t="str">
        <f t="shared" si="277"/>
        <v>#REF!</v>
      </c>
      <c r="C760" s="189" t="str">
        <f>Seeds!AA504</f>
        <v>{"id":"M6-MyM-9a-E-4","stimulus":"&lt;p&gt;Calcule esta subtração com unidades de tempo.&lt;/p&gt;","template":"&lt;p style=\"text-align:center;\"&gt;{{Q6}} min e {{Q7}} s − {{Q8}} min e {{Q9}} s = {{response}} min {{response}} s&lt;/p&gt;","hint":"&lt;p&gt;Como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 {{T5}} min e {{T6}} s − {{Q8}} min e {{Q9}} s = {{T7}} min e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v>
      </c>
      <c r="D760" s="189" t="str">
        <f t="shared" si="2"/>
        <v>#REF!</v>
      </c>
    </row>
    <row r="761" ht="15.75" customHeight="1">
      <c r="A761" s="189" t="str">
        <f>Seeds!AB505</f>
        <v>M6-MyM-9a-A-1</v>
      </c>
      <c r="B761" s="189" t="str">
        <f t="shared" si="277"/>
        <v>#REF!</v>
      </c>
      <c r="C761" s="189" t="str">
        <f>Seeds!AA505</f>
        <v>{
    "id": "M6-MyM-9a-A-1",
    "stimulus": "&lt;p&gt;Em uma corrida de atletismo, Mateo completou o percurso em {{Q1}} h, {{Q2}} min e {{Q3}} s, enquanto Antônio levou {{Q1}} h, {{Q4}} min e {{Q5}} s. Qual foi a diferença de tempo entre os dois?&lt;/p&gt;",
    "template": "&lt;p&gt;A diferença de tempo foi de {{response}} min e {{response}} s.&lt;/p&gt;",
    "hint": "&lt;p&gt;Como {{Q3}} s é menor que {{Q5}} s, é preciso transformar 1 min em 60 s para calcular a subtração.&lt;/p&gt;",
    "feedback": "&lt;p&gt;Como {{Q3}} s é menor que {{Q5}} s, 1 min se converte em 60 s:&lt;/p&gt;&lt;p style=\"text-align:center;\"&gt;{{Q1}} h {{Q2}} min y {{Q3}} s = {{Q1}} h {{T1}} min y {{T2}} s&lt;/p&gt;&lt;p&gt;Então, as quantidades com as mesmas unidades são subtraídas:&lt;/p&gt;&lt;p style=\"text-align:center;\"&gt;{{Q1}} h {{T1}} min e {{T2}} s − {{Q1}} h {{Q4}} min e {{Q5}} s = {{T3}} min e {{T4}} s&lt;/p&gt;",
    "seed": {
        "parameters": [
            {
                "name": "Q1",
                "label": null,
                "min": 1,
                "max": 2,
                "step": 1
            },
            {
                "name": "Q2",
                "label": null,
                "min": 30,
                "max": 59,
                "step": 1
            },
            {
                "name": "Q3",
                "label": null,
                "min": 1,
                "max": 29,
                "step": 1
            },
            {
                "name": "Q4",
                "label": null,
                "min": 1,
                "max": 29,
                "step": 1
            },
            {
                "name": "Q5",
                "label": null,
                "min": 30,
                "max": 59,
                "step": 1
            }
        ],
        "calculated": [
            {
                "name": "A1",
                "label": "{{function}}",
                "function": "{{Q2}}-{{Q4}}-1"
            },
            {
                "name": "A2",
                "label": "{{function}}",
                "function": "{{Q3}}-{{Q5}}+60"
            },
            {
                "name": "T1",
                "label": "{{function}}",
                "function": "{{Q2}}-1",
                "temp": true
            },
            {
                "name": "T2",
                "label": "{{function}}",
                "function": "{{Q3}}+60",
                "temp": true
            },
            {
                "name": "T3",
                "label": "{{function}}",
                "function": "{{Q2}}-{{Q4}}-1",
                "temp": true
            },
            {
                "name": "T4",
                "label": "{{function}}",
                "function": "{{Q3}}-{{Q5}}+60",
                "temp": true
            }
        ],
        "uniques": true
    },
    "algorithm": {
        "name": "calculateOperation",
        "params": {
            "method": "equivLiteral",
            "keyboard": "NUMERICAL"
        }
    }
}</v>
      </c>
      <c r="D761" s="189" t="str">
        <f t="shared" si="2"/>
        <v>#REF!</v>
      </c>
    </row>
    <row r="762" ht="15.75" customHeight="1">
      <c r="A762" s="189" t="str">
        <f>Seeds!AB506</f>
        <v>M6-MyM-9a-A-2</v>
      </c>
      <c r="B762" s="189" t="str">
        <f t="shared" si="277"/>
        <v>#REF!</v>
      </c>
      <c r="C762" s="189" t="str">
        <f>Seeds!AA506</f>
        <v>{
    "id": "M6-MyM-9a-A-2",
    "stimulus": "&lt;p&gt;Bruna vai nadar todos os dias às {{Q1}} h e {{Q2}} min. Se a aula dura {{Q3}} min, a que horas ela termina de nadar?&lt;/p&gt;",
    "template": "&lt;p&gt;A aula de natação termina às {{response}} e {{response}} min.&lt;/p&gt;",
    "hint": "&lt;p&gt;Some os minutos e observe que eles não podem ter um valor maior que 59.&lt;/p&gt;",
    "feedback": "&lt;p&gt;Primeiro, adicione as quantidades com as mesmas unidades:&lt;/p&gt;&lt;p style=\"text-align:center;\"&gt;{{Q1}} h e {{Q2}} min + {{Q3}} min = {{Q1}} h {{T2}} min&lt;/p&gt;&lt;p&gt;Porém, como os minutos não podem ter valores maiores que 59, os minutos extras são convertidos em horas:&lt;/p&gt;&lt;p style=\"text-align:center;\"&gt;{{Q1}} h {{T2}} min = {{T3}} h {{T4}} min&lt;/p&gt;",
    "seed": {
        "parameters": [
            {
                "name": "Q1",
                "label": null,
                "min": 8,
                "max": 20,
                "step": 1
            },
            {
                "name": "Q2",
                "label": null,
                "min": 0,
                "max": 59,
                "step": 1
            },
            {
                "name": "Q3",
                "label": null,
                "min": 60,
                "max": 90,
                "step": 1
            }
        ],
        "calculated": [
            {
                "name": "A1",
                "label": "{{function}}",
                "function": "math.floor({{T1}})"
            },
            {
                "name": "A2",
                "label": "{{function}}",
                "function": "Lemonlib.round(({{T1}}-math.floor({{T1}}))*60,1)"
            },
            {
                "name": "T1",
                "label": "{{function}}",
                "function": "({{Q1}}*60+{{Q2}}+{{Q3}})/60",
                "temp": true
            },
            {
                "name": "T2",
                "label": "{{function}}",
                "function": "{{Q2}}+{{Q3}}",
                "temp": true
            },
            {
                "name": "T3",
                "label": "{{function}}",
                "function": "math.floor({{T1}})",
                "temp": true
            },
            {
                "name": "T4",
                "label": "{{function}}",
                "function": "Lemonlib.round(({{T1}}-math.floor({{T1}}))*60,1)",
                "temp": true
            }
        ],
        "uniques": true
    },
    "algorithm": {
        "name": "calculateOperation",
        "params": {
            "method": "equivLiteral",
            "keyboard": "NUMERICAL"
        }
    }
}</v>
      </c>
      <c r="D762" s="189" t="str">
        <f t="shared" si="2"/>
        <v>#REF!</v>
      </c>
    </row>
    <row r="763" ht="15.75" customHeight="1">
      <c r="A763" s="189" t="str">
        <f>Seeds!AB507</f>
        <v>M6-MyM-9a-A-3</v>
      </c>
      <c r="B763" s="189" t="str">
        <f t="shared" si="277"/>
        <v>#REF!</v>
      </c>
      <c r="C763" s="189" t="str">
        <f>Seeds!AA507</f>
        <v>{"id":"M6-MyM-9a-A-3","stimulus":"&lt;p&gt;Uma viagem de ônibus de São Paulo até Curitiba leva {{Q1}} h e {{Q2}} min. Se o ônibus sai do terminal às {{Q3}} h e {{Q4}} min, a que horas ele chega em Curitiba?&lt;/p&gt;","template":"&lt;p&gt;O ônibus chega em Madri às {{response}} h e {{response}} min.&lt;/p&gt;","hint":"&lt;p&gt;Some e subtraia as mesmas unidades de tempo.&lt;/p&gt;","feedback":"&lt;p&gt;Adicione as mesmas unidades de tempo e opere da mesma forma que com os números naturais. O ônibus chega em Curitiba às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v>
      </c>
      <c r="D763" s="189" t="str">
        <f t="shared" si="2"/>
        <v>#REF!</v>
      </c>
    </row>
    <row r="764" ht="15.75" customHeight="1">
      <c r="A764" s="189" t="str">
        <f t="shared" ref="A764:C764" si="278">#REF!</f>
        <v>#REF!</v>
      </c>
      <c r="B764" s="189" t="str">
        <f t="shared" si="278"/>
        <v>#REF!</v>
      </c>
      <c r="C764" s="189" t="str">
        <f t="shared" si="278"/>
        <v>#REF!</v>
      </c>
      <c r="D764" s="189" t="str">
        <f t="shared" si="2"/>
        <v>#REF!</v>
      </c>
    </row>
    <row r="765" ht="15.75" customHeight="1">
      <c r="A765" s="189" t="str">
        <f t="shared" ref="A765:C765" si="279">#REF!</f>
        <v>#REF!</v>
      </c>
      <c r="B765" s="189" t="str">
        <f t="shared" si="279"/>
        <v>#REF!</v>
      </c>
      <c r="C765" s="189" t="str">
        <f t="shared" si="279"/>
        <v>#REF!</v>
      </c>
      <c r="D765" s="189" t="str">
        <f t="shared" si="2"/>
        <v>#REF!</v>
      </c>
    </row>
    <row r="766" ht="15.75" customHeight="1">
      <c r="A766" s="189" t="str">
        <f t="shared" ref="A766:C766" si="280">#REF!</f>
        <v>#REF!</v>
      </c>
      <c r="B766" s="189" t="str">
        <f t="shared" si="280"/>
        <v>#REF!</v>
      </c>
      <c r="C766" s="189" t="str">
        <f t="shared" si="280"/>
        <v>#REF!</v>
      </c>
      <c r="D766" s="189" t="str">
        <f t="shared" si="2"/>
        <v>#REF!</v>
      </c>
    </row>
    <row r="767" ht="15.75" customHeight="1">
      <c r="A767" s="189" t="str">
        <f t="shared" ref="A767:C767" si="281">#REF!</f>
        <v>#REF!</v>
      </c>
      <c r="B767" s="189" t="str">
        <f t="shared" si="281"/>
        <v>#REF!</v>
      </c>
      <c r="C767" s="189" t="str">
        <f t="shared" si="281"/>
        <v>#REF!</v>
      </c>
      <c r="D767" s="189" t="str">
        <f t="shared" si="2"/>
        <v>#REF!</v>
      </c>
    </row>
    <row r="768" ht="15.75" customHeight="1">
      <c r="A768" s="189" t="str">
        <f t="shared" ref="A768:C768" si="282">#REF!</f>
        <v>#REF!</v>
      </c>
      <c r="B768" s="189" t="str">
        <f t="shared" si="282"/>
        <v>#REF!</v>
      </c>
      <c r="C768" s="189" t="str">
        <f t="shared" si="282"/>
        <v>#REF!</v>
      </c>
      <c r="D768" s="189" t="str">
        <f t="shared" si="2"/>
        <v>#REF!</v>
      </c>
    </row>
    <row r="769" ht="15.75" customHeight="1">
      <c r="A769" s="189" t="str">
        <f t="shared" ref="A769:C769" si="283">#REF!</f>
        <v>#REF!</v>
      </c>
      <c r="B769" s="189" t="str">
        <f t="shared" si="283"/>
        <v>#REF!</v>
      </c>
      <c r="C769" s="189" t="str">
        <f t="shared" si="283"/>
        <v>#REF!</v>
      </c>
      <c r="D769" s="189" t="str">
        <f t="shared" si="2"/>
        <v>#REF!</v>
      </c>
    </row>
    <row r="770" ht="15.75" customHeight="1">
      <c r="A770" s="189" t="str">
        <f t="shared" ref="A770:C770" si="284">#REF!</f>
        <v>#REF!</v>
      </c>
      <c r="B770" s="189" t="str">
        <f t="shared" si="284"/>
        <v>#REF!</v>
      </c>
      <c r="C770" s="189" t="str">
        <f t="shared" si="284"/>
        <v>#REF!</v>
      </c>
      <c r="D770" s="189" t="str">
        <f t="shared" si="2"/>
        <v>#REF!</v>
      </c>
    </row>
    <row r="771" ht="15.75" customHeight="1">
      <c r="A771" s="189" t="str">
        <f t="shared" ref="A771:C771" si="285">#REF!</f>
        <v>#REF!</v>
      </c>
      <c r="B771" s="189" t="str">
        <f t="shared" si="285"/>
        <v>#REF!</v>
      </c>
      <c r="C771" s="189" t="str">
        <f t="shared" si="285"/>
        <v>#REF!</v>
      </c>
      <c r="D771" s="189" t="str">
        <f t="shared" si="2"/>
        <v>#REF!</v>
      </c>
    </row>
    <row r="772" ht="15.75" customHeight="1">
      <c r="A772" s="189" t="str">
        <f>Seeds!AB508</f>
        <v>M6-MyM-9b-I-1</v>
      </c>
      <c r="B772" s="189" t="str">
        <f t="shared" ref="B772:B779" si="286">#REF!</f>
        <v>#REF!</v>
      </c>
      <c r="C772" s="189" t="str">
        <f>Seeds!AA508</f>
        <v>{"id":"M6-MyM-9b-I-1","stimulus":"&lt;p&gt;Determine se as seguintes operações estão corretas ou incorretas.&lt;/p&gt;","hint":"&lt;p&gt;Multiplique ou divida como se fossem números naturais. Observe que se o número de minutos for maior que 59, cada 60 minutos deve ser convertido em uma hora.&lt;/p&gt;","feedback":"&lt;p&gt;É multiplicado ou dividido como se fossem números naturai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e {{Q2}} min × {{Q3}} = {{T1}} h e {{T2}} min","function":""},{"name":"A2","label":"{{T3}} h e {{T4}} min : {{Q4}} = {{Q5}} h y {{Q6}} min","function":""},{"name":"A3","label":"{{Q7}} h e {{Q8}} min × {{Q9}} = {{T5}} h e {{T6}} min","function":"","incorrect":true,"feedback":"&lt;p&gt;O resultado da multiplicação está incorreto, pois:&lt;/p&gt;&lt;p style=\"text-align:center;\"&gt;{{Q7}} h e {{Q8}} min × {{Q9}} = {{T10}} h e {{T11}} min&lt;/p&gt;"},{"name":"A4","label":"{{function}}","function":"{{T7}} h e {{T8}} min : {{Q10}} = {{T9}} h e {{Q12}} min","incorrect":true,"feedback":"&lt;p&gt;O resultado da divisão está incorreto, pois:&lt;/p&gt;&lt;p style=\"text-align:center;\"&gt;{{T7}} h e {{T8}} min : {{Q10}} = {{Q11}} h e {{Q12}} min&lt;/p&gt;"},{"name":"T10","label":"{{function}}","function":"{{Q7}}*{{Q9}}+math.floor({{Q8}}*{{Q9}}/60)","temp":true},{"name":"T11","label":"{{function}}","function":"{{Q8}}*{{Q9}}-math.floor({{Q8}}*{{Q9}}/60)*60","temp":true}],"uniques":true},"algorithm":{"name":"trueFalse","template":"Choice matrix – inline","params":{"countCorrect":2,"countIncorrect":1,"showCheckIcon":false,"options":["Correto","Incorreto"]}}}</v>
      </c>
      <c r="D772" s="189" t="str">
        <f t="shared" si="2"/>
        <v>#REF!</v>
      </c>
    </row>
    <row r="773" ht="15.75" customHeight="1">
      <c r="A773" s="189" t="str">
        <f>Seeds!AB509</f>
        <v>M6-MyM-9b-E-1</v>
      </c>
      <c r="B773" s="189" t="str">
        <f t="shared" si="286"/>
        <v>#REF!</v>
      </c>
      <c r="C773" s="189" t="str">
        <f>Seeds!AA509</f>
        <v>{"id":"M6-MyM-9b-E-1","stimulus":"&lt;p&gt;Calcule esta multiplicação com unidades de tempo.&lt;/p&gt;","template":"&lt;p style=\"text-align:center;\"&gt;{{Q1}} h e {{Q2}} min × {{Q3}} = {{response}} h e {{response}} min&lt;/p&gt;","hint":"&lt;p&gt;Multiplique como se fossem números naturais e lembre-se que se os minutos forem maiores que 59, cada 60 minutos é uma hora.&lt;/p&gt;","feedback":"&lt;p&gt;Multiplica-se como se fossem números naturais e se os minutos forem superiores a 59, cada 60 minutos é uma hora.&lt;/p&gt;&lt;p style=\"text-align:center;\"&gt;{{Q1}} h e {{Q2}} min × {{Q3}} = {{T1}} h e {{T2}} min&lt;/p&gt;&lt;p&gt;Como minutos e segundos não podem ter valores maiores que 59, verifique quantas horas exatas existem {{T2}} min:&lt;/p&gt;&lt;p style=\"text-align:center;\"&gt;{{T2}} min : 60 = {{T3}} h&lt;/p&gt;&lt;p&gt;Ou seja, deve-se adicionar {{T4}} às horas e subtrair dos minutos:&lt;/p&gt;&lt;p style=\"text-align:center;\"&gt;{{T1}} h e {{T2}} min = {{T11}} h e {{T22}} min&lt;/p&gt;","seed":{"parameters":[{"name":"Q1","label":null,"min":2,"max":9,"step":1},{"name":"Q2","label":null,"min":31,"max":59,"step":1},{"name":"Q3","label":null,"min":2,"max":4,"step":1}],"calculated":[{"name":"A1","label":"{{function}}","function":"{{Q1}}*{{Q3}}+math.floor({{Q2}}*{{Q3}}/60)"},{"name":"A2","label":"{{function}}","function":"Lemonlib.round(({{Q2}}*{{Q3}}/60-math.floor({{Q2}}*{{Q3}}/60))*60,1)"},{"name":"T1","label":"{{function}}","function":"{{Q1}}*{{Q3}}","temp":true},{"name":"T2","label":"{{function}}","function":"{{Q2}}*{{Q3}}","temp":true},{"name":"T3","label":"{{function}}","function":"Lemonlib.round({{Q2}}*{{Q3}}/60, 2)","temp":true},{"name":"T4","label":"{{function}}","function":"math.floor({{Q2}}*{{Q3}}/60)","temp":true},{"name":"T11","label":"{{function}}","function":"{{Q1}}*{{Q3}}+math.floor({{Q2}}*{{Q3}}/60)","temp":true},{"name":"T22","label":"{{function}}","function":"Lemonlib.round(({{Q2}}*{{Q3}}/60-math.floor({{Q2}}*{{Q3}}/60))*60,1)","temp":true}],"uniques":true},"algorithm":{"name":"calculateOperation","params":{"method":"equivLiteral","keyboard":"NUMERICAL"}}}</v>
      </c>
      <c r="D773" s="189" t="str">
        <f t="shared" si="2"/>
        <v>#REF!</v>
      </c>
    </row>
    <row r="774" ht="15.75" customHeight="1">
      <c r="A774" s="189" t="str">
        <f>Seeds!AB510</f>
        <v>M6-MyM-9b-E-2</v>
      </c>
      <c r="B774" s="189" t="str">
        <f t="shared" si="286"/>
        <v>#REF!</v>
      </c>
      <c r="C774" s="189" t="str">
        <f>Seeds!AA510</f>
        <v>{"id":"M6-MyM-9b-E-2","stimulus":"&lt;p&gt;Calcule esta divisão com unidades de tempo.&lt;/p&gt;","template":"&lt;p style=\"text-align:center;\"&gt;{{T1}} {{Q0}} : {{Q4}} = {{response}} {{Q0}}&lt;/p&gt;","hint":"&lt;p&gt;Divida como se fossem números naturais.&lt;/p&gt;","feedback":"&lt;p&gt;Divida como se fossem números naturais.&lt;/p&gt;","seed":{"parameters":[{"name":"Q4","label":null,"min":100,"max":999,"step":1},{"name":"Q5","label":null,"min":2,"max":9,"step":1},{"name":"Q0","label":null,"list":["h","Min","s"]}],"calculated":[{"name":"T1","label":"{{function}}","function":"{{Q4}}*{{Q5}}","temp":true},{"name":"A3","label":"{{function}}","function":"{{Q5}}"}],"uniques":true},"algorithm":{"name":"calculateOperation","params":{"method":"equivLiteral","keyboard":"NUMERICAL"}}}</v>
      </c>
      <c r="D774" s="189" t="str">
        <f t="shared" si="2"/>
        <v>#REF!</v>
      </c>
    </row>
    <row r="775" ht="15.75" customHeight="1">
      <c r="A775" s="189" t="str">
        <f>Seeds!AB511</f>
        <v>M6-MyM-9b-E-3</v>
      </c>
      <c r="B775" s="189" t="str">
        <f t="shared" si="286"/>
        <v>#REF!</v>
      </c>
      <c r="C775" s="189" t="str">
        <f>Seeds!AA511</f>
        <v>{"id":"M6-MyM-9b-E-3","stimulus":"&lt;p&gt;Calcule esta divisão com unidades de tempo.&lt;/p&gt;","template":"&lt;p style=\"text-align:center;\"&gt;{{T1}} h e {{T2}} min : {{Q1}} = {{response}} h e {{response}} min&lt;/p&gt;","hint":"&lt;p&gt;Divida como se fossem números naturais.&lt;/p&gt;","feedback":"&lt;p&gt;Converter horas em minutos e dividir como se fossem números naturais:&lt;/p&gt;&lt;p style=\"text-align:center;\"&gt;{{T1}} h e {{T2}} min = {{T3}} min&lt;/p&gt;&lt;p&gt;{{T3}} min : {{Q1}} = {{T4}} min&lt;/p&gt;&lt;p&gt;Como os minutos não podem ter um valor maior que 59, eles devem ser transformados em horas e minutos:&lt;/p&gt;&lt;p style=\"text-align:center;\"&gt;{{T4}} min = {{A1}} h e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D775" s="189" t="str">
        <f t="shared" si="2"/>
        <v>#REF!</v>
      </c>
    </row>
    <row r="776" ht="15.75" customHeight="1">
      <c r="A776" s="189" t="str">
        <f>Seeds!AB512</f>
        <v>M6-MyM-9b-E-4</v>
      </c>
      <c r="B776" s="189" t="str">
        <f t="shared" si="286"/>
        <v>#REF!</v>
      </c>
      <c r="C776" s="189" t="str">
        <f>Seeds!AA512</f>
        <v>{"id":"M6-MyM-9b-E-4","stimulus":"&lt;p&gt;Calcule esta multiplicação com unidades de tempo.&lt;/p&gt;","template":"&lt;p style=\"text-align:center;\"&gt;{{Q5}} {{Q6}} × {{Q7}} = {{response}} {{Q6}}&lt;/p&gt;","hint":"&lt;p&gt;Multiplique como se fossem números naturais.&lt;/p&gt;","feedback":"&lt;p&gt;Multiplique como se fossem números naturais.&lt;/p&gt;","seed":{"parameters":[{"name":"Q5","label":null,"min":100,"max":999,"step":1},{"name":"Q6","label":null,"list":["h","min","s"]},{"name":"Q7","label":null,"min":2,"max":9,"step":1}],"calculated":[{"name":"A4","label":"{{function}}","function":"{{Q5}}*{{Q7}}"}],"uniques":true},"algorithm":{"name":"calculateOperation","params":{"method":"equivLiteral","keyboard":"NUMERICAL"}}}</v>
      </c>
      <c r="D776" s="189" t="str">
        <f t="shared" si="2"/>
        <v>#REF!</v>
      </c>
    </row>
    <row r="777" ht="15.75" customHeight="1">
      <c r="A777" s="189" t="str">
        <f>Seeds!AB513</f>
        <v>M6-MyM-9b-A-1</v>
      </c>
      <c r="B777" s="189" t="str">
        <f t="shared" si="286"/>
        <v>#REF!</v>
      </c>
      <c r="C777" s="189" t="str">
        <f>Seeds!AA513</f>
        <v>{"id":"M6-MyM-9b-A-1","seed":{"parameters":[{"name":"Q2","label":null,"min":1,"max":59,"step":1},{"name":"Q3","label":null,"list":[2,3,4,5]},{"name":"Q1","label":null,"list":[1,2]}],"uniques":true},"scaffolding":[{"id":"step-0","stimulus":"&lt;p&gt;Uma youtuber dedica &lt;span class=\"no-break\"&gt;{{Q1}} h&lt;/span&gt; e &lt;span class=\"no-break\"&gt;{{Q2}} min&lt;/span&gt; para gravar um vídeo. Quantas horas e minutos serão necessários para gravar {{Q3}} vídeos?&lt;/p&gt;","template":"&lt;p&gt;São necessárias {{response}} h e {{response}} min.&lt;/span&gt;&lt;/p&gt;","seed":{"calculated":[{"name":"T1","label":"{{function}}","function":"{{Q1}}*{{Q3}}","temp":true},{"name":"T2","label":"{{function}}","function":"{{Q2}}*{{Q3}}","temp":true},{"name":"A1","label":"{{function}}","function":"{{T1}}+math.floor({{T2}}/60)"},{"name":"A2","label":"{{function}}","function":"{{T2}}-(math.floor({{T2}}/60))*60"}]},"algorithm":{"name":"calculateOperation","params":{"method":"equivLiteral","keyboard":"NUMERICAL"}}},{"id":"step-1","stimulus":"&lt;p&gt;O que o exercício pede?&lt;/p&gt;","seed":{"calculated":[{"name":"A1","label":"&lt;p&gt;Calcular o tempo, em horas e minutos, que a youtuber leva para preparar {{Q3}} vídeos.&lt;/p&gt;"},{"nome":"A2","label":"&lt;p&gt;Calcular o tempo, em horas, que a youtuber leva para preparar {{Q3}} vídeos.&lt;/p&gt;","incorrect":true},{"nome":"A3","label":"&lt;p&gt;Calcular o tempo, em minutos, que a youtuber leva para preparar {{Q3}} vídeos.&lt;/p&gt;","incorrect":true}]},"algorithm":{"name":"trueFalse","template":"Multiple choice – standard","params":{"countCorrect":1,"countIncorrect":2}}},{"id":"step-2","stimulus":"&lt;p&gt;Complete a seguinte frase.&lt;/p&gt;","template":"&lt;p&gt;A youtuber precisa de {{response}} h e {{response}} min para preparar um vídeo.&lt;/p&gt;","seed":{"calculated":[{"name":"A1","label":"{{function}}","function":"{{Q1}}"},{"name":"A2","label":"{{function}}","function":"{{Q2}}"}]},"algorithm":{"name":"calculateOperation","params":{"method":"equivLiteral","keyboard":"NUMERICAL"}}},{"id":"step-3","stimulus":"&lt;p&gt;Agora multiplique o tempo que leva para preparar um vídeo pelo número total de vídeos.&lt;/p&gt;","template":"&lt;p&gt;{{Q1}} h e {{Q2}} min × {{Q3}} = {{response}} h e {{response}} min&lt;/p&gt;","seed":{"calculated":[{"name":"A1","label":"{{function}}","function":"{{Q1}}*{{Q3}}"},{"name":"A2","label":"{{function}}","function":"{{Q2}}*{{Q3}}"}]},"algorithm":{"name":"calculateOperation","params":{"method":"equivSymbolic","keyboard":"NUMERICAL"}}},{"id":"step-4","stimulus":"&lt;p&gt;Como o resultado deve ser expresso em horas e minutos, não pode haver mais de 60 minutos. Encontre o número de horas em {{T2}} min.&lt;/p&gt;","template":"&lt;p&gt;{{T2}} min : 60 = {{response}} h com resto {{response}} min&lt;/p&gt;","seed":{"calculated":[{"name":"T2","label":"{{function}}","function":"{{Q2}}*{{Q3}}","temp":true},{"name":"A3","label":"{{function}}","function":"math.floor({{T2}}/60)"},{"name":"A4","label":"{{function}}","function":"{{T2}}-math.floor({{T2}}/60)*60"}]},"algorithm":{"name":"calculateOperation","params":{"method":"equivSymbolic","keyboard":"NUMERICAL"}}},{"id":"step-5","stimulus":"&lt;p&gt;Portanto, o tempo necessário para gravar vídeos {{Q3}} será o seguinte.&lt;/p&gt;","template":"&lt;p&gt;{{T1}} h + {{T3}} h e {{T4}} min = {{response}} h e {{response}} min.","seed":{"calculated":[{"name":"T2","label":"{{function}}","function":"{{Q2}}*{{Q3}}","temp":true},{"name":"T1","label":"{{function}}","function":"{{Q1}}*{{Q3}}","temp":true},{"name":"T3","label":"{{function}}","function":"math.floor({{T2}}/60)","temp":true},{"name":"T4","label":"{{function}}","function":"{{T2}}-math.floor({{T2}}/60)*60","temp":true},{"name":"A5","label":"{{function}}","function":"{{T1}}+{{T3}}"},{"name":"A6","label":"{{function}}","function":"{{T4}}"}]},"algorithm":{"name":"calculateOperation","params":{"method":"equivSymbolic","keyboard":"NUMERICAL"}}}]}</v>
      </c>
      <c r="D777" s="189" t="str">
        <f t="shared" si="2"/>
        <v>#REF!</v>
      </c>
    </row>
    <row r="778" ht="15.75" customHeight="1">
      <c r="A778" s="189" t="str">
        <f>Seeds!AB514</f>
        <v>M6-MyM-9b-A-2</v>
      </c>
      <c r="B778" s="189" t="str">
        <f t="shared" si="286"/>
        <v>#REF!</v>
      </c>
      <c r="C778" s="189" t="str">
        <f>Seeds!AA514</f>
        <v>{"id":"M6-MyM-9b-A-2","stimulus":"&lt;p&gt;Toda semana, Daniel treina na academia por {{T1}} horas e {{T2}} minutos. Se ele vai {{Q1}} dias por semana, quanto tempo ele passa na academia por dia?&lt;/p&gt;","template":"&lt;p&gt;Ele passa {{response}} h e {{response}} min na academia todos os dias.&lt;/p&gt;","hint":"&lt;p&gt;Divida como se fossem números naturais.&lt;/p&gt;","feedback":"&lt;p&gt;Divida como se fossem números naturais:&lt;/p&gt;&lt;p style=\"text-align:center;\"&gt;{{T1}} h e {{T2}} min : {{Q1}} = {{A1}} h e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D778" s="189" t="str">
        <f t="shared" si="2"/>
        <v>#REF!</v>
      </c>
    </row>
    <row r="779" ht="15.75" customHeight="1">
      <c r="A779" s="189" t="str">
        <f>Seeds!AB515</f>
        <v>M6-MyM-9b-A-3</v>
      </c>
      <c r="B779" s="189" t="str">
        <f t="shared" si="286"/>
        <v>#REF!</v>
      </c>
      <c r="C779" s="189" t="str">
        <f>Seeds!AA515</f>
        <v>{"id":"M6-MyM-9b-A-3","stimulus":"&lt;p&gt;Maria precisou de {{T1}} min e {{T2}} s para resolver as {{Q1}} atividades de Ciências dadas em sala de aula. Se ela gastou o mesmo tempo em cada atividade, quanto tempo precisou para fazer cada uma?&lt;/p&gt;","template":"&lt;p&gt;Ela gastou {{response}} min e {{response}} s em cada atividade.&lt;/p&gt;","hint":"&lt;p&gt;Divida como se fossem números naturais.&lt;/p&gt;","feedback":"&lt;p&gt;Divida como se fossem números naturais:&lt;/p&gt;&lt;p style=\"text-align:center;\"&gt;{{T1}} h e {{T2}} min : {{Q1}} = {{A1}} h e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D779" s="189" t="str">
        <f t="shared" si="2"/>
        <v>#REF!</v>
      </c>
    </row>
    <row r="780" ht="15.75" customHeight="1">
      <c r="A780" s="189" t="str">
        <f t="shared" ref="A780:C780" si="287">#REF!</f>
        <v>#REF!</v>
      </c>
      <c r="B780" s="189" t="str">
        <f t="shared" si="287"/>
        <v>#REF!</v>
      </c>
      <c r="C780" s="189" t="str">
        <f t="shared" si="287"/>
        <v>#REF!</v>
      </c>
      <c r="D780" s="189" t="str">
        <f t="shared" si="2"/>
        <v>#REF!</v>
      </c>
    </row>
    <row r="781" ht="15.75" customHeight="1">
      <c r="A781" s="189" t="str">
        <f t="shared" ref="A781:C781" si="288">#REF!</f>
        <v>#REF!</v>
      </c>
      <c r="B781" s="189" t="str">
        <f t="shared" si="288"/>
        <v>#REF!</v>
      </c>
      <c r="C781" s="189" t="str">
        <f t="shared" si="288"/>
        <v>#REF!</v>
      </c>
      <c r="D781" s="189" t="str">
        <f t="shared" si="2"/>
        <v>#REF!</v>
      </c>
    </row>
    <row r="782" ht="15.75" customHeight="1">
      <c r="A782" s="189" t="str">
        <f t="shared" ref="A782:C782" si="289">#REF!</f>
        <v>#REF!</v>
      </c>
      <c r="B782" s="189" t="str">
        <f t="shared" si="289"/>
        <v>#REF!</v>
      </c>
      <c r="C782" s="189" t="str">
        <f t="shared" si="289"/>
        <v>#REF!</v>
      </c>
      <c r="D782" s="189" t="str">
        <f t="shared" si="2"/>
        <v>#REF!</v>
      </c>
    </row>
    <row r="783" ht="15.75" customHeight="1">
      <c r="A783" s="189" t="str">
        <f t="shared" ref="A783:C783" si="290">#REF!</f>
        <v>#REF!</v>
      </c>
      <c r="B783" s="189" t="str">
        <f t="shared" si="290"/>
        <v>#REF!</v>
      </c>
      <c r="C783" s="189" t="str">
        <f t="shared" si="290"/>
        <v>#REF!</v>
      </c>
      <c r="D783" s="189" t="str">
        <f t="shared" si="2"/>
        <v>#REF!</v>
      </c>
    </row>
    <row r="784" ht="15.75" customHeight="1">
      <c r="A784" s="189" t="str">
        <f t="shared" ref="A784:C784" si="291">#REF!</f>
        <v>#REF!</v>
      </c>
      <c r="B784" s="189" t="str">
        <f t="shared" si="291"/>
        <v>#REF!</v>
      </c>
      <c r="C784" s="189" t="str">
        <f t="shared" si="291"/>
        <v>#REF!</v>
      </c>
      <c r="D784" s="189" t="str">
        <f t="shared" si="2"/>
        <v>#REF!</v>
      </c>
    </row>
    <row r="785" ht="15.75" customHeight="1">
      <c r="A785" s="189" t="str">
        <f t="shared" ref="A785:C785" si="292">#REF!</f>
        <v>#REF!</v>
      </c>
      <c r="B785" s="189" t="str">
        <f t="shared" si="292"/>
        <v>#REF!</v>
      </c>
      <c r="C785" s="189" t="str">
        <f t="shared" si="292"/>
        <v>#REF!</v>
      </c>
      <c r="D785" s="189" t="str">
        <f t="shared" si="2"/>
        <v>#REF!</v>
      </c>
    </row>
    <row r="786" ht="15.75" customHeight="1">
      <c r="A786" s="189" t="str">
        <f t="shared" ref="A786:C786" si="293">#REF!</f>
        <v>#REF!</v>
      </c>
      <c r="B786" s="189" t="str">
        <f t="shared" si="293"/>
        <v>#REF!</v>
      </c>
      <c r="C786" s="189" t="str">
        <f t="shared" si="293"/>
        <v>#REF!</v>
      </c>
      <c r="D786" s="189" t="str">
        <f t="shared" si="2"/>
        <v>#REF!</v>
      </c>
    </row>
    <row r="787" ht="15.75" customHeight="1">
      <c r="A787" s="189" t="str">
        <f t="shared" ref="A787:C787" si="294">#REF!</f>
        <v>#REF!</v>
      </c>
      <c r="B787" s="189" t="str">
        <f t="shared" si="294"/>
        <v>#REF!</v>
      </c>
      <c r="C787" s="189" t="str">
        <f t="shared" si="294"/>
        <v>#REF!</v>
      </c>
      <c r="D787" s="189" t="str">
        <f t="shared" si="2"/>
        <v>#REF!</v>
      </c>
    </row>
    <row r="788" ht="15.75" customHeight="1">
      <c r="A788" s="189" t="str">
        <f t="shared" ref="A788:C788" si="295">#REF!</f>
        <v>#REF!</v>
      </c>
      <c r="B788" s="189" t="str">
        <f t="shared" si="295"/>
        <v>#REF!</v>
      </c>
      <c r="C788" s="189" t="str">
        <f t="shared" si="295"/>
        <v>#REF!</v>
      </c>
      <c r="D788" s="189" t="str">
        <f t="shared" si="2"/>
        <v>#REF!</v>
      </c>
    </row>
    <row r="789" ht="15.75" customHeight="1">
      <c r="A789" s="189" t="str">
        <f t="shared" ref="A789:C789" si="296">#REF!</f>
        <v>#REF!</v>
      </c>
      <c r="B789" s="189" t="str">
        <f t="shared" si="296"/>
        <v>#REF!</v>
      </c>
      <c r="C789" s="189" t="str">
        <f t="shared" si="296"/>
        <v>#REF!</v>
      </c>
      <c r="D789" s="189" t="str">
        <f t="shared" si="2"/>
        <v>#REF!</v>
      </c>
    </row>
    <row r="790" ht="15.75" customHeight="1">
      <c r="A790" s="189" t="str">
        <f t="shared" ref="A790:C790" si="297">#REF!</f>
        <v>#REF!</v>
      </c>
      <c r="B790" s="189" t="str">
        <f t="shared" si="297"/>
        <v>#REF!</v>
      </c>
      <c r="C790" s="189" t="str">
        <f t="shared" si="297"/>
        <v>#REF!</v>
      </c>
      <c r="D790" s="189" t="str">
        <f t="shared" si="2"/>
        <v>#REF!</v>
      </c>
    </row>
    <row r="791" ht="15.75" customHeight="1">
      <c r="A791" s="189" t="str">
        <f t="shared" ref="A791:C791" si="298">#REF!</f>
        <v>#REF!</v>
      </c>
      <c r="B791" s="189" t="str">
        <f t="shared" si="298"/>
        <v>#REF!</v>
      </c>
      <c r="C791" s="189" t="str">
        <f t="shared" si="298"/>
        <v>#REF!</v>
      </c>
      <c r="D791" s="189" t="str">
        <f t="shared" si="2"/>
        <v>#REF!</v>
      </c>
    </row>
    <row r="792" ht="15.75" customHeight="1">
      <c r="A792" s="189" t="str">
        <f t="shared" ref="A792:C792" si="299">#REF!</f>
        <v>#REF!</v>
      </c>
      <c r="B792" s="189" t="str">
        <f t="shared" si="299"/>
        <v>#REF!</v>
      </c>
      <c r="C792" s="189" t="str">
        <f t="shared" si="299"/>
        <v>#REF!</v>
      </c>
      <c r="D792" s="189" t="str">
        <f t="shared" si="2"/>
        <v>#REF!</v>
      </c>
    </row>
    <row r="793" ht="15.75" customHeight="1">
      <c r="A793" s="189" t="str">
        <f t="shared" ref="A793:C793" si="300">#REF!</f>
        <v>#REF!</v>
      </c>
      <c r="B793" s="189" t="str">
        <f t="shared" si="300"/>
        <v>#REF!</v>
      </c>
      <c r="C793" s="189" t="str">
        <f t="shared" si="300"/>
        <v>#REF!</v>
      </c>
      <c r="D793" s="189" t="str">
        <f t="shared" si="2"/>
        <v>#REF!</v>
      </c>
    </row>
    <row r="794" ht="15.75" customHeight="1">
      <c r="A794" s="189" t="str">
        <f t="shared" ref="A794:C794" si="301">#REF!</f>
        <v>#REF!</v>
      </c>
      <c r="B794" s="189" t="str">
        <f t="shared" si="301"/>
        <v>#REF!</v>
      </c>
      <c r="C794" s="189" t="str">
        <f t="shared" si="301"/>
        <v>#REF!</v>
      </c>
      <c r="D794" s="189" t="str">
        <f t="shared" si="2"/>
        <v>#REF!</v>
      </c>
    </row>
    <row r="795" ht="15.75" customHeight="1">
      <c r="A795" s="189" t="str">
        <f t="shared" ref="A795:C795" si="302">#REF!</f>
        <v>#REF!</v>
      </c>
      <c r="B795" s="189" t="str">
        <f t="shared" si="302"/>
        <v>#REF!</v>
      </c>
      <c r="C795" s="189" t="str">
        <f t="shared" si="302"/>
        <v>#REF!</v>
      </c>
      <c r="D795" s="189" t="str">
        <f t="shared" si="2"/>
        <v>#REF!</v>
      </c>
    </row>
    <row r="796" ht="15.75" customHeight="1">
      <c r="A796" s="189" t="str">
        <f t="shared" ref="A796:C796" si="303">#REF!</f>
        <v>#REF!</v>
      </c>
      <c r="B796" s="189" t="str">
        <f t="shared" si="303"/>
        <v>#REF!</v>
      </c>
      <c r="C796" s="189" t="str">
        <f t="shared" si="303"/>
        <v>#REF!</v>
      </c>
      <c r="D796" s="189" t="str">
        <f t="shared" si="2"/>
        <v>#REF!</v>
      </c>
    </row>
    <row r="797" ht="15.75" customHeight="1">
      <c r="A797" s="189" t="str">
        <f t="shared" ref="A797:C797" si="304">#REF!</f>
        <v>#REF!</v>
      </c>
      <c r="B797" s="189" t="str">
        <f t="shared" si="304"/>
        <v>#REF!</v>
      </c>
      <c r="C797" s="189" t="str">
        <f t="shared" si="304"/>
        <v>#REF!</v>
      </c>
      <c r="D797" s="189" t="str">
        <f t="shared" si="2"/>
        <v>#REF!</v>
      </c>
    </row>
    <row r="798" ht="15.75" customHeight="1">
      <c r="A798" s="189" t="str">
        <f>Seeds!AB516</f>
        <v>M6-MyM-11a-I-1</v>
      </c>
      <c r="B798" s="189" t="str">
        <f t="shared" ref="B798:B815" si="305">#REF!</f>
        <v>#REF!</v>
      </c>
      <c r="C798" s="189" t="str">
        <f>Seeds!AA516</f>
        <v>{"id":"M6-MyM-11a-I-1","stimulus":"&lt;p&gt;Qual é a unidade de medida da temperatura?&lt;/p&gt;","hint":"&lt;p&gt;A unidade de medida de temperatura é graus Celsius..&lt;/p&gt;","feedback":"&lt;p&gt;A unidade de medida de temperatura é graus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v>
      </c>
      <c r="D798" s="189" t="str">
        <f t="shared" si="2"/>
        <v>#REF!</v>
      </c>
    </row>
    <row r="799" ht="15.75" customHeight="1">
      <c r="A799" s="189" t="str">
        <f>Seeds!AB517</f>
        <v>M6-MyM-11a-E-1</v>
      </c>
      <c r="B799" s="189" t="str">
        <f t="shared" si="305"/>
        <v>#REF!</v>
      </c>
      <c r="C799" s="189" t="str">
        <f>Seeds!AA517</f>
        <v>{"id":"M6-MyM-11a-E-1","stimulus":"&lt;p&gt;Selecione a afirmação correta.&lt;/p&gt;","hint":"&lt;p&gt;A unidade de medida de temperatura é graus Celsius.&lt;/p&gt;","feedback":"&lt;p&gt;A unidade de medida de temperatura é graus Celsius (°C).&lt;/p&gt;","seed":{"parameters":[{"name":"Q1","list":["°","kg","g","mg","km","m","cm","l","cl","s","min","h"]},{"name":"Q2","list":["°","kg","g","mg","km","m","cm","l","cl","s","min","h"]}],"calculated":[{"name":"A1","label":"A temperatura de uma pessoa é medida em °C."},{"name":"A2","label":"A temperatura do dia é medida em °C."},{"name":"A3","label":"A temperatura de uma panela de pressão é medida em °C."},{"name":"A4","label":"A temperatura de uma pessoa é medida em {{Q1}}.","incorrect":true,"feedback":"A temperatura é medida em °C."},{"name":"A5","label":"A temperatura que faz em um dia é medida em {{Q2}}.","incorrect":true,"feedback":"A temperatura é medida em °C."},{"name":"A6","label":"A duração de um filme é medida em °C.","incorrect":true,"feedback":"A duração é medida em horas, minutos ou segundos."},{"name":"A7","label":"A capacidade de um copo de água é medida em °C.","incorrect":true,"feedback":"A capacidade é medida em litros."},{"name":"A8","label":"A distância entre duas cidades é medida em °C.","incorrect":true,"feedback":"O comprimento é medido em metros."},{"name":"A9","label":"A massa de um saco de maçãs é medida em °C.","incorrect":true,"feedback":"A massa é medida em gramas."}],"uniques":true},"algorithm":{"name":"trueFalse","template":"Multiple choice – standard","params":{"countCorrect":1,"countIncorrect":2}}}</v>
      </c>
      <c r="D799" s="189" t="str">
        <f t="shared" si="2"/>
        <v>#REF!</v>
      </c>
    </row>
    <row r="800" ht="15.75" customHeight="1">
      <c r="A800" s="189" t="str">
        <f>Seeds!AB518</f>
        <v>M6-MyM-11b-I-1</v>
      </c>
      <c r="B800" s="189" t="str">
        <f t="shared" si="305"/>
        <v>#REF!</v>
      </c>
      <c r="C800" s="189" t="str">
        <f>Seeds!AA518</f>
        <v>{"id":"M6-MyM-11b-I-1","stimulus":"&lt;p&gt;Escolha o resultado deste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v>
      </c>
      <c r="D800" s="189" t="str">
        <f t="shared" si="2"/>
        <v>#REF!</v>
      </c>
    </row>
    <row r="801" ht="15.75" customHeight="1">
      <c r="A801" s="189" t="str">
        <f>Seeds!AB519</f>
        <v>M6-MyM-11b-I-2</v>
      </c>
      <c r="B801" s="189" t="str">
        <f t="shared" si="305"/>
        <v>#REF!</v>
      </c>
      <c r="C801" s="189" t="str">
        <f>Seeds!AA519</f>
        <v>{"id":"M6-MyM-11b-I-2","stimulus":"&lt;p&gt;Escolha o resultado desta subtração.&lt;/p&gt;","template":"&lt;p style=\"text-align:center;\"&gt;{{T1}} °C − {{Q1}} °C = {{response}} °C&lt;/p&gt;","hint":"&lt;p&gt;Subtraia os valores numéricos das duas temperaturas.&lt;/p&gt;","feedback":"&lt;p&gt;Para subtrair duas temperaturas, basta subtrair seus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v>
      </c>
      <c r="D801" s="189" t="str">
        <f t="shared" si="2"/>
        <v>#REF!</v>
      </c>
    </row>
    <row r="802" ht="15.75" customHeight="1">
      <c r="A802" s="189" t="str">
        <f>Seeds!AB520</f>
        <v>M6-MyM-11b-E-1</v>
      </c>
      <c r="B802" s="189" t="str">
        <f t="shared" si="305"/>
        <v>#REF!</v>
      </c>
      <c r="C802" s="189" t="str">
        <f>Seeds!AA520</f>
        <v>{"id":"M6-MyM-11b-E-1","stimulus":"&lt;p&gt;Calcule esta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calculated":[{"name":"A1","label":"{{function}}","function":"Lemonlib.round({{Q1}}+{{Q2}},1)"}],"uniques":true},"algorithm":{"name":"calculateOperation","params":{"method":"equivLiteral","keyboard":"INTERMEDIATE"}}}</v>
      </c>
      <c r="D802" s="189" t="str">
        <f t="shared" si="2"/>
        <v>#REF!</v>
      </c>
    </row>
    <row r="803" ht="15.75" customHeight="1">
      <c r="A803" s="189" t="str">
        <f>Seeds!AB521</f>
        <v>M6-MyM-11b-E-2</v>
      </c>
      <c r="B803" s="189" t="str">
        <f t="shared" si="305"/>
        <v>#REF!</v>
      </c>
      <c r="C803" s="189" t="str">
        <f>Seeds!AA521</f>
        <v>{"id":"M6-MyM-11b-E-2","stimulus":"&lt;p&gt;Resolva esta subtração.&lt;/p&gt;","template":"&lt;p style=\"text-align:center;\"&gt;{{T1}} °C − {{Q1}} °C = {{response}} °C&lt;/p&gt;","hint":"&lt;p&gt;Subtraia os valores numéricos das duas temperaturas.&lt;/p&gt;","feedback":"&lt;p&gt;Para subtrair duas temperaturas, basta subtrair seus valores numéricos.&lt;/p&gt;","seed":{"parameters":[{"name":"Q1","min":0.1,"max":5,"step":0.1},{"name":"Q2","min":10,"max":30,"step":0.1}],"calculated":[{"name":"T1","function":"Lemonlib.round({{Q1}}+{{Q2}}, 1)","temp":true},{"name":"A1","function":"{{Q2}}"}],"uniques":true},"algorithm":{"name":"calculateOperation","params":{"method":"equivLiteral","keyboard":"INTERMEDIATE"}}}</v>
      </c>
      <c r="D803" s="189" t="str">
        <f t="shared" si="2"/>
        <v>#REF!</v>
      </c>
    </row>
    <row r="804" ht="15.75" customHeight="1">
      <c r="A804" s="189" t="str">
        <f>Seeds!AB522</f>
        <v>M6-MyM-11b-A-1</v>
      </c>
      <c r="B804" s="189" t="str">
        <f t="shared" si="305"/>
        <v>#REF!</v>
      </c>
      <c r="C804" s="189" t="str">
        <f>Seeds!AA522</f>
        <v>{"id":"M6-MyM-11b-A-1","stimulus":"&lt;p&gt;O ar condicionado de um escritório estava em {{Q2}} °C, mas foi aumentado para {{T1}} °C. Em quantos graus a temperatura aumentou?&lt;/p&gt;","template":"&lt;p&gt;Aumentou em {{response}} °C.&lt;/p&gt;","hint":"&lt;p&gt;Subtraia os valores numéricos das duas temperaturas.&lt;/p&gt;","feedback":"&lt;p&gt;Para subtrair duas temperaturas, basta subtrair seus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v>
      </c>
      <c r="D804" s="189" t="str">
        <f t="shared" si="2"/>
        <v>#REF!</v>
      </c>
    </row>
    <row r="805" ht="15.75" customHeight="1">
      <c r="A805" s="189" t="str">
        <f>Seeds!AB523</f>
        <v>M6-MyM-11b-A-2</v>
      </c>
      <c r="B805" s="189" t="str">
        <f t="shared" si="305"/>
        <v>#REF!</v>
      </c>
      <c r="C805" s="189" t="str">
        <f>Seeds!AA523</f>
        <v>{"id":"M6-MyM-11b-A-2","stimulus":"&lt;p&gt;Para assar um bolo é necessário que se coloque o forno em {{T1}} °C para aquecê-lo e, em seguida, reduza a temperatura em {{Q2}} °C. A que temperatura o bolo será assado?&lt;/p&gt;","template":"&lt;p&gt;O bolo está pronto para ser cozido em {{response}} °C.&lt;/p&gt;","hint":"&lt;p&gt;Subtraia os valores numéricos das duas temperaturas.&lt;/p&gt;","feedback":"&lt;p&gt;Para somar duas temperaturas, basta somar seus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v>
      </c>
      <c r="D805" s="189" t="str">
        <f t="shared" si="2"/>
        <v>#REF!</v>
      </c>
    </row>
    <row r="806" ht="15.75" customHeight="1">
      <c r="A806" s="189" t="str">
        <f>Seeds!AB524</f>
        <v>M6-MyM-11b-A-3</v>
      </c>
      <c r="B806" s="189" t="str">
        <f t="shared" si="305"/>
        <v>#REF!</v>
      </c>
      <c r="C806" s="189" t="str">
        <f>Seeds!AA524</f>
        <v>{"id":"M6-MyM-11b-A-3","stimulus":"&lt;p&gt;Cecília mediu sua temperatura porque se sentia mal. A princípio, o termômetro marcava {{Q1}} °C, mas depois de um tempo subiu em {{Q2}} °C. Qual é a temperatura de Cecília?&lt;/p&gt;","template":"&lt;p&gt;A temperatura de Cecília é {{response}} °C.&lt;/p&gt;","hint":"&lt;p&gt;Some os valores numéricos das duas temperaturas.&lt;/p&gt;","feedback":"&lt;p&gt;Para somar duas temperaturas, basta somar seus seus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v>
      </c>
      <c r="D806" s="189" t="str">
        <f t="shared" si="2"/>
        <v>#REF!</v>
      </c>
    </row>
    <row r="807" ht="15.75" customHeight="1">
      <c r="A807" s="189" t="str">
        <f>Seeds!AB525</f>
        <v>M6-MyM-12a-I-1</v>
      </c>
      <c r="B807" s="189" t="str">
        <f t="shared" si="305"/>
        <v>#REF!</v>
      </c>
      <c r="C807" s="189" t="str">
        <f>Seeds!AA525</f>
        <v>{"id":"M6-MyM-12a-I-1","stimulus":"&lt;p&gt;Selecione qual das opções a seguir é uma medida de área.&lt;/p&gt;","hint":"&lt;p&gt;O m&lt;sup&gt;2&lt;/sup&gt; é a principal unidade de área.&lt;/p&gt;","feedback":"&lt;p&gt;A principal unidade de área é o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abel":null,"min":100,"max":999,"step":1},{"name":"Q2","label":null,"min":100,"max":999,"step":1},{"name":"Q3","label":null,"min":100,"max":999,"step":1},{"name":"Q4","label":null,"min":100,"max":999,"step":1},{"name":"Q5","list":["km&lt;sup&gt;2&lt;/sup&gt;","hm&lt;sup&gt;2&lt;/sup&gt;","dam&lt;sup&gt;2&lt;/sup&gt;","m&lt;sup&gt;2&lt;/sup&gt;","dm&lt;sup&gt;2&lt;/sup&gt;","cm&lt;sup&gt;2&lt;/sup&gt;","mm&lt;sup&gt;2&lt;/sup&gt;"]},{"name":"Q6","list":["km","hm","dam","m","dm","cm","mm"]},{"name":"Q7","list":["kl","hl","dal","l","dl","cl","ml"]},{"name":"Q8","list":["kg","hg","dag","g","dg","cg","mg"]}],"calculated":[{"name":"A1","label":"{{Q1}} {{Q5}}"},{"name":"A2","label":"{{Q2}} {{Q6}}","incorrect":true,"feedback":"O metro é a principal unidade de comprimento."},{"name":"A3","label":"{{Q3}} {{Q7}}","incorrect":true,"feedback":"O litro é a principal unidade de capacidade."},{"name":"A4","label":"{{Q4}} {{Q8}}","incorrect":true,"feedback":"O grama é a principal unidade de massa."}],"uniques":true},"algorithm":{"name":"trueFalse","template":"Multiple choice – standard","params":{"countCorrect":1,"countIncorrect":2,"showCheckIcon":false,
            "columns": true
        }
    }
}</v>
      </c>
      <c r="D807" s="189" t="str">
        <f t="shared" si="2"/>
        <v>#REF!</v>
      </c>
    </row>
    <row r="808" ht="15.75" customHeight="1">
      <c r="A808" s="189" t="str">
        <f>Seeds!AB526</f>
        <v>M6-MyM-12a-E-1</v>
      </c>
      <c r="B808" s="189" t="str">
        <f t="shared" si="305"/>
        <v>#REF!</v>
      </c>
      <c r="C808" s="189" t="str">
        <f>Seeds!AA526</f>
        <v>{"id":"M6-MyM-12a-E-1","stimulus":"&lt;p&gt;Selecione as afirmações que são verdadeiras.&lt;/p&gt;","hint":"&lt;p&gt;O m&lt;sup&gt;2&lt;/sup&gt; é a principal unidade de área.&lt;/p&gt;","feedback":"&lt;p&gt;A unidade principal de área é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ist":["km&lt;sup&gt;2&lt;/sup&gt;","hm&lt;sup&gt;2&lt;/sup&gt;"]},{"name":"Q2","list":["represa&lt;sup&gt;2&lt;/sup&gt;","m&lt;sup&gt;2&lt;/sup&gt;"]},{"name":"Q3","list":["m&lt;sup&gt;2&lt;/sup&gt;","dm&lt;sup&gt;2&lt;/sup&gt;"]},{"name":"Q4","list":["m&lt;sup&gt;2&lt;/sup&gt;","represa&lt;sup&gt;2&lt;/sup&gt;"]},{"name":"Q5","list":["kg","litros","minutos","km"]},{"name":"Q6","list":["hg","cl","minutos","milímetros"]},{"name":"Q7","list":["g","hl","segundos","m"]},{"name":"Q8","list":["kg","cl","segundos","cm"]},{"name":"Q9","list":["m&lt;sup&gt;2&lt;/sup&gt;","dm&lt;sup&gt;2&lt;/sup&gt;","cm&lt;sup&gt;2&lt;/sup&gt;"]},{"name":"Q10","list":["m&lt;sup&gt;2&lt;/sup&gt;","dm&lt;sup&gt;2&lt;/sup&gt;","cm&lt;sup&gt;2&lt;/sup&gt;"]},{"name":"Q11","list":["m&lt;sup&gt;2&lt;/sup&gt;","dm&lt;sup&gt;2&lt;/sup&gt;","cm&lt;sup&gt;2&lt;/sup&gt;"]},{"name":"Q12","list":["hm&lt;sup&gt;2&lt;/sup&gt;","dam&lt;sup&gt;2&lt;/sup&gt;","m&lt;sup&gt;2&lt;/sup&gt;"]}],"calculated":[{"name":"A1","label":"A área de um país pode ser medida em {{Q1}}."},{"name":"A2","label":"A área de uma sala pode ser medida em {{Q2}}."},{"name":"A3","label":"A área da superfície de um pôster pode ser medida em {{Q3}}."},{"name":"A4","label":"A área de superfície de um playground escolar pode ser medida em {{Q4}}."},{"name":"A5","label":"A área de um país pode ser medida em {{Q5}}.","incorrect":true,"feedback":"&lt;p&gt;{{Q5}}s não é uma unidade para medir áreas.&lt;/p&gt;"},{"name":"A6","label":"A área de uma sala pode ser medida em {{Q6}}.","incorrect":true,"feedback":"&lt;p&gt;{{Q6}} não são uma unidade para medir áreas.&lt;/p&gt;"},{"name":"A7","label":"A área de superfície de um pôster pode ser medida em {{Q7}}.","incorrect":true,"feedback":"&lt;p&gt;{{Q7}}s não são uma unidade para medir áreas.&lt;/p&gt;"},{"name":"A8","label":"A área de superfície de um playground escolar pode ser medida em {{Q8}}.","incorrect":true,"feedback":"&lt;p&gt;{{Q8}} não são uma unidade para medir áreas.&lt;/p&gt;"},{"name":"A9","label":"O volume de uma garrafa pode ser medido em {{Q9}}.","incorrect":true,"feedback":"&lt;p&gt;Os {{Q9}} são usados ​​em medições de superfície, não de volume.&lt;/p&gt;"},{"name":"A10","label":"A capacidade de um cubo pode ser medida em {{Q10}}.","incorrect":true,"feedback":"&lt;p&gt;Os {{Q10}} são usados ​​em medições de superfície, não de volume.&lt;/p&gt;"},{"name":"A11","label":"O comprimento de um thread pode ser medido em {{Q11}}.","incorrect":true,"feedback":"&lt;p&gt;Os {{Q11}} são usados ​​em medições de superfície, não de comprimento.&lt;/p&gt;"},{"name":"A12","label":"A distância entre duas cestas pode ser medida em {{Q12}}.","incorrect":true,"feedback":"&lt;p&gt;Os {{Q12}} são usados ​​em medições de superfície, não de comprimento.&lt;/p&gt;"}],"uniques":true},"algorithm":{"name":"trueFalse","template":"Multiple choice – multiple response","params":{"countCorrect":2,"countIncorrect":1
        }
    }
}</v>
      </c>
      <c r="D808" s="189" t="str">
        <f t="shared" si="2"/>
        <v>#REF!</v>
      </c>
    </row>
    <row r="809" ht="15.75" customHeight="1">
      <c r="A809" s="189" t="str">
        <f>Seeds!AB527</f>
        <v>M6-MyM-12b-I-1</v>
      </c>
      <c r="B809" s="189" t="str">
        <f t="shared" si="305"/>
        <v>#REF!</v>
      </c>
      <c r="C809" s="189" t="str">
        <f>Seeds!AA527</f>
        <v>{"id":"M6-MyM-12b-I-1","stimulus":"&lt;p&gt;Arraste e junte as áreas iguais.&lt;/p&gt;","hint":"&lt;div style=\"display:flex; justifique-content:center;\"&gt;&lt;img src=\"https://blueberry-assets.oneclick.es/M6_MyM_12b_1.svg\" width=\"500\"&gt;&lt;/img&gt; &lt;/div&gt;","feedback":"&lt;div style=\"display:flex; justifique-content:center;\"&gt;&lt;img src=\"https://blueberry-assets.oneclick.es/M6_MyM_12b_1.svg\" width=\"500\"&gt;&lt;/img&gt; &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10.000 = {{T4}} cm&lt;sup&gt;2&lt;/sup&gt;&lt;/p&gt;"}],"uniques":true},"algorithm":{"name":"linkOperationResult","template":"Match list","params":{"invert":true}}}</v>
      </c>
      <c r="D809" s="189" t="str">
        <f t="shared" si="2"/>
        <v>#REF!</v>
      </c>
    </row>
    <row r="810" ht="15.75" customHeight="1">
      <c r="A810" s="189" t="str">
        <f>Seeds!AB528</f>
        <v>M6-MyM-12b-E-1</v>
      </c>
      <c r="B810" s="189" t="str">
        <f t="shared" si="305"/>
        <v>#REF!</v>
      </c>
      <c r="C810" s="189" t="str">
        <f>Seeds!AA528</f>
        <v>{"id":"M6-MyM-12b-E-1","stimulus":"&lt;p&gt;Escolha a resposta apropriada para esta equivalência.&lt;/p&gt;","template":"&lt;p style=\"text-align:center;\"&gt;{{Q1}} m&lt;sup&gt;2&lt;/sup&gt; = {{response}} dm&lt;sup&gt;2&lt;/sup&gt;&lt;/p&gt;","hint":"&lt;p&gt;&lt;div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v>
      </c>
      <c r="D810" s="189" t="str">
        <f t="shared" si="2"/>
        <v>#REF!</v>
      </c>
    </row>
    <row r="811" ht="15.75" customHeight="1">
      <c r="A811" s="189" t="str">
        <f>Seeds!AB529</f>
        <v>M6-MyM-12b-E-2</v>
      </c>
      <c r="B811" s="189" t="str">
        <f t="shared" si="305"/>
        <v>#REF!</v>
      </c>
      <c r="C811" s="189" t="str">
        <f>Seeds!AA529</f>
        <v>{"id":"M6-MyM-12b-E-2","stimulus":"&lt;p&gt;Escolha a resposta correta.&lt;/p&gt;","template":"&lt;p style=\"text-align:center;\"&gt;{{Q2}} cm&lt;sup&gt;2&lt;/sup&gt;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style=\"text-align:center;\"&gt;{{Q2}} cm&lt;sup&gt;2&lt;/sup&gt; = {{Q2}} : 10.000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v>
      </c>
      <c r="D811" s="189" t="str">
        <f t="shared" si="2"/>
        <v>#REF!</v>
      </c>
    </row>
    <row r="812" ht="15.75" customHeight="1">
      <c r="A812" s="189" t="str">
        <f>Seeds!AB530</f>
        <v>M6-MyM-12b-E-3</v>
      </c>
      <c r="B812" s="189" t="str">
        <f t="shared" si="305"/>
        <v>#REF!</v>
      </c>
      <c r="C812" s="189" t="str">
        <f>Seeds!AA530</f>
        <v>{"id":"M6-MyM-12b-E-3","stimulus":"&lt;p&gt;Escolha a resposta apropriada.&lt;/p&gt;","template":"&lt;p style=\"text-align:center;\"&gt;{{Q3}} dam&lt;sup&gt;2&lt;/sup&gt;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v>
      </c>
      <c r="D812" s="189" t="str">
        <f t="shared" si="2"/>
        <v>#REF!</v>
      </c>
    </row>
    <row r="813" ht="15.75" customHeight="1">
      <c r="A813" s="189" t="str">
        <f>Seeds!AB531</f>
        <v>M6-MyM-12b-A-1</v>
      </c>
      <c r="B813" s="189" t="str">
        <f t="shared" si="305"/>
        <v>#REF!</v>
      </c>
      <c r="C813" s="189" t="str">
        <f>Seeds!AA531</f>
        <v>{"id":"M6-MyM-12b-A-1","stimulus":"&lt;p&gt;O armário que Estela quer comprar ocupa {{Q1}} mm&lt;sup&gt;2&lt;/sup&gt; de espaço. No entanto, ela precisa saber essa área em dm&lt;sup&gt;2&lt;/sup&gt; para saber se teria espaço em sua casa. Converta a área para esta unidade.&lt;/p&gt;","template":"&lt;p&gt;O armário ocupa {{response}} dm&lt;sup&gt;2&lt;/sup&gt; de espaço.&lt;/p&gt;","hint":"&lt;p&gt;&lt;div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v>
      </c>
      <c r="D813" s="189" t="str">
        <f t="shared" si="2"/>
        <v>#REF!</v>
      </c>
    </row>
    <row r="814" ht="15.75" customHeight="1">
      <c r="A814" s="189" t="str">
        <f>Seeds!AB532</f>
        <v>M6-MyM-12b-A-2</v>
      </c>
      <c r="B814" s="189" t="str">
        <f t="shared" si="305"/>
        <v>#REF!</v>
      </c>
      <c r="C814" s="189" t="str">
        <f>Seeds!AA532</f>
        <v>{"id":"M6-MyM-12b-A-2","stimulus":"&lt;p&gt;Raul vai comprar uma moldura para uma foto que tem {{Q1}} cm&lt;sup&gt;2&lt;/sup&gt;. Porém, na loja, os quadros são medidos em dm&lt;sup&gt;2&lt;/sup&gt;. Você poderia converter a área da foto para dm&lt;sup&gt;2&lt;/sup&gt;?&lt;/p&gt;","template":"&lt;p&gt;A foto tem uma área de ​​{{response}} dm&lt;sup&gt;2&lt;/sup&gt;.&lt;/p&gt;","hint":"&lt;p&gt;&lt;div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v>
      </c>
      <c r="D814" s="189" t="str">
        <f t="shared" si="2"/>
        <v>#REF!</v>
      </c>
    </row>
    <row r="815" ht="15.75" customHeight="1">
      <c r="A815" s="189" t="str">
        <f>Seeds!AB533</f>
        <v>M6-MyM-12b-A-3</v>
      </c>
      <c r="B815" s="189" t="str">
        <f t="shared" si="305"/>
        <v>#REF!</v>
      </c>
      <c r="C815" s="189" t="str">
        <f>Seeds!AA533</f>
        <v>{"id":"M6-MyM-12b-A-3","stimulus":"&lt;p&gt;A fazenda que Roberta vai comprar tem área de {{Q1}} dam&lt;sup&gt;2&lt;/sup&gt;, mas ela quer saber quanto vale essa medida em metros quadrados. Efetue essa conversão de medida.&lt;/p&gt;","template":"&lt;p&gt;A área 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v>
      </c>
      <c r="D815" s="189" t="str">
        <f t="shared" si="2"/>
        <v>#REF!</v>
      </c>
    </row>
    <row r="816" ht="15.75" customHeight="1">
      <c r="A816" s="189" t="str">
        <f t="shared" ref="A816:C816" si="306">#REF!</f>
        <v>#REF!</v>
      </c>
      <c r="B816" s="189" t="str">
        <f t="shared" si="306"/>
        <v>#REF!</v>
      </c>
      <c r="C816" s="189" t="str">
        <f t="shared" si="306"/>
        <v>#REF!</v>
      </c>
      <c r="D816" s="189" t="str">
        <f t="shared" si="2"/>
        <v>#REF!</v>
      </c>
    </row>
    <row r="817" ht="15.75" customHeight="1">
      <c r="A817" s="189" t="str">
        <f t="shared" ref="A817:C817" si="307">#REF!</f>
        <v>#REF!</v>
      </c>
      <c r="B817" s="189" t="str">
        <f t="shared" si="307"/>
        <v>#REF!</v>
      </c>
      <c r="C817" s="189" t="str">
        <f t="shared" si="307"/>
        <v>#REF!</v>
      </c>
      <c r="D817" s="189" t="str">
        <f t="shared" si="2"/>
        <v>#REF!</v>
      </c>
    </row>
    <row r="818" ht="15.75" customHeight="1">
      <c r="A818" s="189" t="str">
        <f t="shared" ref="A818:C818" si="308">#REF!</f>
        <v>#REF!</v>
      </c>
      <c r="B818" s="189" t="str">
        <f t="shared" si="308"/>
        <v>#REF!</v>
      </c>
      <c r="C818" s="189" t="str">
        <f t="shared" si="308"/>
        <v>#REF!</v>
      </c>
      <c r="D818" s="189" t="str">
        <f t="shared" si="2"/>
        <v>#REF!</v>
      </c>
    </row>
    <row r="819" ht="15.75" customHeight="1">
      <c r="A819" s="189" t="str">
        <f t="shared" ref="A819:C819" si="309">#REF!</f>
        <v>#REF!</v>
      </c>
      <c r="B819" s="189" t="str">
        <f t="shared" si="309"/>
        <v>#REF!</v>
      </c>
      <c r="C819" s="189" t="str">
        <f t="shared" si="309"/>
        <v>#REF!</v>
      </c>
      <c r="D819" s="189" t="str">
        <f t="shared" si="2"/>
        <v>#REF!</v>
      </c>
    </row>
    <row r="820" ht="15.75" customHeight="1">
      <c r="A820" s="189" t="str">
        <f t="shared" ref="A820:C820" si="310">#REF!</f>
        <v>#REF!</v>
      </c>
      <c r="B820" s="189" t="str">
        <f t="shared" si="310"/>
        <v>#REF!</v>
      </c>
      <c r="C820" s="189" t="str">
        <f t="shared" si="310"/>
        <v>#REF!</v>
      </c>
      <c r="D820" s="189" t="str">
        <f t="shared" si="2"/>
        <v>#REF!</v>
      </c>
    </row>
    <row r="821" ht="15.75" customHeight="1">
      <c r="A821" s="189" t="str">
        <f t="shared" ref="A821:C821" si="311">#REF!</f>
        <v>#REF!</v>
      </c>
      <c r="B821" s="189" t="str">
        <f t="shared" si="311"/>
        <v>#REF!</v>
      </c>
      <c r="C821" s="189" t="str">
        <f t="shared" si="311"/>
        <v>#REF!</v>
      </c>
      <c r="D821" s="189" t="str">
        <f t="shared" si="2"/>
        <v>#REF!</v>
      </c>
    </row>
    <row r="822" ht="15.75" customHeight="1">
      <c r="A822" s="189" t="str">
        <f t="shared" ref="A822:C822" si="312">#REF!</f>
        <v>#REF!</v>
      </c>
      <c r="B822" s="189" t="str">
        <f t="shared" si="312"/>
        <v>#REF!</v>
      </c>
      <c r="C822" s="189" t="str">
        <f t="shared" si="312"/>
        <v>#REF!</v>
      </c>
      <c r="D822" s="189" t="str">
        <f t="shared" si="2"/>
        <v>#REF!</v>
      </c>
    </row>
    <row r="823" ht="15.75" customHeight="1">
      <c r="A823" s="189" t="str">
        <f t="shared" ref="A823:C823" si="313">#REF!</f>
        <v>#REF!</v>
      </c>
      <c r="B823" s="189" t="str">
        <f t="shared" si="313"/>
        <v>#REF!</v>
      </c>
      <c r="C823" s="189" t="str">
        <f t="shared" si="313"/>
        <v>#REF!</v>
      </c>
      <c r="D823" s="189" t="str">
        <f t="shared" si="2"/>
        <v>#REF!</v>
      </c>
    </row>
    <row r="824" ht="15.75" customHeight="1">
      <c r="A824" s="189" t="str">
        <f>Seeds!AB534</f>
        <v>M6-MyM-12d-I-1</v>
      </c>
      <c r="B824" s="189" t="str">
        <f t="shared" ref="B824:B840" si="314">#REF!</f>
        <v>#REF!</v>
      </c>
      <c r="C824" s="189" t="str">
        <f>Seeds!AA534</f>
        <v>{"id":"M6-MyM-12d-I-1","stimulus":"&lt;p&gt;Selecione a equivalência correta.&lt;/p&gt;","template":"&lt;p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v>
      </c>
      <c r="D824" s="189" t="str">
        <f t="shared" si="2"/>
        <v>#REF!</v>
      </c>
    </row>
    <row r="825" ht="15.75" customHeight="1">
      <c r="A825" s="189" t="str">
        <f>Seeds!AB535</f>
        <v>M6-MyM-12d-I-2</v>
      </c>
      <c r="B825" s="189" t="str">
        <f t="shared" si="314"/>
        <v>#REF!</v>
      </c>
      <c r="C825" s="189" t="str">
        <f>Seeds!AA535</f>
        <v>{"id":"M6-MyM-12d-I-2","stimulus":"&lt;p&gt;Selecione a equivalência correta.&lt;/p&gt;","template":"&lt;p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v>
      </c>
      <c r="D825" s="189" t="str">
        <f t="shared" si="2"/>
        <v>#REF!</v>
      </c>
    </row>
    <row r="826" ht="15.75" customHeight="1">
      <c r="A826" s="189" t="str">
        <f>Seeds!AB536</f>
        <v>M6-MyM-12d-E-1</v>
      </c>
      <c r="B826" s="189" t="str">
        <f t="shared" si="314"/>
        <v>#REF!</v>
      </c>
      <c r="C826" s="189" t="str">
        <f>Seeds!AA536</f>
        <v>{"id":"M6-MyM-12d-E-1","stimulus":"&lt;p&gt;Complete esta equivalência.&lt;/p&gt;","template":"&lt;p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v>
      </c>
      <c r="D826" s="189" t="str">
        <f t="shared" si="2"/>
        <v>#REF!</v>
      </c>
    </row>
    <row r="827" ht="15.75" customHeight="1">
      <c r="A827" s="189" t="str">
        <f>Seeds!AB537</f>
        <v>M6-MyM-12d-E-2</v>
      </c>
      <c r="B827" s="189" t="str">
        <f t="shared" si="314"/>
        <v>#REF!</v>
      </c>
      <c r="C827" s="189" t="str">
        <f>Seeds!AA537</f>
        <v>{"id":"M6-MyM-12d-E-2","stimulus":"&lt;p&gt;Complete esta equivalência.&lt;/p&gt;","template":"&lt;p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v>
      </c>
      <c r="D827" s="189" t="str">
        <f t="shared" si="2"/>
        <v>#REF!</v>
      </c>
    </row>
    <row r="828" ht="15.75" customHeight="1">
      <c r="A828" s="189" t="str">
        <f>Seeds!AB538</f>
        <v>M6-MyM-12d-A-1</v>
      </c>
      <c r="B828" s="189" t="str">
        <f t="shared" si="314"/>
        <v>#REF!</v>
      </c>
      <c r="C828" s="189" t="str">
        <f>Seeds!AA538</f>
        <v>{"id":"M6-MyM-12d-A-1","seed":{"parameters":[{"name":"Q1","label":null,"min":10,"max":99,"step":0.001}],"uniques":true},"scaffolding":[{"id":"step-0","stimulus":"&lt;p&gt;Depois de um incêndio florestal, um conselho municipal pretende reflorestar &lt;span class=\"no-break\"&gt;{{Q1}} ha&lt;/span&gt; de uma reserva natural. Para isso, é preciso saber a quantos metros quadrados essa área equivale. Calcule-a.&lt;/p&gt;","template":"&lt;p&gt;A área equivale a {{response}} m&lt;sup&gt;2&lt;/sup&gt;.&lt;/p&gt;","seed":{"calculated":[{"name":"A1","label":"{{function}}","function":"math.round({{Q1}}*10000)"}]},"algorithm":{"name":"calculateOperation","params":{"method":"equivLiteral","keyboard":"INTERMEDIATE"}}},{"id":"step-1","stimulus":"&lt;p&gt;Quanto mede a área da reserva que se deseja reflorestar?&lt;/p&gt;","template":"&lt;p&gt;A área mede {{response}} ha.&lt;/p&gt;","seed":{"calculated":[{"name":"A2","label":"{{function}}","function":"{{Q1}}"}]},"algorithm":{"name":"calculateOperation","params":{"method":"equivLiteral","keyboard":"INTERMEDIATE"}}},{"id":"step-2","stimulus":"&lt;p&gt;O que pede o enunciado?&lt;/p&gt;","seed":{"calculated":[{"name":"1-A1","label":"&lt;p&gt;Converter {{Q1}} ha em m&lt;sup&gt;2&lt;/sup&gt;.&lt;/p&gt;","incorrect":false},{"name":"1-A2","label":"&lt;p&gt;Converter {{Q1}} a em m&lt;sup&gt;2&lt;/sup&gt;.&lt;/p&gt;","incorrect":true},{"name":"1-A3","label":"&lt;p&gt;Converter {{Q1}} m&lt;sup&gt;2&lt;/sup&gt; em ha.&lt;/p&gt;","incorrect":true}]},"algorithm":{"name":"trueFalse","template":"Multiple choice – standard","params":{"countCorrect":1,"countIncorrect":2,"showCheckIcon":true}}},{"id":"step-3","stimulus":"&lt;p&gt;Qual é a equivalência correta para converter ha em m&lt;sup&gt;2&lt;/sup&gt;?&lt;/p&gt;","seed":{"calculated":[{"name":"1-A1","label":"1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faça o seguinte cálculo para encontrar os metros quadrados que se deseja reflorestar.&lt;/p&gt;","template":"&lt;p style=\"text-align:center;\"&gt;{{Q1}} ha = {{Q1}} × 10 000 = {{response}} m&lt;sup&gt;2&lt;/sup&gt;&lt;/p&gt;","seed":{"calculated":[{"name":"A1","label":"{{function}}","function":"math.round({{Q1}}*10000)"}]},"algorithm":{"name":"calculateOperation","params":{"method":"equivLiteral","keyboard":"INTERMEDIATE"}}}]}</v>
      </c>
      <c r="D828" s="189" t="str">
        <f t="shared" si="2"/>
        <v>#REF!</v>
      </c>
    </row>
    <row r="829" ht="15.75" customHeight="1">
      <c r="A829" s="189" t="str">
        <f>Seeds!AB539</f>
        <v>M6-MyM-12d-A-2</v>
      </c>
      <c r="B829" s="189" t="str">
        <f t="shared" si="314"/>
        <v>#REF!</v>
      </c>
      <c r="C829" s="189" t="str">
        <f>Seeds!AA539</f>
        <v>{"id":"M6-MyM-12d-A-2","seed":{"parameters":[{"name":"Q1","label":null,"min":100000,"max":900000,"step":1000}],"uniques":true},"scaffolding":[{"id":"step-0","stimulus":"&lt;p&gt;Um time de futebol planeja construir seu novo centro esportivo em um terreno de &lt;span class=\"no-break\"&gt;{{Q1}} m&lt;sup&gt;2&lt;/sup&gt;.&lt;/span&gt; Quanto mede essa área em hectares?&lt;/p&gt;","template":"&lt;p&gt;Mede {{response}} ha.&lt;/p&gt;","seed":{"calculated":[{"name":"A1","label":"{{function}}","function":"{{Q1}}/10000"}]},"algorithm":{"name":"calculateOperation","params":{"method":"equivLiteral","keyboard":"INTERMEDIATE"}}},{"id":"step-1","stimulus":"&lt;p&gt;Qual é a área do terreno para o centro esportivo?&lt;/p&gt;","template":"&lt;p&gt;A área mede {{response}} m&lt;sup&gt;2&lt;/sup&gt;.&lt;/p&gt;","seed":{"calculated":[{"name":"A2","label":"{{function}}","function":"{{Q1}}"}]},"algorithm":{"name":"calculateOperation","params":{"method":"equivLiteral","keyboard":"INTERMEDIATE"}}},{"id":"step-2","stimulus":"&lt;p&gt;O que pede o enunciado?&lt;/p&gt;","seed":{"calculated":[{"name":"1-A1","label":"&lt;p&gt;Converter {{Q1}} m&lt;sup&gt;2&lt;/sup&gt; em ha.&lt;/p&gt;","incorrect":false},{"name":"1-A2","label":"&lt;p&gt;Converter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m&lt;sup&gt;2&lt;/sup&gt; em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complete o cálculo a seguir para saber quantos hectares terá o centro esportivo.&lt;/p&gt;","template":"&lt;p style=\"text-align:center;\"&gt;{{Q1}} m&lt;sup&gt;2&lt;/sup&gt; = {{Q1}} : 10 000 = {{response}} ha&lt;/p&gt;","seed":{"calculated":[{"name":"A1","label":"{{function}}","function":"{{Q1}}/10000"}]},"algorithm":{"name":"calculateOperation","params":{"method":"equivLiteral","keyboard":"INTERMEDIATE"}}}]}</v>
      </c>
      <c r="D829" s="189" t="str">
        <f t="shared" si="2"/>
        <v>#REF!</v>
      </c>
    </row>
    <row r="830" ht="15.75" customHeight="1">
      <c r="A830" s="189" t="str">
        <f>Seeds!AB540</f>
        <v>M6-MyM-12d-A-3</v>
      </c>
      <c r="B830" s="189" t="str">
        <f t="shared" si="314"/>
        <v>#REF!</v>
      </c>
      <c r="C830" s="189" t="str">
        <f>Seeds!AA540</f>
        <v>{"id":"M6-MyM-12d-A-3","seed":{"parameters":[{"name":"Q1","label":null,"min":10,"max":20,"step":0.01}],"uniques":true},"scaffolding":[{"id":"step-0","stimulus":"&lt;p&gt;Pedro e Júlia vão comprar uma casa que, de acordo com a planta, está construída em um terreno que mede &lt;span class=\"no-break\"&gt;{{Q1}} a,&lt;/span&gt; no entanto, eles querem saber quanto mede essa área em metros quadrados. Calcule-a.&lt;/p&gt;","template":"&lt;p&gt;A área mede {{response}} m&lt;sup&gt;2&lt;/sup&gt;.&lt;/p&gt;","seed":{"calculated":[{"name":"A1","label":"{{function}}","function":"{{Q1}}*100"}]},"algorithm":{"name":"calculateOperation","params":{"method":"equivLiteral","keyboard":"INTERMEDIATE"}}},{"id":"step-1","stimulus":"&lt;p&gt;Qual é a área do terreno?&lt;/p&gt;","template":"&lt;p&gt;A área é de {{response}} a.&lt;/p&gt;","seed":{"calculated":[{"name":"A2","label":"{{function}}","function":"{{Q1}}"}]},"algorithm":{"name":"calculateOperation","params":{"method":"equivLiteral","keyboard":"INTERMEDIATE"}}},{"id":"step-2","stimulus":"&lt;p&gt;O que pede o enunciado?&lt;/p&gt;","seed":{"calculated":[{"name":"1-A1","label":"&lt;p&gt;Converter {{Q1}} a em m&lt;sup&gt;2&lt;/sup&gt;.&lt;/p&gt;","incorrect":false},{"name":"1-A2","label":"&lt;p&gt;Converter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a em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3}}},{"id":"step-4","stimulus":"&lt;p&gt;Portanto, complete o seguinte cálculo para saber quantos metros quadrados tem o terreno.&lt;/p&gt;","template":"&lt;p style=\"text-align:center;\"&gt;{{Q1}} a = {{Q1}} × 100 = {{response}} m&lt;sup&gt;2&lt;/sup&gt;&lt;/p&gt;","seed":{"calculated":[{"name":"A1","label":"{{function}}","function":"{{Q1}}*100"}]},"algorithm":{"name":"calculateOperation","params":{"method":"equivLiteral","keyboard":"INTERMEDIATE"}}}]}</v>
      </c>
      <c r="D830" s="189" t="str">
        <f t="shared" si="2"/>
        <v>#REF!</v>
      </c>
    </row>
    <row r="831" ht="15.75" customHeight="1">
      <c r="A831" s="189" t="str">
        <f>Seeds!AB541</f>
        <v>M6-MyM-12e-I-1</v>
      </c>
      <c r="B831" s="189" t="str">
        <f t="shared" si="314"/>
        <v>#REF!</v>
      </c>
      <c r="C831" s="189" t="str">
        <f>Seeds!AA541</f>
        <v>{"id":"M6-MyM-12e-I-1","stimulus":"&lt;p&gt;Arraste a unidade que melhor expressa o tamanho dessas medidas de superfície.&lt;/p&gt;","hint":"&lt;p&gt;Para estimar o tamanho de uma superfície, é preciso escolher a unidade mais próxima.&lt;/p&gt;","feedback":"&lt;p&gt;Para estimar o tamanho de uma superfície, é preciso escolher a unidade mais próxima.&lt;/p&gt;","seed":{"parameters":[{"name":"Q1","list":["Um parque nacional","Uma cidade","Um país"]},{"name":"Q2","list":["Um pátio de escola","O chão de uma casa","Um campo de futebol"]},{"name":"Q3","list":["Um pôster","Um quebra-cabeça","A capa de um livro"]}],"calculated":[{"name":"A1","function":"km&lt;sup&gt;2&lt;/sup&gt;","label":"{{Q1}}"},{"name":"A2","function":"m&lt;sup&gt;2&lt;/sup&gt;","label":"{{Q2}}"},{"name":"A3","function":"cm&lt;sup&gt;2&lt;/sup&gt;","label":"{{Q3}}"}],"uniques":true},"algorithm":{"name":"linkOperationResult","params":{"invert":true},"template":"Match list"}}</v>
      </c>
      <c r="D831" s="189" t="str">
        <f t="shared" si="2"/>
        <v>#REF!</v>
      </c>
    </row>
    <row r="832" ht="15.75" customHeight="1">
      <c r="A832" s="189" t="str">
        <f>Seeds!AB542</f>
        <v>M6-MyM-12e-E-1</v>
      </c>
      <c r="B832" s="189" t="str">
        <f t="shared" si="314"/>
        <v>#REF!</v>
      </c>
      <c r="C832" s="189" t="str">
        <f>Seeds!AA542</f>
        <v>{"id":"M6-MyM-12e-E-1","stimulus":"&lt;p&gt;Arraste cada superfície até a unidade de medida adequada.&lt;/p&gt;","template":"&lt;p&gt;Em km&lt;sup&gt;2&lt;/sup&gt;: {{response}}&lt;/p&gt;&lt;p&gt;Em m&lt;sup&gt;2&lt;/sup&gt;: {{response}}&lt;/p&gt;","hint":"&lt;p&gt;Para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basquete"]}],"calculated":[{"name":"A1","label":"{{Q1}}"},{"name":"A2","label":"{{Q2}}"}],"uniques":true},"algorithm":{"name":"calculateOperation","template":"Cloze with drag &amp; drop","params":{"keyboard":"INTERMEDIATE"}}}</v>
      </c>
      <c r="D832" s="189" t="str">
        <f t="shared" si="2"/>
        <v>#REF!</v>
      </c>
    </row>
    <row r="833" ht="15.75" customHeight="1">
      <c r="A833" s="189" t="str">
        <f>Seeds!AB543</f>
        <v>M6-MyM-12e-E-2</v>
      </c>
      <c r="B833" s="189" t="str">
        <f t="shared" si="314"/>
        <v>#REF!</v>
      </c>
      <c r="C833" s="189" t="str">
        <f>Seeds!AA543</f>
        <v>{"id":"M6-MyM-12e-E-2","stimulus":"&lt;p&gt;Arraste cada superfície até a unidade de medida adequada.&lt;/p&gt;","hint":"&lt;p&gt;Para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basquete"]}],"calculated":[{"name":"A1","label":"{{Q2}}"},{"name":"A2","label":"{{Q1}}"}],"uniques":true},"algorithm":{"name":"calculateOperation","template":"Cloze with drag &amp; drop","params":{"keyboard":"INTERMEDIATE"}},"template":"&lt;p&gt;Em m&lt;sup&gt;2&lt;/sup&gt;: {{response}}&lt;/p&gt;&lt;p&gt;Em km&lt;sup&gt;2&lt;/sup&gt;: {{response}}&lt;/p&gt;"}</v>
      </c>
      <c r="D833" s="189" t="str">
        <f t="shared" si="2"/>
        <v>#REF!</v>
      </c>
    </row>
    <row r="834" ht="15.75" customHeight="1">
      <c r="A834" s="189" t="str">
        <f>Seeds!AB544</f>
        <v>M6-MyM-13a-I-1</v>
      </c>
      <c r="B834" s="189" t="str">
        <f t="shared" si="314"/>
        <v>#REF!</v>
      </c>
      <c r="C834" s="189" t="str">
        <f>Seeds!AA544</f>
        <v>{"id":"M6-MyM-13a-I-1","stimulus":"&lt;p&gt;Resolva esta subtração.&lt;/p&gt;","template":"&lt;p style=\"text-align:center;\"&gt;{{T1}} {{Q5}} − {{Q2}} {{Q5}} = {{response}} {{Q5}}&lt;/p&gt;","hint":"&lt;p&gt;Como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v>
      </c>
      <c r="D834" s="189" t="str">
        <f t="shared" si="2"/>
        <v>#REF!</v>
      </c>
    </row>
    <row r="835" ht="15.75" customHeight="1">
      <c r="A835" s="189" t="str">
        <f>Seeds!AB545</f>
        <v>M6-MyM-13a-I-2</v>
      </c>
      <c r="B835" s="189" t="str">
        <f t="shared" si="314"/>
        <v>#REF!</v>
      </c>
      <c r="C835" s="189" t="str">
        <f>Seeds!AA545</f>
        <v>{"id":"M6-MyM-13a-I-2","stimulus":"&lt;p&gt;Resolva esta adição.&lt;/p&gt;","template":"&lt;p style=\"text-align:center;\"&gt;{{Q1}} {{Q5}} + {{Q2}} {{Q5}} = {{response}} {{Q5}}&lt;/p&gt;","hint":"&lt;p&gt;Como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v>
      </c>
      <c r="D835" s="189" t="str">
        <f t="shared" si="2"/>
        <v>#REF!</v>
      </c>
    </row>
    <row r="836" ht="15.75" customHeight="1">
      <c r="A836" s="189" t="str">
        <f>Seeds!AB546</f>
        <v>M6-MyM-13a-E-1</v>
      </c>
      <c r="B836" s="189" t="str">
        <f t="shared" si="314"/>
        <v>#REF!</v>
      </c>
      <c r="C836" s="189" t="str">
        <f>Seeds!AA546</f>
        <v>{"id":"M6-MyM-13a-E-1","stimulus":"&lt;p&gt;Resolva esta subtração.&lt;/p&gt;","template":"&lt;p style=\"text-align:center;\"&gt;{{T1}} {{Q3}} − {{Q2}} {{Q3}} = {{response}} {{Q3}}&lt;/p&gt;","hint":"&lt;p&gt;Como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v>
      </c>
      <c r="D836" s="189" t="str">
        <f t="shared" si="2"/>
        <v>#REF!</v>
      </c>
    </row>
    <row r="837" ht="15.75" customHeight="1">
      <c r="A837" s="189" t="str">
        <f>Seeds!AB547</f>
        <v>M6-MyM-13a-E-2</v>
      </c>
      <c r="B837" s="189" t="str">
        <f t="shared" si="314"/>
        <v>#REF!</v>
      </c>
      <c r="C837" s="189" t="str">
        <f>Seeds!AA547</f>
        <v>{"id":"M6-MyM-13a-E-2","stimulus":"&lt;p&gt;Resolva esta adição.&lt;/p&gt;","template":"&lt;p style=\"text-align:center;\"&gt;{{Q1}} {{Q3}} + {{Q2}} {{Q3}} = {{response}} {{Q3}}&lt;/p&gt;","hint":"&lt;p&gt;Como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v>
      </c>
      <c r="D837" s="189" t="str">
        <f t="shared" si="2"/>
        <v>#REF!</v>
      </c>
    </row>
    <row r="838" ht="15.75" customHeight="1">
      <c r="A838" s="189" t="str">
        <f>Seeds!AB548</f>
        <v>M6-MyM-13a-A-1</v>
      </c>
      <c r="B838" s="189" t="str">
        <f t="shared" si="314"/>
        <v>#REF!</v>
      </c>
      <c r="C838" s="189" t="str">
        <f>Seeds!AA548</f>
        <v>{"id":"M6-MyM-13a-A-1","stimulus":"&lt;p&gt;Antônio Carlos foi contratado para pintar {{T1}} m&lt;sup&gt;2&lt;/sup&gt; das paredes de uma escola. Ele pintou {{Q2}} m&lt;sup&gt;2&lt;/sup&gt;. Quantos m&lt;sup&gt;2&lt;/sup&gt; ainda tem para pintar?&lt;/p&gt;","template":"&lt;p&gt;Ainda precisa pintar {{response}} 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D838" s="189" t="str">
        <f t="shared" si="2"/>
        <v>#REF!</v>
      </c>
    </row>
    <row r="839" ht="15.75" customHeight="1">
      <c r="A839" s="189" t="str">
        <f>Seeds!AB549</f>
        <v>M6-MyM-13a-A-2</v>
      </c>
      <c r="B839" s="189" t="str">
        <f t="shared" si="314"/>
        <v>#REF!</v>
      </c>
      <c r="C839" s="189" t="str">
        <f>Seeds!AA549</f>
        <v>{"id":"M6-MyM-13a-A-2","stimulus":"&lt;p&gt;Susana precisa de {{T1}} cm&lt;sup&gt;2&lt;/sup&gt; de tecido para fazer lenços. Ela tem {{Q2}} cm&lt;sup&gt;2&lt;/sup&gt; disponíveis. Quantos cm&lt;sup&gt;2&lt;/sup&gt; de tecido faltam ela comprar para poder fazer os lenços?&lt;/p&gt;","template":"&lt;p&gt;Ela deve comprar {{response}} cm&lt;sup&gt;2&lt;/sup&gt;.&lt;/p&gt;","hint":"&lt;p&gt;Como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D839" s="189" t="str">
        <f t="shared" si="2"/>
        <v>#REF!</v>
      </c>
    </row>
    <row r="840" ht="15.75" customHeight="1">
      <c r="A840" s="189" t="str">
        <f>Seeds!AB550</f>
        <v>M6-MyM-13a-A-3</v>
      </c>
      <c r="B840" s="189" t="str">
        <f t="shared" si="314"/>
        <v>#REF!</v>
      </c>
      <c r="C840" s="189" t="str">
        <f>Seeds!AA550</f>
        <v>{"id":"M6-MyM-13a-A-3","stimulus":"&lt;p&gt;Marcelo comprou {{Q1}} m&lt;sup&gt;2&lt;/sup&gt; de azulejos para a cozinha e {{Q2}} m&lt;sup&gt;2&lt;/sup&gt; para o banheiro. Quantos metros quadrados de azulejos Marcelo comprou no total?&lt;/p&gt;","template":"&lt;p&gt;Ele comprou {{response}} m&lt;sup&gt;2&lt;/sup&gt;.&lt;/p&gt;","hint":"&lt;p&gt;Como são expressos na mesma unidade, some como se fossem números naturais.&lt;/p&gt;","feedback":"&lt;p&gt;Como são expressos na mesma unidade, some como se fossem números naturais.&lt;/p&gt;&lt;p style=\"text-align:center;\"&gt;{{Q1}} + {{Q2}} = {{A1}} m&lt;sup&gt;2&lt;/sup&gt;&lt;/p&gt;","seed":{"parameters":[{"name":"Q1","label":null,"min":6,"max":15,"step":0.1},{"name":"Q2","label":null,"min":6,"max":15,"step":0.1}],"calculated":[{"name":"A1","label":"{{função}}","function":"Lemonlib.round({{Q1}}+{{Q2}}, 1)"}],"uniques":true},"algorithm":{"name":"calculateOperation","params":{"method":"equivLiteral","keyboard":"NUMERICAL"}}}</v>
      </c>
      <c r="D840" s="189" t="str">
        <f t="shared" si="2"/>
        <v>#REF!</v>
      </c>
    </row>
    <row r="841" ht="15.75" customHeight="1">
      <c r="A841" s="189" t="str">
        <f t="shared" ref="A841:C841" si="315">#REF!</f>
        <v>#REF!</v>
      </c>
      <c r="B841" s="189" t="str">
        <f t="shared" si="315"/>
        <v>#REF!</v>
      </c>
      <c r="C841" s="189" t="str">
        <f t="shared" si="315"/>
        <v>#REF!</v>
      </c>
      <c r="D841" s="189" t="str">
        <f t="shared" si="2"/>
        <v>#REF!</v>
      </c>
    </row>
    <row r="842" ht="15.75" customHeight="1">
      <c r="A842" s="189" t="str">
        <f t="shared" ref="A842:C842" si="316">#REF!</f>
        <v>#REF!</v>
      </c>
      <c r="B842" s="189" t="str">
        <f t="shared" si="316"/>
        <v>#REF!</v>
      </c>
      <c r="C842" s="189" t="str">
        <f t="shared" si="316"/>
        <v>#REF!</v>
      </c>
      <c r="D842" s="189" t="str">
        <f t="shared" si="2"/>
        <v>#REF!</v>
      </c>
    </row>
    <row r="843" ht="15.75" customHeight="1">
      <c r="A843" s="189" t="str">
        <f t="shared" ref="A843:C843" si="317">#REF!</f>
        <v>#REF!</v>
      </c>
      <c r="B843" s="189" t="str">
        <f t="shared" si="317"/>
        <v>#REF!</v>
      </c>
      <c r="C843" s="189" t="str">
        <f t="shared" si="317"/>
        <v>#REF!</v>
      </c>
      <c r="D843" s="189" t="str">
        <f t="shared" si="2"/>
        <v>#REF!</v>
      </c>
    </row>
    <row r="844" ht="15.75" customHeight="1">
      <c r="A844" s="189" t="str">
        <f t="shared" ref="A844:C844" si="318">#REF!</f>
        <v>#REF!</v>
      </c>
      <c r="B844" s="189" t="str">
        <f t="shared" si="318"/>
        <v>#REF!</v>
      </c>
      <c r="C844" s="189" t="str">
        <f t="shared" si="318"/>
        <v>#REF!</v>
      </c>
      <c r="D844" s="189" t="str">
        <f t="shared" si="2"/>
        <v>#REF!</v>
      </c>
    </row>
    <row r="845" ht="15.75" customHeight="1">
      <c r="A845" s="189" t="str">
        <f t="shared" ref="A845:C845" si="319">#REF!</f>
        <v>#REF!</v>
      </c>
      <c r="B845" s="189" t="str">
        <f t="shared" si="319"/>
        <v>#REF!</v>
      </c>
      <c r="C845" s="189" t="str">
        <f t="shared" si="319"/>
        <v>#REF!</v>
      </c>
      <c r="D845" s="189" t="str">
        <f t="shared" si="2"/>
        <v>#REF!</v>
      </c>
    </row>
    <row r="846" ht="15.75" customHeight="1">
      <c r="A846" s="189" t="str">
        <f t="shared" ref="A846:C846" si="320">#REF!</f>
        <v>#REF!</v>
      </c>
      <c r="B846" s="189" t="str">
        <f t="shared" si="320"/>
        <v>#REF!</v>
      </c>
      <c r="C846" s="189" t="str">
        <f t="shared" si="320"/>
        <v>#REF!</v>
      </c>
      <c r="D846" s="189" t="str">
        <f t="shared" si="2"/>
        <v>#REF!</v>
      </c>
    </row>
    <row r="847" ht="15.75" customHeight="1">
      <c r="A847" s="189" t="str">
        <f t="shared" ref="A847:C847" si="321">#REF!</f>
        <v>#REF!</v>
      </c>
      <c r="B847" s="189" t="str">
        <f t="shared" si="321"/>
        <v>#REF!</v>
      </c>
      <c r="C847" s="189" t="str">
        <f t="shared" si="321"/>
        <v>#REF!</v>
      </c>
      <c r="D847" s="189" t="str">
        <f t="shared" si="2"/>
        <v>#REF!</v>
      </c>
    </row>
    <row r="848" ht="15.75" customHeight="1">
      <c r="A848" s="189" t="str">
        <f>Seeds!AB551</f>
        <v>M6-MyM-13b-I-1</v>
      </c>
      <c r="B848" s="189" t="str">
        <f t="shared" ref="B848:B854" si="322">#REF!</f>
        <v>#REF!</v>
      </c>
      <c r="C848" s="189" t="str">
        <f>Seeds!AA551</f>
        <v>{"id":"M6-MyM-13b-I-1","stimulus":"&lt;p&gt;Indique se o resultado das multiplicações está correto ou incorreto.&lt;/p&gt;","hint":"&lt;p&gt;Como estão expressos na mesma unidade, multiplique como se fossem números naturais.&lt;/p&gt;","feedback":"&lt;p&gt;Como estão expressos na mesma unidade, multiplique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{{Q12}}","function":"{{Q10}}*{{Q11}}","incorrect":true,"feedback":"&lt;p&gt;O resultado desta operação é {{function}} {{Q12}}.&lt;/p&gt;"},{"name":"A4","label":"{{Q13}} {{Q15}} × {{Q14}} = {{T5}} {{Q15}}","function":"{{Q13}}*{{Q14}}","incorrect":true,"feedback":"&lt;p&gt;O resultado desta operação é {{function}} {{Q15}}.&lt;/p&gt;"}],"uniques":true},"algorithm":{"name":"trueFalse","template":"Choice matrix – inline","params":{"countCorrect":2,"countIncorrect":1,"showCheckIcon":false,"options":["Correto","Incorreto"]}}}</v>
      </c>
      <c r="D848" s="189" t="str">
        <f t="shared" si="2"/>
        <v>#REF!</v>
      </c>
    </row>
    <row r="849" ht="15.75" customHeight="1">
      <c r="A849" s="189" t="str">
        <f>Seeds!AB552</f>
        <v>M6-MyM-13b-I-2</v>
      </c>
      <c r="B849" s="189" t="str">
        <f t="shared" si="322"/>
        <v>#REF!</v>
      </c>
      <c r="C849" s="189" t="str">
        <f>Seeds!AA552</f>
        <v>{"id":"M6-MyM-13b-I-2","stimulus":"&lt;p&gt;Indique se o resultado das multiplicações está correto ou incorreto.&lt;/p&gt;","hint":"&lt;p&gt;Como estão expressos na mesma unidade, divida como se fossem números naturais.&lt;/p&gt;","feedback":"&lt;p&gt;Como estão expressos na mesma unidade, divida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{{Q12}}","function":"{{Q10}}+{{Q16}}","incorrect":true,"feedback":"&lt;p&gt;O resultado desta operação é {{T5}} {{Q12}}.&lt;/p&gt;"},{"name":"A4","label":"{{T4}} {{Q15}} : {{Q14}} = {{function}} {{Q15}}","function":"{{Q13}}-{{Q16}}","incorrect":true,"feedback":"&lt;p&gt;O resultado desta operação é {{T6}} {{Q15}}.&lt;/p&gt;"},{"name":"T5","label":"{{function}}","function":"{{Q10}}","temp":true},{"name":"T6","label":"{{function}}","function":"{{Q13}}","temp":true}],"uniques":true},"algorithm":{"name":"trueFalse","template":"Choice matrix – inline","params":{"countCorrect":2,"countIncorrect":1,"showCheckIcon":false,"options":["Correto","Incorreto"]}}}</v>
      </c>
      <c r="D849" s="189" t="str">
        <f t="shared" si="2"/>
        <v>#REF!</v>
      </c>
    </row>
    <row r="850" ht="15.75" customHeight="1">
      <c r="A850" s="189" t="str">
        <f>Seeds!AB553</f>
        <v>M6-MyM-13b-E-1</v>
      </c>
      <c r="B850" s="189" t="str">
        <f t="shared" si="322"/>
        <v>#REF!</v>
      </c>
      <c r="C850" s="189" t="str">
        <f>Seeds!AA553</f>
        <v>{"id":"M6-MyM-13b-E-1","stimulus":"&lt;p&gt;Calcule o valor desta multiplicação.&lt;/p&gt;","template":"&lt;p style=\"text-align:center;\"&gt;{{Q1}} {{Q3}} × {{Q2}} = {{response}} {{Q3}}&lt;/p&gt;","hint":"&lt;p&gt;Como estão expressos na mesma unidade, multiplicam-se como se fossem números naturais.&lt;/p&gt;","feedback":"&lt;p&gt;Como estão expressos na mesma unidade, multiplicam-se como se fossem números naturai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v>
      </c>
      <c r="D850" s="189" t="str">
        <f t="shared" si="2"/>
        <v>#REF!</v>
      </c>
    </row>
    <row r="851" ht="15.75" customHeight="1">
      <c r="A851" s="189" t="str">
        <f>Seeds!AB554</f>
        <v>M6-MyM-13b-E-2</v>
      </c>
      <c r="B851" s="189" t="str">
        <f t="shared" si="322"/>
        <v>#REF!</v>
      </c>
      <c r="C851" s="189" t="str">
        <f>Seeds!AA554</f>
        <v>{"id":"M6-MyM-13b-E-2","stimulus":"&lt;p&gt;Calcule esta divisão. Aproxime o resultado para décimos.&lt;/p&gt;","template":"&lt;p style=\"text-align:center;\"&gt;{{T1}} {{Q5}} : {{Q3}} = {{response}} {{Q5}}&lt;/p&gt;","hint":"&lt;p&gt;Como estão expressas na mesma unidade, dividem-se como se fossem números naturais.&lt;/p&gt;","feedback":"&lt;p&gt;Como estão expressas na mesma unidade, dividem-se como se fossem números naturai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v>
      </c>
      <c r="D851" s="189" t="str">
        <f t="shared" si="2"/>
        <v>#REF!</v>
      </c>
    </row>
    <row r="852" ht="15.75" customHeight="1">
      <c r="A852" s="189" t="str">
        <f>Seeds!AB555</f>
        <v>M6-MyM-13b-A-1</v>
      </c>
      <c r="B852" s="189" t="str">
        <f t="shared" si="322"/>
        <v>#REF!</v>
      </c>
      <c r="C852" s="189" t="str">
        <f>Seeds!AA555</f>
        <v>{"id":"M6-MyM-13b-A-1","stimulus":"&lt;p&gt;Deseja-se dividir um lote de terra de &lt;span class=\"no-break\"&gt;{{T1}} m&lt;sup&gt;2&lt;/sup&gt;&lt;/span&gt; em {{Q2}} setores para o plantio de diferentes leguminosas. Quantos metros quadrados terá cada setor?&lt;/p&gt;","template":"&lt;p&gt;Cada setor terá &lt;span class=\"no-break\"&gt;{{response}} m&lt;sup&gt;2&lt;/sup&gt;&lt;/span&gt;.&lt;/p&gt;","hint":"&lt;p&gt;Como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v>
      </c>
      <c r="D852" s="189" t="str">
        <f t="shared" si="2"/>
        <v>#REF!</v>
      </c>
    </row>
    <row r="853" ht="15.75" customHeight="1">
      <c r="A853" s="189" t="str">
        <f>Seeds!AB556</f>
        <v>M6-MyM-13b-A-2</v>
      </c>
      <c r="B853" s="189" t="str">
        <f t="shared" si="322"/>
        <v>#REF!</v>
      </c>
      <c r="C853" s="189" t="str">
        <f>Seeds!AA556</f>
        <v>{"id":"M6-MyM-13b-A-2","stimulus":"&lt;p&gt;A partir de um pedaço de papelão de &lt;span class=\"no-break\"&gt;{{T1}} cm&lt;sup&gt;2&lt;/sup&gt;&lt;/span&gt; devem ser cortados quadrados de &lt;span class=\"no-break\"&gt;{{Q2}} cm&lt;sup&gt;2&lt;/sup&gt;&lt;/span&gt;. Quantos quadrados podem ser obtidos?&lt;/p&gt;","template":"&lt;p&gt;Podem ser obtidos {{response}} quadrados.&lt;/p&gt;","hint":"&lt;p&gt;Como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v>
      </c>
      <c r="D853" s="189" t="str">
        <f t="shared" si="2"/>
        <v>#REF!</v>
      </c>
    </row>
    <row r="854" ht="15.75" customHeight="1">
      <c r="A854" s="189" t="str">
        <f>Seeds!AB557</f>
        <v>M6-MyM-13b-A-3</v>
      </c>
      <c r="B854" s="189" t="str">
        <f t="shared" si="322"/>
        <v>#REF!</v>
      </c>
      <c r="C854" s="189" t="str">
        <f>Seeds!AA557</f>
        <v>{"id":"M6-MyM-13b-A-3","stimulus":"&lt;p&gt;Para um trabalho de artes, cada aluno de uma turma fez uma pintura em uma tela de papel de &lt;span class=\"no-break\"&gt;{{Q1}} cm&lt;sup&gt;2&lt;/sup&gt;&lt;/span&gt;. Quantos centímetros quadrados de papel foram necessários se a sala tinha {{Q2}} alunos?&lt;/p&gt;","template":"&lt;p&gt;Foram necessários &lt;span class=\"no-break\"&gt;{{response}} cm&lt;sup&gt;2&lt;/sup&gt;&lt;/span&gt; de papel.&lt;/p&gt;","hint":"&lt;p&gt;Como são expressos na mesma unidade, multiplicam-se como se fossem números naturais.&lt;/p&gt;","feedback":"&lt;p&gt;Como são expressos na mesma unidade, multiplicam-se como se fossem números naturais.&lt;/p&gt;&lt;p style=\"text-align:center;\"&gt;{{Q1}} × {{Q2}} = {{A1}} m&lt;sup&gt;2&lt;/sup&gt;&lt;/p&gt;","seed":{"parameters":[{"name":"Q1","label":null,"min":50,"max":100,"step":1},{"name":"Q2","label":null,"min":2,"max":29,"step":1}],"calculated":[{"name":"A1","label":"{{function}}","function":" {{Q1}}*{{Q2}}"}],"uniques":true},"algorithm":{"name":"calculateOperation","params":{"method":"equivLiteral","keyboard":"NUMERICAL"}}}</v>
      </c>
      <c r="D854" s="189" t="str">
        <f t="shared" si="2"/>
        <v>#REF!</v>
      </c>
    </row>
    <row r="855" ht="15.75" customHeight="1">
      <c r="A855" s="189" t="str">
        <f t="shared" ref="A855:C855" si="323">#REF!</f>
        <v>#REF!</v>
      </c>
      <c r="B855" s="189" t="str">
        <f t="shared" si="323"/>
        <v>#REF!</v>
      </c>
      <c r="C855" s="189" t="str">
        <f t="shared" si="323"/>
        <v>#REF!</v>
      </c>
      <c r="D855" s="189" t="str">
        <f t="shared" si="2"/>
        <v>#REF!</v>
      </c>
    </row>
    <row r="856" ht="15.75" customHeight="1">
      <c r="A856" s="189" t="str">
        <f t="shared" ref="A856:C856" si="324">#REF!</f>
        <v>#REF!</v>
      </c>
      <c r="B856" s="189" t="str">
        <f t="shared" si="324"/>
        <v>#REF!</v>
      </c>
      <c r="C856" s="189" t="str">
        <f t="shared" si="324"/>
        <v>#REF!</v>
      </c>
      <c r="D856" s="189" t="str">
        <f t="shared" si="2"/>
        <v>#REF!</v>
      </c>
    </row>
    <row r="857" ht="15.75" customHeight="1">
      <c r="A857" s="189" t="str">
        <f t="shared" ref="A857:C857" si="325">#REF!</f>
        <v>#REF!</v>
      </c>
      <c r="B857" s="189" t="str">
        <f t="shared" si="325"/>
        <v>#REF!</v>
      </c>
      <c r="C857" s="189" t="str">
        <f t="shared" si="325"/>
        <v>#REF!</v>
      </c>
      <c r="D857" s="189" t="str">
        <f t="shared" si="2"/>
        <v>#REF!</v>
      </c>
    </row>
    <row r="858" ht="15.75" customHeight="1">
      <c r="A858" s="189" t="str">
        <f t="shared" ref="A858:C858" si="326">#REF!</f>
        <v>#REF!</v>
      </c>
      <c r="B858" s="189" t="str">
        <f t="shared" si="326"/>
        <v>#REF!</v>
      </c>
      <c r="C858" s="189" t="str">
        <f t="shared" si="326"/>
        <v>#REF!</v>
      </c>
      <c r="D858" s="189" t="str">
        <f t="shared" si="2"/>
        <v>#REF!</v>
      </c>
    </row>
    <row r="859" ht="15.75" customHeight="1">
      <c r="A859" s="189" t="str">
        <f t="shared" ref="A859:C859" si="327">#REF!</f>
        <v>#REF!</v>
      </c>
      <c r="B859" s="189" t="str">
        <f t="shared" si="327"/>
        <v>#REF!</v>
      </c>
      <c r="C859" s="189" t="str">
        <f t="shared" si="327"/>
        <v>#REF!</v>
      </c>
      <c r="D859" s="189" t="str">
        <f t="shared" si="2"/>
        <v>#REF!</v>
      </c>
    </row>
    <row r="860" ht="15.75" customHeight="1">
      <c r="A860" s="189" t="str">
        <f t="shared" ref="A860:C860" si="328">#REF!</f>
        <v>#REF!</v>
      </c>
      <c r="B860" s="189" t="str">
        <f t="shared" si="328"/>
        <v>#REF!</v>
      </c>
      <c r="C860" s="189" t="str">
        <f t="shared" si="328"/>
        <v>#REF!</v>
      </c>
      <c r="D860" s="189" t="str">
        <f t="shared" si="2"/>
        <v>#REF!</v>
      </c>
    </row>
    <row r="861" ht="15.75" customHeight="1">
      <c r="A861" s="189" t="str">
        <f t="shared" ref="A861:C861" si="329">#REF!</f>
        <v>#REF!</v>
      </c>
      <c r="B861" s="189" t="str">
        <f t="shared" si="329"/>
        <v>#REF!</v>
      </c>
      <c r="C861" s="189" t="str">
        <f t="shared" si="329"/>
        <v>#REF!</v>
      </c>
      <c r="D861" s="189" t="str">
        <f t="shared" si="2"/>
        <v>#REF!</v>
      </c>
    </row>
    <row r="862" ht="15.75" customHeight="1">
      <c r="A862" s="189" t="str">
        <f t="shared" ref="A862:C862" si="330">#REF!</f>
        <v>#REF!</v>
      </c>
      <c r="B862" s="189" t="str">
        <f t="shared" si="330"/>
        <v>#REF!</v>
      </c>
      <c r="C862" s="189" t="str">
        <f t="shared" si="330"/>
        <v>#REF!</v>
      </c>
      <c r="D862" s="189" t="str">
        <f t="shared" si="2"/>
        <v>#REF!</v>
      </c>
    </row>
    <row r="863" ht="15.75" customHeight="1">
      <c r="A863" s="189" t="str">
        <f t="shared" ref="A863:C863" si="331">#REF!</f>
        <v>#REF!</v>
      </c>
      <c r="B863" s="189" t="str">
        <f t="shared" si="331"/>
        <v>#REF!</v>
      </c>
      <c r="C863" s="189" t="str">
        <f t="shared" si="331"/>
        <v>#REF!</v>
      </c>
      <c r="D863" s="189" t="str">
        <f t="shared" si="2"/>
        <v>#REF!</v>
      </c>
    </row>
    <row r="864" ht="15.75" customHeight="1">
      <c r="A864" s="189" t="str">
        <f t="shared" ref="A864:C864" si="332">#REF!</f>
        <v>#REF!</v>
      </c>
      <c r="B864" s="189" t="str">
        <f t="shared" si="332"/>
        <v>#REF!</v>
      </c>
      <c r="C864" s="189" t="str">
        <f t="shared" si="332"/>
        <v>#REF!</v>
      </c>
      <c r="D864" s="189" t="str">
        <f t="shared" si="2"/>
        <v>#REF!</v>
      </c>
    </row>
    <row r="865" ht="15.75" customHeight="1">
      <c r="A865" s="189" t="str">
        <f t="shared" ref="A865:C865" si="333">#REF!</f>
        <v>#REF!</v>
      </c>
      <c r="B865" s="189" t="str">
        <f t="shared" si="333"/>
        <v>#REF!</v>
      </c>
      <c r="C865" s="189" t="str">
        <f t="shared" si="333"/>
        <v>#REF!</v>
      </c>
      <c r="D865" s="189" t="str">
        <f t="shared" si="2"/>
        <v>#REF!</v>
      </c>
    </row>
    <row r="866" ht="15.75" customHeight="1">
      <c r="A866" s="189" t="str">
        <f>Seeds!AB558</f>
        <v>M6-MyM-14a-I-1</v>
      </c>
      <c r="B866" s="189" t="str">
        <f t="shared" ref="B866:B876" si="334">#REF!</f>
        <v>#REF!</v>
      </c>
      <c r="C866" s="189" t="str">
        <f>Seeds!AA558</f>
        <v>{"id":"M6-MyM-14a-I-1","stimulus":"&lt;p&gt;Selecione a unidade que não é de volume.&lt;/p&gt;","hint":"&lt;p&gt;As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v>
      </c>
      <c r="D866" s="189" t="str">
        <f t="shared" si="2"/>
        <v>#REF!</v>
      </c>
    </row>
    <row r="867" ht="15.75" customHeight="1">
      <c r="A867" s="189" t="str">
        <f>Seeds!AB559</f>
        <v>M6-MyM-14a-E-1</v>
      </c>
      <c r="B867" s="189" t="str">
        <f t="shared" si="334"/>
        <v>#REF!</v>
      </c>
      <c r="C867" s="189" t="str">
        <f>Seeds!AA559</f>
        <v>{"id":"M6-MyM-14a-E-1","stimulus":"&lt;p&gt;Selecione a afirmação correta.&lt;/p&gt;","hint":"&lt;p&gt;As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255);\"&gt;mm&lt;sup&gt;3&lt;/sup&gt;&lt;/span&gt;&lt;/strong&gt;&lt;/td&gt;\r\n\t\t&lt;/tr&gt;\r\n\t&lt;/tbody&gt;\r\n&lt;/table&gt;","seed":{"parameters":[],"calculated":[{"name":"A1","label":"Os cm&lt;sup&gt;3&lt;/sup&gt; são menores do que os mm&lt;sup&gt;3&lt;/sup&gt;."},{"name":"A2","label":"Os dam&lt;sup&gt;3&lt;/sup&gt; são menores do que os km&lt;sup&gt;3&lt;/sup&gt;."},{"name":"A3","label":"Os mm&lt;sup&gt;3&lt;/sup&gt; são menores do que os dm&lt;sup&gt;3&lt;/sup&gt;."},{"name":"A4","label":"Os dm&lt;sup&gt;3&lt;/sup&gt; são menores do que os dam&lt;sup&gt;3&lt;/sup&gt;."},{"name":"A5","label":"Os dam&lt;sup&gt;3&lt;/sup&gt; são menores do que os dm&lt;sup&gt;3&lt;/sup&gt;.","incorrect":true},{"name":"A6","label":"Os km&lt;sup&gt;3&lt;/sup&gt; são menores do que os hm&lt;sup&gt;3&lt;/sup&gt;.","incorrect":true},{"name":"A7","label":"Os hm&lt;sup&gt;3&lt;/sup&gt; são menores do que os dam&lt;sup&gt;3&lt;/sup&gt;.","incorrect":true},{"name":"A8","label":"Os dm&lt;sup&gt;3&lt;/sup&gt; são menores do que os mm&lt;sup&gt;3&lt;/sup&gt;.","incorrect":true},{"name":"A9","label":"Os m&lt;sup&gt;3&lt;/sup&gt; são menores do que os dm&lt;sup&gt;3&lt;/sup&gt;.","incorrect":true},{"name":"A10","label":"Os dam&lt;sup&gt;3&lt;/sup&gt; são menores do que os cm&lt;sup&gt;3&lt;/sup&gt;.","incorrect":true}],"uniques":true},"algorithm":{"name":"trueFalse","template":"Multiple choice – standard","params":{"countCorrect":1,"countIncorrect":2,"showCheckIcon":true}}}</v>
      </c>
      <c r="D867" s="189" t="str">
        <f t="shared" si="2"/>
        <v>#REF!</v>
      </c>
    </row>
    <row r="868" ht="15.75" customHeight="1">
      <c r="A868" s="189" t="str">
        <f>Seeds!AB560</f>
        <v>M6-MyM-14b-I-1</v>
      </c>
      <c r="B868" s="189" t="str">
        <f t="shared" si="334"/>
        <v>#REF!</v>
      </c>
      <c r="C868" s="189" t="str">
        <f>Seeds!AA560</f>
        <v>{"id":"M6-MyM-14b-I-1","stimulus":"&lt;p&gt;Arraste o resultado desta conversão.&lt;/p&gt;","template":"&lt;p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D868" s="189" t="str">
        <f t="shared" si="2"/>
        <v>#REF!</v>
      </c>
    </row>
    <row r="869" ht="15.75" customHeight="1">
      <c r="A869" s="189" t="str">
        <f>Seeds!AB561</f>
        <v>M6-MyM-14b-I-2</v>
      </c>
      <c r="B869" s="189" t="str">
        <f t="shared" si="334"/>
        <v>#REF!</v>
      </c>
      <c r="C869" s="189" t="str">
        <f>Seeds!AA561</f>
        <v>{"id":"M6-MyM-14b-I-2","stimulus":"&lt;p&gt;Arraste o resultado desta conversão.&lt;/p&gt;","template":"&lt;p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D869" s="189" t="str">
        <f t="shared" si="2"/>
        <v>#REF!</v>
      </c>
    </row>
    <row r="870" ht="15.75" customHeight="1">
      <c r="A870" s="189" t="str">
        <f>Seeds!AB562</f>
        <v>M6-MyM-14b-I-3</v>
      </c>
      <c r="B870" s="189" t="str">
        <f t="shared" si="334"/>
        <v>#REF!</v>
      </c>
      <c r="C870" s="189" t="str">
        <f>Seeds!AA562</f>
        <v>{"id":"M6-MyM-14b-I-3","stimulus":"&lt;p&gt;Arraste o resultado desta conversão.&lt;/p&gt;","template":"&lt;p style=\"text-align:center;\"&gt;{{Q1}} hm&lt;sup&gt;3&lt;/sup&gt; = {{response}} km&lt;sup&gt;3&lt;/sup&gt;&lt;/p&gt;","hint":"&lt;div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D870" s="189" t="str">
        <f t="shared" si="2"/>
        <v>#REF!</v>
      </c>
    </row>
    <row r="871" ht="15.75" customHeight="1">
      <c r="A871" s="189" t="str">
        <f>Seeds!AB563</f>
        <v>M6-MyM-14b-E-1</v>
      </c>
      <c r="B871" s="189" t="str">
        <f t="shared" si="334"/>
        <v>#REF!</v>
      </c>
      <c r="C871" s="189" t="str">
        <f>Seeds!AA563</f>
        <v>{"id":"M6-MyM-14b-E-1","stimulus":"&lt;p&gt;Calcule a seguinte conversão entre unidades de volume.&lt;/p&gt;","template":"&lt;p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1 000 000 = {{A1}} cm&lt;sup&gt;3&lt;/sup&gt;&lt;/p&gt;","seed":{"parameters":[{"name":"Q1","label":null,"min":0.01,"max":10,"step":0.01}],"calculated":[{"name":"A1","label":"{{function}}","function":"{{Q1}}*1000000"}],"uniques":true},"algorithm":{"name":"calculateOperation","params":{"method":"equivLiteral","keyboard":"NUMERICAL"}}}</v>
      </c>
      <c r="D871" s="189" t="str">
        <f t="shared" si="2"/>
        <v>#REF!</v>
      </c>
    </row>
    <row r="872" ht="15.75" customHeight="1">
      <c r="A872" s="189" t="str">
        <f>Seeds!AB564</f>
        <v>M6-MyM-14b-E-2</v>
      </c>
      <c r="B872" s="189" t="str">
        <f t="shared" si="334"/>
        <v>#REF!</v>
      </c>
      <c r="C872" s="189" t="str">
        <f>Seeds!AA564</f>
        <v>{"id":"M6-MyM-14b-E-2","stimulus":"&lt;p&gt;Calcule a seguinte conversão de unidade de volume.&lt;/p&gt;","template":"&lt;p style=\"text-align:center;\"&gt;{{Q1}} hm&lt;sup&gt;3&lt;/sup&gt;= {{response}} dam&lt;sup&gt;3&lt;/sup&gt;&lt;/p&gt;","hint":"&lt;div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v>
      </c>
      <c r="D872" s="189" t="str">
        <f t="shared" si="2"/>
        <v>#REF!</v>
      </c>
    </row>
    <row r="873" ht="15.75" customHeight="1">
      <c r="A873" s="189" t="str">
        <f>Seeds!AB565</f>
        <v>M6-MyM-14b-E-3</v>
      </c>
      <c r="B873" s="189" t="str">
        <f t="shared" si="334"/>
        <v>#REF!</v>
      </c>
      <c r="C873" s="189" t="str">
        <f>Seeds!AA565</f>
        <v>{"id":"M6-MyM-14b-E-3","stimulus":"&lt;p&gt;Calcule a seguinte conversão de unidades de volume. Aproxime o resultado para os centésimos.&lt;/p&gt;","template":"&lt;p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10000,"step":10000}],"calculated":[{"name":"A1","label":"{{function}}","function":"math.floor({{Q1}}/1000,2)"}],"uniques":true},"algorithm":{"name":"calculateOperation","params":{"method":"equivLiteral","keyboard":"INTERMEDIATE"}}}</v>
      </c>
      <c r="D873" s="189" t="str">
        <f t="shared" si="2"/>
        <v>#REF!</v>
      </c>
    </row>
    <row r="874" ht="15.75" customHeight="1">
      <c r="A874" s="189" t="str">
        <f>Seeds!AB566</f>
        <v>M6-MyM-14b-A-1</v>
      </c>
      <c r="B874" s="189" t="str">
        <f t="shared" si="334"/>
        <v>#REF!</v>
      </c>
      <c r="C874" s="189" t="str">
        <f>Seeds!AA566</f>
        <v>{"id":"M6-MyM-14b-A-1","stimulus":"&lt;p&gt;Um tanque tem um vazamento, através do qual, a cada hora, se perdem {{Q1}} cm&lt;sup&gt;3&lt;/sup&gt; de água. Quantos dm&lt;sup&gt;3&lt;/sup&gt; foram perdidos?&lt;/p&gt;","template":"&lt;p&gt;Foram perdidos {{response}} dm&lt;sup&gt;3&lt;/sup&gt;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v>
      </c>
      <c r="D874" s="189" t="str">
        <f t="shared" si="2"/>
        <v>#REF!</v>
      </c>
    </row>
    <row r="875" ht="15.75" customHeight="1">
      <c r="A875" s="189" t="str">
        <f>Seeds!AB567</f>
        <v>M6-MyM-14b-A-2</v>
      </c>
      <c r="B875" s="189" t="str">
        <f t="shared" si="334"/>
        <v>#REF!</v>
      </c>
      <c r="C875" s="189" t="str">
        <f>Seeds!AA567</f>
        <v>{"id":"M6-MyM-14b-A-2","stimulus":"&lt;p&gt;Um reservatório contém {{Q1}} hm&lt;sup&gt;3&lt;/sup&gt; água antes do início de uma estação chuvosa. Quantos km&lt;sup&gt;3&lt;/sup&gt; de água há no reservatório?&lt;/p&gt;","template":"&lt;p&gt;Há {{response}} km&lt;sup&gt;3&lt;/sup&gt;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v>
      </c>
      <c r="D875" s="189" t="str">
        <f t="shared" si="2"/>
        <v>#REF!</v>
      </c>
    </row>
    <row r="876" ht="15.75" customHeight="1">
      <c r="A876" s="189" t="str">
        <f>Seeds!AB568</f>
        <v>M6-MyM-14b-A-3</v>
      </c>
      <c r="B876" s="189" t="str">
        <f t="shared" si="334"/>
        <v>#REF!</v>
      </c>
      <c r="C876" s="189" t="str">
        <f>Seeds!AA568</f>
        <v>{"id":"M6-MyM-14b-A-3","stimulus":"&lt;p&gt;Um conjunto habitacional encheu para o verão a piscina do espaço de lazer com {{Q1}} m&lt;sup&gt;3&lt;/sup&gt;. Quantos dm&lt;sup&gt;3&lt;/sup&gt; equivale o volume desta piscina?&lt;/p&gt;","template":"&lt;p&gt;A piscina tem um volume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v>
      </c>
      <c r="D876" s="189" t="str">
        <f t="shared" si="2"/>
        <v>#REF!</v>
      </c>
    </row>
    <row r="877" ht="15.75" customHeight="1">
      <c r="A877" s="189" t="str">
        <f t="shared" ref="A877:C877" si="335">#REF!</f>
        <v>#REF!</v>
      </c>
      <c r="B877" s="189" t="str">
        <f t="shared" si="335"/>
        <v>#REF!</v>
      </c>
      <c r="C877" s="189" t="str">
        <f t="shared" si="335"/>
        <v>#REF!</v>
      </c>
      <c r="D877" s="189" t="str">
        <f t="shared" si="2"/>
        <v>#REF!</v>
      </c>
    </row>
    <row r="878" ht="15.75" customHeight="1">
      <c r="A878" s="189" t="str">
        <f t="shared" ref="A878:C878" si="336">#REF!</f>
        <v>#REF!</v>
      </c>
      <c r="B878" s="189" t="str">
        <f t="shared" si="336"/>
        <v>#REF!</v>
      </c>
      <c r="C878" s="189" t="str">
        <f t="shared" si="336"/>
        <v>#REF!</v>
      </c>
      <c r="D878" s="189" t="str">
        <f t="shared" si="2"/>
        <v>#REF!</v>
      </c>
    </row>
    <row r="879" ht="15.75" customHeight="1">
      <c r="A879" s="189" t="str">
        <f t="shared" ref="A879:C879" si="337">#REF!</f>
        <v>#REF!</v>
      </c>
      <c r="B879" s="189" t="str">
        <f t="shared" si="337"/>
        <v>#REF!</v>
      </c>
      <c r="C879" s="189" t="str">
        <f t="shared" si="337"/>
        <v>#REF!</v>
      </c>
      <c r="D879" s="189" t="str">
        <f t="shared" si="2"/>
        <v>#REF!</v>
      </c>
    </row>
    <row r="880" ht="15.75" customHeight="1">
      <c r="A880" s="189" t="str">
        <f t="shared" ref="A880:C880" si="338">#REF!</f>
        <v>#REF!</v>
      </c>
      <c r="B880" s="189" t="str">
        <f t="shared" si="338"/>
        <v>#REF!</v>
      </c>
      <c r="C880" s="189" t="str">
        <f t="shared" si="338"/>
        <v>#REF!</v>
      </c>
      <c r="D880" s="189" t="str">
        <f t="shared" si="2"/>
        <v>#REF!</v>
      </c>
    </row>
    <row r="881" ht="15.75" customHeight="1">
      <c r="A881" s="189" t="str">
        <f t="shared" ref="A881:C881" si="339">#REF!</f>
        <v>#REF!</v>
      </c>
      <c r="B881" s="189" t="str">
        <f t="shared" si="339"/>
        <v>#REF!</v>
      </c>
      <c r="C881" s="189" t="str">
        <f t="shared" si="339"/>
        <v>#REF!</v>
      </c>
      <c r="D881" s="189" t="str">
        <f t="shared" si="2"/>
        <v>#REF!</v>
      </c>
    </row>
    <row r="882" ht="15.75" customHeight="1">
      <c r="A882" s="189" t="str">
        <f>Seeds!AB569</f>
        <v>M6-MyM-14d-I-1</v>
      </c>
      <c r="B882" s="189" t="str">
        <f t="shared" ref="B882:B898" si="340">#REF!</f>
        <v>#REF!</v>
      </c>
      <c r="C882" s="189" t="str">
        <f>Seeds!AA569</f>
        <v>{"id":"M6-MyM-14d-I-1","stimulus":"&lt;p&gt;Arraste a unidade de volume mais apropriada para expressar o volume desses objetos.&lt;/p&gt;","hint":"&lt;p&gt;O volume de um objeto é a quantidade de espaço que ele ocupa.&lt;/p&gt;","feedback":"&lt;p&gt;O volume de um objeto é a quantidade de espaço que ele ocupa.&lt;/p&gt;","seed":{"parameters":[{"name":"Q1","label":null,"list":["Piscina","Banheira","Tanque de água"]},{"name":"Q2","label":null,"list":["Galão de água","Aquário"]},{"name":"Q3","label":null,"list":["Garrafa","Copo"]}],"calculated":[{"name":"A1","label":"{{Q1}}","function":"m&lt;sup&gt;3&lt;/sup&gt;"},{"name":"A2","label":"{{Q2}}","function":"dm&lt;sup&gt;3&lt;/sup&gt;"},{"name":"A3","label":"{{Q3}}","function":"cm&lt;sup&gt;3&lt;/sup&gt;"}],"uniques":true},"algorithm":{"name":"linkOperationResult","template":"Match list","params":{"invert":true}}}</v>
      </c>
      <c r="D882" s="189" t="str">
        <f t="shared" si="2"/>
        <v>#REF!</v>
      </c>
    </row>
    <row r="883" ht="15.75" customHeight="1">
      <c r="A883" s="189" t="str">
        <f>Seeds!AB570</f>
        <v>M6-MyM-14d-E-1</v>
      </c>
      <c r="B883" s="189" t="str">
        <f t="shared" si="340"/>
        <v>#REF!</v>
      </c>
      <c r="C883" s="189" t="str">
        <f>Seeds!AA570</f>
        <v>{"id":"M6-MyM-14d-E-1","stimulus":"&lt;p&gt;Arraste cada item ao lado da unidade de volume à qual eles estão mais próximos.&lt;/p&gt;","template":"&lt;p style=\"text-align:center;\"&gt;m&lt;sup&gt;3&lt;/sup&gt;: {{response}}&lt;/p&gt;&lt;p style=\"text-align:center;\"&gt;cm&lt;sup&gt;3&lt;/sup&gt;: {{response}}&lt;/p&gt;&lt;p style=\"text-align:center;\"&gt;dm&lt;sup&gt;3&lt;/sup&gt;: {{response}}&lt;/p&gt;","hint":"&lt;p&gt;O volume de um objeto é a quantidade de espaço que ele ocupa.&lt;/p&gt;","feedback":"&lt;p&gt;O volume de um objeto é a quantidade de espaço que ele ocupa.&lt;/p&gt;","seed":{"parameters":[{"name":"Q1","label":null,"list":["tanque de caminhão pipa","piscina","tanque de água"]},{"name":"Q2","label":null,"list":["lata de refrigerante","jarra de água","caneca"]},{"name":"Q3","label":null,"list":["panela","garrafa de suco"]}],"calculated":[{"name":"A1","label":"{{function}}","function":"{{Q1}}"},{"name":"A2","label":"{{function}}","function":"{{Q2}}"},{"name":"A3","label":"{{function}}","function":"{{Q3}}"}],"uniques":true},"algorithm":{"name":"calculateOperation","template":"Cloze with drag &amp; drop","params":{"keyboard":"INTERMEDIATE"}}}</v>
      </c>
      <c r="D883" s="189" t="str">
        <f t="shared" si="2"/>
        <v>#REF!</v>
      </c>
    </row>
    <row r="884" ht="15.75" customHeight="1">
      <c r="A884" s="189" t="str">
        <f>Seeds!AB571</f>
        <v>M6-MyM-14d-E-2</v>
      </c>
      <c r="B884" s="189" t="str">
        <f t="shared" si="340"/>
        <v>#REF!</v>
      </c>
      <c r="C884" s="189" t="str">
        <f>Seeds!AA571</f>
        <v>{"id":"M6-MyM-14d-E-2","stimulus":"&lt;p&gt;Arraste cada item ao lado da unidade de volume à qual eles estão mais próximos.&lt;/p&gt;","template":"&lt;p style=\"text-align:center;\"&gt;dm&lt;sup&gt;3&lt;/sup&gt;: {{response}}&lt;/p&gt;&lt;p style=\"text-align:center;\"&gt;m&lt;sup&gt;3&lt;/sup&gt;: {{response}}&lt;/p&gt;&lt;p style=\"text-align:center;\"&gt;cm&lt;sup&gt;3&lt;/sup&gt;: {{response}}&lt;/p&gt;","hint":"&lt;p&gt;O volume de um objeto é a quantidade de espaço que ele ocupa.&lt;/p&gt;","feedback":"&lt;p&gt;O volume de um objeto é a quantidade de espaço que ele ocupa.&lt;/p&gt;","seed":{"parameters":[{"name":"Q1","label":null,"list":["panela","garrafa de suco"]},{"name":"Q2","label":null,"list":["tanque de caminhão-tanque","piscina","tanque de água"]},{"name":"Q3","label":null,"list":["lata de refrigerante","copo de água","caneca"]}],"calculated":[{"name":"A1","label":"{{function}}","function":"{{Q1}}"},{"name":"A2","label":"{{function}}","function":"{{Q2}}"},{"name":"A3","label":"{{function}}","function":"{{Q3}}"}],"uniques":true},"algorithm":{"name":"calculateOperation","template":"Cloze with drag &amp; drop","params":{"keyboard":"INTERMEDIATE"}}}</v>
      </c>
      <c r="D884" s="189" t="str">
        <f t="shared" si="2"/>
        <v>#REF!</v>
      </c>
    </row>
    <row r="885" ht="15.75" customHeight="1">
      <c r="A885" s="189" t="str">
        <f>Seeds!AB572</f>
        <v>M6-MyM-15a-I-1</v>
      </c>
      <c r="B885" s="189" t="str">
        <f t="shared" si="340"/>
        <v>#REF!</v>
      </c>
      <c r="C885" s="189" t="str">
        <f>Seeds!AA572</f>
        <v>{"id":"M6-MyM-15a-I-1","stimulus":"&lt;p&gt;Selecione quais dessas equivalências estão corretas.&lt;/p&gt;","hint":"&lt;p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v>
      </c>
      <c r="D885" s="189" t="str">
        <f t="shared" si="2"/>
        <v>#REF!</v>
      </c>
    </row>
    <row r="886" ht="15.75" customHeight="1">
      <c r="A886" s="189" t="str">
        <f>Seeds!AB573</f>
        <v>M6-MyM-15a-E-1</v>
      </c>
      <c r="B886" s="189" t="str">
        <f t="shared" si="340"/>
        <v>#REF!</v>
      </c>
      <c r="C886" s="189" t="str">
        <f>Seeds!AA573</f>
        <v>{"id":"M6-MyM-15a-E-1","stimulus":"&lt;p&gt;Arraste uma das opções para completar esta igualdade.&lt;/p&gt;","template":"&lt;p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v>
      </c>
      <c r="D886" s="189" t="str">
        <f t="shared" si="2"/>
        <v>#REF!</v>
      </c>
    </row>
    <row r="887" ht="15.75" customHeight="1">
      <c r="A887" s="189" t="str">
        <f>Seeds!AB574</f>
        <v>M6-MyM-15a-E-2</v>
      </c>
      <c r="B887" s="189" t="str">
        <f t="shared" si="340"/>
        <v>#REF!</v>
      </c>
      <c r="C887" s="189" t="str">
        <f>Seeds!AA574</f>
        <v>{"id":"M6-MyM-15a-E-2","stimulus":"&lt;p&gt;Arraste uma das opções para completar esta igualdade.&lt;/p&gt;","template":"&lt;p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v>
      </c>
      <c r="D887" s="189" t="str">
        <f t="shared" si="2"/>
        <v>#REF!</v>
      </c>
    </row>
    <row r="888" ht="15.75" customHeight="1">
      <c r="A888" s="189" t="str">
        <f>Seeds!AB575</f>
        <v>M6-MyM-15a-E-3</v>
      </c>
      <c r="B888" s="189" t="str">
        <f t="shared" si="340"/>
        <v>#REF!</v>
      </c>
      <c r="C888" s="189" t="str">
        <f>Seeds!AA575</f>
        <v>{"id":"M6-MyM-15a-E-3","stimulus":"&lt;p&gt;Arraste uma das opções para completar esta igualdade.&lt;/p&gt;","template":"&lt;p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v>
      </c>
      <c r="D888" s="189" t="str">
        <f t="shared" si="2"/>
        <v>#REF!</v>
      </c>
    </row>
    <row r="889" ht="15.75" customHeight="1">
      <c r="A889" s="189" t="str">
        <f>Seeds!AB576</f>
        <v>M6-MyM-15a-A-1</v>
      </c>
      <c r="B889" s="189" t="str">
        <f t="shared" si="340"/>
        <v>#REF!</v>
      </c>
      <c r="C889" s="189" t="str">
        <f>Seeds!AA576</f>
        <v>{"id":"M6-MyM-15a-A-1","stimulus":"&lt;p&gt;Um aquário tem um volume de {{Q1}} cm&lt;sup&gt;3&lt;/sup&gt;. Quantos mililitros cabem no aquário?&lt;/p&gt;","template":"&lt;p&gt;A capacidade do aquário é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v>
      </c>
      <c r="D889" s="189" t="str">
        <f t="shared" si="2"/>
        <v>#REF!</v>
      </c>
    </row>
    <row r="890" ht="15.75" customHeight="1">
      <c r="A890" s="189" t="str">
        <f>Seeds!AB577</f>
        <v>M6-MyM-15a-A-2</v>
      </c>
      <c r="B890" s="189" t="str">
        <f t="shared" si="340"/>
        <v>#REF!</v>
      </c>
      <c r="C890" s="189" t="str">
        <f>Seeds!AA577</f>
        <v>{"id":"M6-MyM-15a-A-2","stimulus":"&lt;p&gt;Um bar oferece jarras de suco com capacidade de {{Q1}} l. Qual é o volume em dm&lt;sup&gt;3&lt;/sup&gt; de cada jarra?&lt;/p&gt;","template":"&lt;p&gt;O volume de uma jarra é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v>
      </c>
      <c r="D890" s="189" t="str">
        <f t="shared" si="2"/>
        <v>#REF!</v>
      </c>
    </row>
    <row r="891" ht="15.75" customHeight="1">
      <c r="A891" s="189" t="str">
        <f>Seeds!AB578</f>
        <v>M6-MyM-15a-A-3</v>
      </c>
      <c r="B891" s="189" t="str">
        <f t="shared" si="340"/>
        <v>#REF!</v>
      </c>
      <c r="C891" s="189" t="str">
        <f>Seeds!AA578</f>
        <v>{"id":"M6-MyM-15a-A-3","stimulus":"&lt;p&gt;Gabriel está preparando as malas para as férias. A mala grande tem um volume de {{Q1}} dm&lt;sup&gt;3&lt;/sup&gt;. Qual é sua capacidade em litros?&lt;/p&gt;","template":"&lt;p&gt;A mala tem capacidade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v>
      </c>
      <c r="D891" s="189" t="str">
        <f t="shared" si="2"/>
        <v>#REF!</v>
      </c>
    </row>
    <row r="892" ht="15.75" customHeight="1">
      <c r="A892" s="189" t="str">
        <f>Seeds!AB579</f>
        <v>M6-MyM-16a-I-1</v>
      </c>
      <c r="B892" s="189" t="str">
        <f t="shared" si="340"/>
        <v>#REF!</v>
      </c>
      <c r="C892" s="189" t="str">
        <f>Seeds!AA579</f>
        <v>{"id":"M6-MyM-16a-I-1","stimulus":"&lt;p&gt;Escolha o resultado da operação.&lt;/p&gt;&lt;p style=\"text-align:center;\"&gt;{{Q1}}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v>
      </c>
      <c r="D892" s="189" t="str">
        <f t="shared" si="2"/>
        <v>#REF!</v>
      </c>
    </row>
    <row r="893" ht="15.75" customHeight="1">
      <c r="A893" s="189" t="str">
        <f>Seeds!AB580</f>
        <v>M6-MyM-16a-I-2</v>
      </c>
      <c r="B893" s="189" t="str">
        <f t="shared" si="340"/>
        <v>#REF!</v>
      </c>
      <c r="C893" s="189" t="str">
        <f>Seeds!AA580</f>
        <v>{"id":"M6-MyM-16a-I-2","stimulus":"&lt;p&gt;Escolha o resultado da operação.&lt;/p&gt;&lt;p style=\"text-align:center;\"&gt;{{T1}}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v>
      </c>
      <c r="D893" s="189" t="str">
        <f t="shared" si="2"/>
        <v>#REF!</v>
      </c>
    </row>
    <row r="894" ht="15.75" customHeight="1">
      <c r="A894" s="189" t="str">
        <f>Seeds!AB581</f>
        <v>M6-MyM-16a-E-1</v>
      </c>
      <c r="B894" s="189" t="str">
        <f t="shared" si="340"/>
        <v>#REF!</v>
      </c>
      <c r="C894" s="189" t="str">
        <f>Seeds!AA581</f>
        <v>{"id":"M6-MyM-16a-E-1","stimulus":"&lt;p&gt;Efetue a seguinte adição.&lt;/p&gt;","template":"&lt;p style=\"text-align:center;\"&gt;{{Q1}}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v>
      </c>
      <c r="D894" s="189" t="str">
        <f t="shared" si="2"/>
        <v>#REF!</v>
      </c>
    </row>
    <row r="895" ht="15.75" customHeight="1">
      <c r="A895" s="189" t="str">
        <f>Seeds!AB582</f>
        <v>M6-MyM-16a-E-2</v>
      </c>
      <c r="B895" s="189" t="str">
        <f t="shared" si="340"/>
        <v>#REF!</v>
      </c>
      <c r="C895" s="189" t="str">
        <f>Seeds!AA582</f>
        <v>{"id":"M6-MyM-16a-E-2","stimulus":"&lt;p&gt;Efetue a seguinte subtração.&lt;/p&gt;","template":"&lt;p style=\"text-align:center;\"&gt;{{T1}}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v>
      </c>
      <c r="D895" s="189" t="str">
        <f t="shared" si="2"/>
        <v>#REF!</v>
      </c>
    </row>
    <row r="896" ht="15.75" customHeight="1">
      <c r="A896" s="189" t="str">
        <f>Seeds!AB583</f>
        <v>M6-MyM-16a-A-1</v>
      </c>
      <c r="B896" s="189" t="str">
        <f t="shared" si="340"/>
        <v>#REF!</v>
      </c>
      <c r="C896" s="189" t="str">
        <f>Seeds!AA583</f>
        <v>{"id":"M6-MyM-16a-A-1","stimulus":"&lt;p&gt;Para a produção de um creme hidratante, são misturados {{Q1}} cm&lt;sup&gt;3&lt;/sup&gt; de um composto e {{Q2}} cm&lt;sup&gt;3&lt;/sup&gt; de outro composto. Quantos cm&lt;sup&gt;3&lt;/sup&gt; de creme são produzidos pela mistura dos compostos?&lt;/p&gt;","template":"&lt;p&gt;A mistura tem {{response}} cm&lt;sup&gt;3&lt;/sup&gt;de creme.&lt;/p&gt;","hint":"&lt;p&gt;Para fazer somas de medidas de volume, todas as medidas devem ser expressas na mesma unidade.&lt;/p&gt;","feedback":"&lt;p&gt;Para fazer somas de medidas de volume, todas as medidas devem ser expressas na mesma unidade.&lt;/p&gt;&lt;p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v>
      </c>
      <c r="D896" s="189" t="str">
        <f t="shared" si="2"/>
        <v>#REF!</v>
      </c>
    </row>
    <row r="897" ht="15.75" customHeight="1">
      <c r="A897" s="189" t="str">
        <f>Seeds!AB584</f>
        <v>M6-MyM-16a-A-2</v>
      </c>
      <c r="B897" s="189" t="str">
        <f t="shared" si="340"/>
        <v>#REF!</v>
      </c>
      <c r="C897" s="189" t="str">
        <f>Seeds!AA584</f>
        <v>{"id":"M6-MyM-16a-A-2","stimulus":"&lt;p&gt;No início do dia, um tanque de uma fábrica tinha {{T1}} dam&lt;sup&gt;3&lt;/sup&gt; de óleo. Se {{Q2}} dam&lt;sup&gt;3&lt;/sup&gt; de óleo foram engarrafados, quantos dam&lt;sup&gt;3&lt;/sup&gt; restam no tanque?&lt;/p&gt;","template":"&lt;p&gt;Resta no tanque {{response}} dam&lt;sup&gt;3&lt;/sup&gt; de óleo.&lt;/p&gt;","hint":"&lt;p&gt;Para subtrair medições de volume, todas as medições devem estar na mesma unidade.&lt;/p&gt;","feedback":"&lt;p&gt;Para realizar a subtração de unidades de volume, todas as medidas devem ser expressas na mesma unidade.&lt;/p&gt;&lt;p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v>
      </c>
      <c r="D897" s="189" t="str">
        <f t="shared" si="2"/>
        <v>#REF!</v>
      </c>
    </row>
    <row r="898" ht="15.75" customHeight="1">
      <c r="A898" s="189" t="str">
        <f>Seeds!AB585</f>
        <v>M6-MyM-16a-A-3</v>
      </c>
      <c r="B898" s="189" t="str">
        <f t="shared" si="340"/>
        <v>#REF!</v>
      </c>
      <c r="C898" s="189" t="str">
        <f>Seeds!AA585</f>
        <v>{"id":"M6-MyM-16a-A-3","stimulus":"&lt;p&gt;Dois caminhões-pipa participaram de uma ação de combate a um incêndio. O primeiro caminhão usou {{Q1}} dm&lt;sup&gt;3&lt;/sup&gt; de água e o segundo, {{Q2}} dm&lt;sup&gt;3&lt;/sup&gt;. Quantos dm&lt;sup&gt;3&lt;/sup&gt; de água foram usados ​​para apagar o fogo por esses dois caminhões?&lt;/p&gt;","template":"&lt;p&gt;Foram usados {{response}} dm&lt;sup&gt;3&lt;/sup&gt; de água.&lt;/p&gt;","hint":"&lt;p&gt;Para realizar somas de medições de volume, todas as medições devem ser expressas na mesma unidade.&lt;/p&gt;","feedback":"&lt;p&gt;Para realizar somas de medições de volume, todas as medições devem ser expressas na mesma unidade.&lt;/p&gt;&lt;p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v>
      </c>
      <c r="D898" s="189" t="str">
        <f t="shared" si="2"/>
        <v>#REF!</v>
      </c>
    </row>
    <row r="899" ht="15.75" customHeight="1">
      <c r="A899" s="189" t="str">
        <f t="shared" ref="A899:C899" si="341">#REF!</f>
        <v>#REF!</v>
      </c>
      <c r="B899" s="189" t="str">
        <f t="shared" si="341"/>
        <v>#REF!</v>
      </c>
      <c r="C899" s="189" t="str">
        <f t="shared" si="341"/>
        <v>#REF!</v>
      </c>
      <c r="D899" s="189" t="str">
        <f t="shared" si="2"/>
        <v>#REF!</v>
      </c>
    </row>
    <row r="900" ht="15.75" customHeight="1">
      <c r="A900" s="189" t="str">
        <f t="shared" ref="A900:C900" si="342">#REF!</f>
        <v>#REF!</v>
      </c>
      <c r="B900" s="189" t="str">
        <f t="shared" si="342"/>
        <v>#REF!</v>
      </c>
      <c r="C900" s="189" t="str">
        <f t="shared" si="342"/>
        <v>#REF!</v>
      </c>
      <c r="D900" s="189" t="str">
        <f t="shared" si="2"/>
        <v>#REF!</v>
      </c>
    </row>
    <row r="901" ht="15.75" customHeight="1">
      <c r="A901" s="189" t="str">
        <f t="shared" ref="A901:C901" si="343">#REF!</f>
        <v>#REF!</v>
      </c>
      <c r="B901" s="189" t="str">
        <f t="shared" si="343"/>
        <v>#REF!</v>
      </c>
      <c r="C901" s="189" t="str">
        <f t="shared" si="343"/>
        <v>#REF!</v>
      </c>
      <c r="D901" s="189" t="str">
        <f t="shared" si="2"/>
        <v>#REF!</v>
      </c>
    </row>
    <row r="902" ht="15.75" customHeight="1">
      <c r="A902" s="189" t="str">
        <f t="shared" ref="A902:C902" si="344">#REF!</f>
        <v>#REF!</v>
      </c>
      <c r="B902" s="189" t="str">
        <f t="shared" si="344"/>
        <v>#REF!</v>
      </c>
      <c r="C902" s="189" t="str">
        <f t="shared" si="344"/>
        <v>#REF!</v>
      </c>
      <c r="D902" s="189" t="str">
        <f t="shared" si="2"/>
        <v>#REF!</v>
      </c>
    </row>
    <row r="903" ht="15.75" customHeight="1">
      <c r="A903" s="189" t="str">
        <f t="shared" ref="A903:C903" si="345">#REF!</f>
        <v>#REF!</v>
      </c>
      <c r="B903" s="189" t="str">
        <f t="shared" si="345"/>
        <v>#REF!</v>
      </c>
      <c r="C903" s="189" t="str">
        <f t="shared" si="345"/>
        <v>#REF!</v>
      </c>
      <c r="D903" s="189" t="str">
        <f t="shared" si="2"/>
        <v>#REF!</v>
      </c>
    </row>
    <row r="904" ht="15.75" customHeight="1">
      <c r="A904" s="189" t="str">
        <f t="shared" ref="A904:C904" si="346">#REF!</f>
        <v>#REF!</v>
      </c>
      <c r="B904" s="189" t="str">
        <f t="shared" si="346"/>
        <v>#REF!</v>
      </c>
      <c r="C904" s="189" t="str">
        <f t="shared" si="346"/>
        <v>#REF!</v>
      </c>
      <c r="D904" s="189" t="str">
        <f t="shared" si="2"/>
        <v>#REF!</v>
      </c>
    </row>
    <row r="905" ht="15.75" customHeight="1">
      <c r="A905" s="189" t="str">
        <f t="shared" ref="A905:C905" si="347">#REF!</f>
        <v>#REF!</v>
      </c>
      <c r="B905" s="189" t="str">
        <f t="shared" si="347"/>
        <v>#REF!</v>
      </c>
      <c r="C905" s="189" t="str">
        <f t="shared" si="347"/>
        <v>#REF!</v>
      </c>
      <c r="D905" s="189" t="str">
        <f t="shared" si="2"/>
        <v>#REF!</v>
      </c>
    </row>
    <row r="906" ht="15.75" customHeight="1">
      <c r="A906" s="189" t="str">
        <f t="shared" ref="A906:C906" si="348">#REF!</f>
        <v>#REF!</v>
      </c>
      <c r="B906" s="189" t="str">
        <f t="shared" si="348"/>
        <v>#REF!</v>
      </c>
      <c r="C906" s="189" t="str">
        <f t="shared" si="348"/>
        <v>#REF!</v>
      </c>
      <c r="D906" s="189" t="str">
        <f t="shared" si="2"/>
        <v>#REF!</v>
      </c>
    </row>
    <row r="907" ht="15.75" customHeight="1">
      <c r="A907" s="189" t="str">
        <f t="shared" ref="A907:C907" si="349">#REF!</f>
        <v>#REF!</v>
      </c>
      <c r="B907" s="189" t="str">
        <f t="shared" si="349"/>
        <v>#REF!</v>
      </c>
      <c r="C907" s="189" t="str">
        <f t="shared" si="349"/>
        <v>#REF!</v>
      </c>
      <c r="D907" s="189" t="str">
        <f t="shared" si="2"/>
        <v>#REF!</v>
      </c>
    </row>
    <row r="908" ht="15.75" customHeight="1">
      <c r="A908" s="189" t="str">
        <f>Seeds!AB586</f>
        <v>M6-MyM-16b-I-1</v>
      </c>
      <c r="B908" s="189" t="str">
        <f t="shared" ref="B908:B914" si="350">#REF!</f>
        <v>#REF!</v>
      </c>
      <c r="C908" s="189" t="str">
        <f>Seeds!AA586</f>
        <v>{
    "id": "M6-MyM-16b-I-1",
    "stimulus": "&lt;p&gt;Selecione a solução desta operação.&lt;/p&gt;&lt;p style=\"text-align:center;\"&gt;{{Q1}} {{Q4}} × {{Q2}} = ... {{Q4}}&lt;/p&gt;",
    "hint": "&lt;p&gt;Multiplique o volume {{Q1}} pelo número {{Q2}}.&lt;/p&gt;",
    "feedback": "&lt;p&gt;Para encontrar a solução, deve-se multiplicar o volume pelo número.&lt;/p&gt;",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
            "columns": 3
        }
    }
}</v>
      </c>
      <c r="D908" s="189" t="str">
        <f t="shared" si="2"/>
        <v>#REF!</v>
      </c>
    </row>
    <row r="909" ht="15.75" customHeight="1">
      <c r="A909" s="189" t="str">
        <f>Seeds!AB587</f>
        <v>M6-MyM-16b-I-2</v>
      </c>
      <c r="B909" s="189" t="str">
        <f t="shared" si="350"/>
        <v>#REF!</v>
      </c>
      <c r="C909" s="189" t="str">
        <f>Seeds!AA587</f>
        <v>{
    "id": "M6-MyM-16b-I-2",
    "stimulus": "&lt;p&gt;Selecione a solução desta operação.&lt;/p&gt;&lt;p style=\"text-align:center;\"&gt;{{T1}} {{Q4}} : {{Q3}} = ... {{Q4}}&lt;/p&gt;",
    "hint": "&lt;p&gt;Divida o volume {{T1}} pelo número {{Q3}}.&lt;/p&gt;",
    "feedback": "&lt;p&gt;Para encontrar a solução, deve-se dividir o volume pelo número.&lt;/p&gt;",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v>
      </c>
      <c r="D909" s="189" t="str">
        <f t="shared" si="2"/>
        <v>#REF!</v>
      </c>
    </row>
    <row r="910" ht="15.75" customHeight="1">
      <c r="A910" s="189" t="str">
        <f>Seeds!AB588</f>
        <v>M6-MyM-16b-E-1</v>
      </c>
      <c r="B910" s="189" t="str">
        <f t="shared" si="350"/>
        <v>#REF!</v>
      </c>
      <c r="C910" s="189" t="str">
        <f>Seeds!AA588</f>
        <v>{"id":"M6-MyM-16b-E-1","stimulus":"&lt;p&gt;Calcule a seguinte multiplicação de um volume por um número.&lt;/p&gt;","template":"&lt;p style=\"text-align:center;\"&gt;{{Q1}} {{Q4}} × {{Q2}} = {{response}} {{Q4}}&lt;/p&gt;","hint":"&lt;p&gt;Multiplique o volume {{Q1}} pelo número {{Q2}}.&lt;/p&gt;","feedback":"&lt;p&gt;Ambas as quantidades são multiplicadas: {{Q1}} × {{Q2}} = &lt;span style=\"display:inline-block;\"&gt;{{A1}} {{Q4}}.&lt;/span&gt;&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v>
      </c>
      <c r="D910" s="189" t="str">
        <f t="shared" si="2"/>
        <v>#REF!</v>
      </c>
    </row>
    <row r="911" ht="15.75" customHeight="1">
      <c r="A911" s="189" t="str">
        <f>Seeds!AB589</f>
        <v>M6-MyM-16b-E-2</v>
      </c>
      <c r="B911" s="189" t="str">
        <f t="shared" si="350"/>
        <v>#REF!</v>
      </c>
      <c r="C911" s="189" t="str">
        <f>Seeds!AA589</f>
        <v>{"id":"M6-MyM-16b-E-2","stimulus":"&lt;p&gt;Calcule a seguinte divisão de um volume por um número.&lt;/p&gt;","template":"&lt;p style=\"text-align:center;\"&gt;{{T1}} {{Q4}} : {{Q2}} = {{response}} {{Q4}}&lt;/p&gt;","hint":"&lt;p&gt;Divida o volume {{T1}} pelo número {{Q2}}.&lt;/p&gt;","feedback":"&lt;p&gt;Ambas as quantidades são divididas: &lt;span class=\"fr-math-v2 fr-draggable\" contenteditable=\"false\" data-original-math=\"\\(\\frac{{{T1}}}{{{Q2}}}\\)\" draggable=\"true\" style=\"opacity: 1;\"&gt;\\(\\frac{{{T1}}}{{{Q2}}}\\)&lt;/span&gt; = {{A1}} {{Q4}}&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v>
      </c>
      <c r="D911" s="189" t="str">
        <f t="shared" si="2"/>
        <v>#REF!</v>
      </c>
    </row>
    <row r="912" ht="15.75" customHeight="1">
      <c r="A912" s="189" t="str">
        <f>Seeds!AB590</f>
        <v>M6-MyM-16b-A-1</v>
      </c>
      <c r="B912" s="189" t="str">
        <f t="shared" si="350"/>
        <v>#REF!</v>
      </c>
      <c r="C912" s="189" t="str">
        <f>Seeds!AA590</f>
        <v>{"id":"M6-MyM-16b-A-1","stimulus":"&lt;p&gt;Lídia tem {{Q1}} recipientes, cada um contendo {{Q2}} cm&lt;sup&gt;3&lt;/sup&gt; de molho de tomate. Quantos cm&lt;sup&gt;3&lt;/sup&gt; de molho de tomate ela tem ao todo?&lt;/p&gt;","template":"&lt;p&gt;Ela te, {{response}} cm&lt;sup&gt;3&lt;/sup&gt; de molho de tomate.&lt;/p&gt;","hint":"&lt;p&gt;Multiplique o número de recipientes pelo volume de molho de tomate.&lt;/p&gt;","feedback":"&lt;p&gt;Multiplique o número de recipientes pelo volume de molho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v>
      </c>
      <c r="D912" s="189" t="str">
        <f t="shared" si="2"/>
        <v>#REF!</v>
      </c>
    </row>
    <row r="913" ht="15.75" customHeight="1">
      <c r="A913" s="189" t="str">
        <f>Seeds!AB591</f>
        <v>M6-MyM-16b-A-2</v>
      </c>
      <c r="B913" s="189" t="str">
        <f t="shared" si="350"/>
        <v>#REF!</v>
      </c>
      <c r="C913" s="189" t="str">
        <f>Seeds!AA591</f>
        <v>{"id":"M6-MyM-16b-A-2","stimulus":"&lt;p&gt;No restaurante de Alex preparou-se {{Q1}} porções de gaspacho de {{Q2}} cm&lt;sup&gt;3&lt;/sup&gt; cada. Quanto de gaspacho foram preparados no total?&lt;/p&gt;","template":"&lt;p&gt;Foram preparados {{response}} cm&lt;sup&gt;3&lt;/sup&gt; de gaspacho.&lt;/p&gt;","hint":"&lt;p&gt;Multiplique o número de porções pelo volume de cada porção.&lt;/p&gt;","feedback":"&lt;p&gt;Multiplique o número de porções pelo volume de cada porção.&lt;/p&gt;&lt;p style=\"text-align:center;\"&gt;{{Q1}} porções × {{Q2}} cm&lt;sup&gt;3&lt;/sup&gt; = {{A1}} cm&lt;sup&gt;3&lt;/sup&gt;&lt;/p&gt;","seed":{"parameters":[{"name":"Q1","label":null,"min":20,"max":50,"step":1},{"name":"Q2","label":null,"min":200,"max":300,"step":1}],"calculated":[{"name":"A1","label":"{{function}}","function":" {{Q1}}*{{Q2}}"}],"uniques":true},"algorithm":{"name":"calculateOperation","params":{"method":"equivLiteral","keyboard":"NUMERICAL"}}}</v>
      </c>
      <c r="D913" s="189" t="str">
        <f t="shared" si="2"/>
        <v>#REF!</v>
      </c>
    </row>
    <row r="914" ht="15.75" customHeight="1">
      <c r="A914" s="189" t="str">
        <f>Seeds!AB592</f>
        <v>M6-MyM-16b-A-3</v>
      </c>
      <c r="B914" s="189" t="str">
        <f t="shared" si="350"/>
        <v>#REF!</v>
      </c>
      <c r="C914" s="189" t="str">
        <f>Seeds!AA592</f>
        <v>{"id":"M6-MyM-16b-A-3","stimulus":"&lt;p&gt;Nicole faz perfume para animais de estimação e quer dividir {{T1}} cm&lt;sup&gt;3&lt;/sup&gt; deste líquido em {{Q2}} frascos. Quantos cm&lt;sup&gt;3&lt;/sup&gt; tem que ter cada frasco?&lt;/p&gt;","template":"&lt;p&gt;Cada frasco deve ter {{response}} cm&lt;sup&gt;3&lt;/sup&gt;.&lt;/p&gt;","hint":"&lt;p&gt;Divida o volume do perfume pelo número de frascos.&lt;/p&gt;","feedback":"&lt;p&gt;Divida o volume do perfume pelo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v>
      </c>
      <c r="D914" s="189" t="str">
        <f t="shared" si="2"/>
        <v>#REF!</v>
      </c>
    </row>
    <row r="915" ht="15.75" customHeight="1">
      <c r="A915" s="189" t="str">
        <f t="shared" ref="A915:C915" si="351">#REF!</f>
        <v>#REF!</v>
      </c>
      <c r="B915" s="189" t="str">
        <f t="shared" si="351"/>
        <v>#REF!</v>
      </c>
      <c r="C915" s="189" t="str">
        <f t="shared" si="351"/>
        <v>#REF!</v>
      </c>
      <c r="D915" s="189" t="str">
        <f t="shared" si="2"/>
        <v>#REF!</v>
      </c>
    </row>
    <row r="916" ht="15.75" customHeight="1">
      <c r="A916" s="189" t="str">
        <f t="shared" ref="A916:C916" si="352">#REF!</f>
        <v>#REF!</v>
      </c>
      <c r="B916" s="189" t="str">
        <f t="shared" si="352"/>
        <v>#REF!</v>
      </c>
      <c r="C916" s="189" t="str">
        <f t="shared" si="352"/>
        <v>#REF!</v>
      </c>
      <c r="D916" s="189" t="str">
        <f t="shared" si="2"/>
        <v>#REF!</v>
      </c>
    </row>
    <row r="917" ht="15.75" customHeight="1">
      <c r="A917" s="189" t="str">
        <f t="shared" ref="A917:C917" si="353">#REF!</f>
        <v>#REF!</v>
      </c>
      <c r="B917" s="189" t="str">
        <f t="shared" si="353"/>
        <v>#REF!</v>
      </c>
      <c r="C917" s="189" t="str">
        <f t="shared" si="353"/>
        <v>#REF!</v>
      </c>
      <c r="D917" s="189" t="str">
        <f t="shared" si="2"/>
        <v>#REF!</v>
      </c>
    </row>
    <row r="918" ht="15.75" customHeight="1">
      <c r="A918" s="189" t="str">
        <f t="shared" ref="A918:C918" si="354">#REF!</f>
        <v>#REF!</v>
      </c>
      <c r="B918" s="189" t="str">
        <f t="shared" si="354"/>
        <v>#REF!</v>
      </c>
      <c r="C918" s="189" t="str">
        <f t="shared" si="354"/>
        <v>#REF!</v>
      </c>
      <c r="D918" s="189" t="str">
        <f t="shared" si="2"/>
        <v>#REF!</v>
      </c>
    </row>
    <row r="919" ht="15.75" customHeight="1">
      <c r="A919" s="189" t="str">
        <f t="shared" ref="A919:C919" si="355">#REF!</f>
        <v>#REF!</v>
      </c>
      <c r="B919" s="189" t="str">
        <f t="shared" si="355"/>
        <v>#REF!</v>
      </c>
      <c r="C919" s="189" t="str">
        <f t="shared" si="355"/>
        <v>#REF!</v>
      </c>
      <c r="D919" s="189" t="str">
        <f t="shared" si="2"/>
        <v>#REF!</v>
      </c>
    </row>
    <row r="920" ht="15.75" customHeight="1">
      <c r="A920" s="189" t="str">
        <f t="shared" ref="A920:C920" si="356">#REF!</f>
        <v>#REF!</v>
      </c>
      <c r="B920" s="189" t="str">
        <f t="shared" si="356"/>
        <v>#REF!</v>
      </c>
      <c r="C920" s="189" t="str">
        <f t="shared" si="356"/>
        <v>#REF!</v>
      </c>
      <c r="D920" s="189" t="str">
        <f t="shared" si="2"/>
        <v>#REF!</v>
      </c>
    </row>
    <row r="921" ht="15.75" customHeight="1">
      <c r="A921" s="189" t="str">
        <f t="shared" ref="A921:C921" si="357">#REF!</f>
        <v>#REF!</v>
      </c>
      <c r="B921" s="189" t="str">
        <f t="shared" si="357"/>
        <v>#REF!</v>
      </c>
      <c r="C921" s="189" t="str">
        <f t="shared" si="357"/>
        <v>#REF!</v>
      </c>
      <c r="D921" s="189" t="str">
        <f t="shared" si="2"/>
        <v>#REF!</v>
      </c>
    </row>
    <row r="922" ht="15.75" customHeight="1">
      <c r="A922" s="189" t="str">
        <f t="shared" ref="A922:C922" si="358">#REF!</f>
        <v>#REF!</v>
      </c>
      <c r="B922" s="189" t="str">
        <f t="shared" si="358"/>
        <v>#REF!</v>
      </c>
      <c r="C922" s="189" t="str">
        <f t="shared" si="358"/>
        <v>#REF!</v>
      </c>
      <c r="D922" s="189" t="str">
        <f t="shared" si="2"/>
        <v>#REF!</v>
      </c>
    </row>
    <row r="923" ht="15.75" customHeight="1">
      <c r="A923" s="189" t="str">
        <f>Seeds!AB593</f>
        <v>M6-MyM-17a-I-1</v>
      </c>
      <c r="B923" s="189" t="str">
        <f t="shared" ref="B923:B929" si="359">#REF!</f>
        <v>#REF!</v>
      </c>
      <c r="C923" s="189" t="str">
        <f>Seeds!AA593</f>
        <v>{"id":"M6-MyM-17a-I-1","stimulus":"&lt;p&gt;Indique se as seguintes equivalências estão corretas ou incorretas.&lt;/p&gt;","hint":"&lt;p&gt;1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inline","params":{"countCorrect":1,"countIncorrect":2,"showCheckIcon":false,"options":["Correta","Incorreta"]}}}</v>
      </c>
      <c r="D923" s="189" t="str">
        <f t="shared" si="2"/>
        <v>#REF!</v>
      </c>
    </row>
    <row r="924" ht="15.75" customHeight="1">
      <c r="A924" s="189" t="str">
        <f>Seeds!AB594</f>
        <v>M6-MyM-17a-E-1</v>
      </c>
      <c r="B924" s="189" t="str">
        <f t="shared" si="359"/>
        <v>#REF!</v>
      </c>
      <c r="C924" s="189" t="str">
        <f>Seeds!AA594</f>
        <v>{"id":"M6-MyM-17a-E-1","stimulus":"&lt;p&gt;Complete as seguintes equivalências.&lt;/p&gt;","template":"&lt;p style=\"text-align:center;\"&gt;{{Q1}}' = {{response}}''&lt;/p&gt;&lt;p&gt;{{Q2}}°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v>
      </c>
      <c r="D924" s="189" t="str">
        <f t="shared" si="2"/>
        <v>#REF!</v>
      </c>
    </row>
    <row r="925" ht="15.75" customHeight="1">
      <c r="A925" s="189" t="str">
        <f>Seeds!AB595</f>
        <v>M6-MyM-17a-E-2</v>
      </c>
      <c r="B925" s="189" t="str">
        <f t="shared" si="359"/>
        <v>#REF!</v>
      </c>
      <c r="C925" s="189" t="str">
        <f>Seeds!AA595</f>
        <v>{"id":"M6-MyM-17a-E-2","stimulus":"&lt;p&gt;Complete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v>
      </c>
      <c r="D925" s="189" t="str">
        <f t="shared" si="2"/>
        <v>#REF!</v>
      </c>
    </row>
    <row r="926" ht="15.75" customHeight="1">
      <c r="A926" s="189" t="str">
        <f>Seeds!AB596</f>
        <v>M6-MyM-17a-E-3</v>
      </c>
      <c r="B926" s="189" t="str">
        <f t="shared" si="359"/>
        <v>#REF!</v>
      </c>
      <c r="C926" s="189" t="str">
        <f>Seeds!AA596</f>
        <v>{"id":"M6-MyM-17a-E-3","stimulus":"&lt;p&gt;Complete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v>
      </c>
      <c r="D926" s="189" t="str">
        <f t="shared" si="2"/>
        <v>#REF!</v>
      </c>
    </row>
    <row r="927" ht="15.75" customHeight="1">
      <c r="A927" s="189" t="str">
        <f>Seeds!AB597</f>
        <v>M6-MyM-17a-A-1</v>
      </c>
      <c r="B927" s="189" t="str">
        <f t="shared" si="359"/>
        <v>#REF!</v>
      </c>
      <c r="C927" s="189" t="str">
        <f>Seeds!AA597</f>
        <v>{"id":"M6-MyM-17a-A-1","seed":{"parameters":[{"name":"Q1","label":null,"min":60,"max":70,"step":1}],"uniques":true},"scaffolding":[{"id":"step-0","stimulus":"&lt;p&gt;Para subir no telhado da sua casa e fazer um reparo, José colocou uma escada encostada na parede com uma inclinação de {{Q1}}°. Essa medida equivale a quantos minutos?&lt;/p&gt;&lt;div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83%;\"&gt;{{Q1}}°&lt;/span&gt;\n\t\t&lt;/div&gt;\n\t&lt;/div&gt;\n&lt;/div&gt;&lt;/div&gt;","template":"&lt;p&gt;A escada tem uma inclinação de {{response}}'.&lt;/p&gt;","seed":{"calculated":[{"name":"A1","label":"{{function}}","function":"{{Q1}}*60"}]},"algorithm":{"name":"calculateOperation","params":{"method":"equivLiteral","keyboard":"NUMERICAL"}}},{"id":"step-1","stimulus":"&lt;p&gt;Qual a inclinação da escada?&lt;/p&gt;","template":"&lt;p&gt;Ela tem uma inclinação de {{response}} °.&lt;/p&gt;","seed":{"calculated":[{"name":"A1","label":"{{function}}","function":"{{Q1}}"}]},"algorithm":{"name":"calculateOperation","params":{"method":"equivLiteral","keyboard":"NUMERICAL"}}},{"id":"step-2","stimulus":"&lt;p&gt;O que o enunciado pede?&lt;/p&gt;","seed":{"calculated":[{"name":"A1","label":"&lt;p&gt;Converter graus em minutos.&lt;/p&gt;"},{"nome":"A2","label":"&lt;p&gt;Converter graus em segundos.&lt;/p&gt;","incorrect":true},{"nome":"A3","label":"&lt;p&gt;Converter minutos em graus.&lt;/p&gt;","incorrect":true}]},"algorithm":{"name":"trueFalse","template":"Multiple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 seguinte cálculo para obter a inclinação da escada em minutos.&lt;/p&gt;","template":"&lt;p style=\"text-align:center;\"&gt;{{Q1}}° = {{Q1}} × 60 = {{response}}'&lt;/p&gt;","seed":{"calculated":[{"name":"A1","label":"{{function}}","function":" {{Q1}}*60"}]},"algorithm":{"name":"calculateOperation","params":{"method":"equivLiteral","keyboard":"NUMERICAL"}}}]}</v>
      </c>
      <c r="D927" s="189" t="str">
        <f t="shared" si="2"/>
        <v>#REF!</v>
      </c>
    </row>
    <row r="928" ht="15.75" customHeight="1">
      <c r="A928" s="189" t="str">
        <f>Seeds!AB598</f>
        <v>M6-MyM-17a-A-2</v>
      </c>
      <c r="B928" s="189" t="str">
        <f t="shared" si="359"/>
        <v>#REF!</v>
      </c>
      <c r="C928" s="189" t="str">
        <f>Seeds!AA598</f>
        <v>{"id":"M6-MyM-17a-A-2","seed":{"parameters":[{"name":"Q1","label":null,"min":10,"max":180,"step":1}],"uniques":true},"scaffolding":[{"id":"step-0","stimulus":"&lt;p&gt;Um leque está aberto com um ângulo de {{T1}}''. De quantos minutos é essa medida?&lt;/p&gt;","template":"&lt;p&gt;A abertura é de {{response}}'.&lt;/p&gt;","seed":{"calculated":[{"name":"T1","label":"{{function}}","function":"{{Q1}}*60","temp":true},{"name":"A1","label":"{{function}}","function":"{{Q1}}"}]},"algorithm":{"name":"calculateOperation","params":{"method":"equivLiteral","keyboard":"NUMERICAL"}}},{"id":"step-1","stimulus":"&lt;p&gt;Qual é a abertura do leque?&lt;/p&gt;","template":"&lt;p&gt;Ele tem uma abertura de {{response}}''.&lt;/p&gt;","seed":{"calculated":[{"name":"T1","label":"{{function}}","function":"{{Q1}}*60","temp":true},{"name":"A1","label":"{{function}}","function":"{{T1}}"}]},"algorithm":{"name":"calculateOperation","params":{"method":"equivLiteral","keyboard":"NUMERICAL"}}},{"id":"step-2","stimulus":"&lt;p&gt;O que o enunciado pede?&lt;/p&gt;","seed":{"calculated":[{"name":"A1","label":"&lt;p&gt;Converter os segundos para minutos.&lt;/p&gt;"},{"name":"A2","label":"&lt;p&gt;Converter os graus para minutos.&lt;/p&gt;","incorrect":true},{"name":"A3","label":"&lt;p&gt;Converter os minutos para segundos.&lt;/p&gt;","incorrect":true}]},"algorithm":{"name":"trueFalse","template":"Multiple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realize os seguintes cálculos para obter a abertura do leque em minutos.&lt;/p&gt;","template":"&lt;p style=\"text-align:center;\"&gt;{{T1}}'' = {{T1}} : 60 = {{response}}'&lt;/p&gt;","seed":{"calculated":[{"name":"T1","label":"{{function}}","function":"{{Q1}}*60","temp":true},{"name":"A1","label":"{{function}}","function":"{{Q1}}"}]},"algorithm":{"name":"calculateOperation","params":{"method":"equivLiteral","keyboard":"NUMERICAL"}}}]}</v>
      </c>
      <c r="D928" s="189" t="str">
        <f t="shared" si="2"/>
        <v>#REF!</v>
      </c>
    </row>
    <row r="929" ht="15.75" customHeight="1">
      <c r="A929" s="189" t="str">
        <f>Seeds!AB599</f>
        <v>M6-MyM-17a-A-3</v>
      </c>
      <c r="B929" s="189" t="str">
        <f t="shared" si="359"/>
        <v>#REF!</v>
      </c>
      <c r="C929" s="189" t="str">
        <f>Seeds!AA599</f>
        <v>{"id":"M6-MyM-17a-A-3","seed":{"parameters":[{"name":"Q1","label":null,"min":91,"max":120,"step":1}],"uniques":true},"scaffolding":[{"id":"step-0","stimulus":"&lt;p&gt;Nicolas abriu a tela de seu laptop em um ângulo de {{T1}}'. Quantos graus vale essa medida?&lt;/p&gt;","template":"&lt;p&gt;A tela tem uma inclinação de {{response}}°.&lt;/p&gt;","seed":{"calculated":[{"name":"T1","label":"{{function}}","function":"{{Q1}}*60","temp":true},{"name":"A1","label":"{{function}}","function":"{{Q1}}"}]},"algorithm":{"name":"calculateOperation","params":{"method":"equivLiteral","keyboard":"NUMERICAL"}}},{"id":"step-1","stimulus":"&lt;p&gt;Qual é a medida de abertura da tela do laptop?&lt;/p&gt;","template":"&lt;p&gt;A tela foi aberta em {{response}}'.&lt;/p&gt;","seed":{"calculated":[{"name":"T1","label":"{{function}}","function":"{{Q1}}*60","temp":true},{"name":"A1","label":"{{function}}","function":"{{T1}}"}]},"algorithm":{"name":"calculateOperation","params":{"method":"equivLiteral","keyboard":"NUMERICAL"}}},{"id":"step-2","stimulus":"&lt;p&gt;O que o enunciado pede?&lt;/p&gt;","seed":{"calculated":[{"name":"A1","label":"&lt;p&gt;Converter os graus para minutos.&lt;/p&gt;","incorrect":true},{"name":"A2","label":"&lt;p&gt;Converter os graus para segundos.&lt;/p&gt;","incorrect":true},{"name":"A3","label":"&lt;p&gt;Converter os minutos para grados.&lt;/p&gt;"}]},"algorithm":{"name":"trueFalse","template":"Multiple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os seguintes cálculos para obter o quanto o laptop foi aberto em graus.&lt;/p&gt;","template":"&lt;p style=\"text-align:center;\"&gt;{{T1}}' = {{T1}} : 60 = {{response}}°&lt;/p&gt;","seed":{"calculated":[{"name":"T1","label":"{{function}}","function":"{{Q1}}*60","temp":true},{"name":"A1","label":"{{function}}","function":"{{Q1}}"}]},"algorithm":{"name":"calculateOperation","params":{"method":"equivLiteral","keyboard":"NUMERICAL"}}}]}</v>
      </c>
      <c r="D929" s="189" t="str">
        <f t="shared" si="2"/>
        <v>#REF!</v>
      </c>
    </row>
    <row r="930" ht="15.75" customHeight="1">
      <c r="A930" s="189" t="str">
        <f t="shared" ref="A930:C930" si="360">#REF!</f>
        <v>#REF!</v>
      </c>
      <c r="B930" s="189" t="str">
        <f t="shared" si="360"/>
        <v>#REF!</v>
      </c>
      <c r="C930" s="189" t="str">
        <f t="shared" si="360"/>
        <v>#REF!</v>
      </c>
      <c r="D930" s="189" t="str">
        <f t="shared" si="2"/>
        <v>#REF!</v>
      </c>
    </row>
    <row r="931" ht="15.75" customHeight="1">
      <c r="A931" s="189" t="str">
        <f t="shared" ref="A931:C931" si="361">#REF!</f>
        <v>#REF!</v>
      </c>
      <c r="B931" s="189" t="str">
        <f t="shared" si="361"/>
        <v>#REF!</v>
      </c>
      <c r="C931" s="189" t="str">
        <f t="shared" si="361"/>
        <v>#REF!</v>
      </c>
      <c r="D931" s="189" t="str">
        <f t="shared" si="2"/>
        <v>#REF!</v>
      </c>
    </row>
    <row r="932" ht="15.75" customHeight="1">
      <c r="A932" s="189" t="str">
        <f t="shared" ref="A932:C932" si="362">#REF!</f>
        <v>#REF!</v>
      </c>
      <c r="B932" s="189" t="str">
        <f t="shared" si="362"/>
        <v>#REF!</v>
      </c>
      <c r="C932" s="189" t="str">
        <f t="shared" si="362"/>
        <v>#REF!</v>
      </c>
      <c r="D932" s="189" t="str">
        <f t="shared" si="2"/>
        <v>#REF!</v>
      </c>
    </row>
    <row r="933" ht="15.75" customHeight="1">
      <c r="A933" s="189" t="str">
        <f t="shared" ref="A933:C933" si="363">#REF!</f>
        <v>#REF!</v>
      </c>
      <c r="B933" s="189" t="str">
        <f t="shared" si="363"/>
        <v>#REF!</v>
      </c>
      <c r="C933" s="189" t="str">
        <f t="shared" si="363"/>
        <v>#REF!</v>
      </c>
      <c r="D933" s="189" t="str">
        <f t="shared" si="2"/>
        <v>#REF!</v>
      </c>
    </row>
    <row r="934" ht="15.75" customHeight="1">
      <c r="A934" s="189" t="str">
        <f t="shared" ref="A934:C934" si="364">#REF!</f>
        <v>#REF!</v>
      </c>
      <c r="B934" s="189" t="str">
        <f t="shared" si="364"/>
        <v>#REF!</v>
      </c>
      <c r="C934" s="189" t="str">
        <f t="shared" si="364"/>
        <v>#REF!</v>
      </c>
      <c r="D934" s="189" t="str">
        <f t="shared" si="2"/>
        <v>#REF!</v>
      </c>
    </row>
    <row r="935" ht="15.75" customHeight="1">
      <c r="A935" s="189" t="str">
        <f t="shared" ref="A935:C935" si="365">#REF!</f>
        <v>#REF!</v>
      </c>
      <c r="B935" s="189" t="str">
        <f t="shared" si="365"/>
        <v>#REF!</v>
      </c>
      <c r="C935" s="189" t="str">
        <f t="shared" si="365"/>
        <v>#REF!</v>
      </c>
      <c r="D935" s="189" t="str">
        <f t="shared" si="2"/>
        <v>#REF!</v>
      </c>
    </row>
    <row r="936" ht="15.75" customHeight="1">
      <c r="A936" s="189" t="str">
        <f t="shared" ref="A936:C936" si="366">#REF!</f>
        <v>#REF!</v>
      </c>
      <c r="B936" s="189" t="str">
        <f t="shared" si="366"/>
        <v>#REF!</v>
      </c>
      <c r="C936" s="189" t="str">
        <f t="shared" si="366"/>
        <v>#REF!</v>
      </c>
      <c r="D936" s="189" t="str">
        <f t="shared" si="2"/>
        <v>#REF!</v>
      </c>
    </row>
    <row r="937" ht="15.75" customHeight="1">
      <c r="A937" s="189" t="str">
        <f t="shared" ref="A937:C937" si="367">#REF!</f>
        <v>#REF!</v>
      </c>
      <c r="B937" s="189" t="str">
        <f t="shared" si="367"/>
        <v>#REF!</v>
      </c>
      <c r="C937" s="189" t="str">
        <f t="shared" si="367"/>
        <v>#REF!</v>
      </c>
      <c r="D937" s="189" t="str">
        <f t="shared" si="2"/>
        <v>#REF!</v>
      </c>
    </row>
    <row r="938" ht="15.75" customHeight="1">
      <c r="A938" s="189" t="str">
        <f t="shared" ref="A938:C938" si="368">#REF!</f>
        <v>#REF!</v>
      </c>
      <c r="B938" s="189" t="str">
        <f t="shared" si="368"/>
        <v>#REF!</v>
      </c>
      <c r="C938" s="189" t="str">
        <f t="shared" si="368"/>
        <v>#REF!</v>
      </c>
      <c r="D938" s="189" t="str">
        <f t="shared" si="2"/>
        <v>#REF!</v>
      </c>
    </row>
    <row r="939" ht="15.75" customHeight="1">
      <c r="A939" s="189" t="str">
        <f t="shared" ref="A939:C939" si="369">#REF!</f>
        <v>#REF!</v>
      </c>
      <c r="B939" s="189" t="str">
        <f t="shared" si="369"/>
        <v>#REF!</v>
      </c>
      <c r="C939" s="189" t="str">
        <f t="shared" si="369"/>
        <v>#REF!</v>
      </c>
      <c r="D939" s="189" t="str">
        <f t="shared" si="2"/>
        <v>#REF!</v>
      </c>
    </row>
    <row r="940" ht="15.75" customHeight="1">
      <c r="A940" s="189" t="str">
        <f t="shared" ref="A940:C940" si="370">#REF!</f>
        <v>#REF!</v>
      </c>
      <c r="B940" s="189" t="str">
        <f t="shared" si="370"/>
        <v>#REF!</v>
      </c>
      <c r="C940" s="189" t="str">
        <f t="shared" si="370"/>
        <v>#REF!</v>
      </c>
      <c r="D940" s="189" t="str">
        <f t="shared" si="2"/>
        <v>#REF!</v>
      </c>
    </row>
    <row r="941" ht="15.75" customHeight="1">
      <c r="A941" s="189" t="str">
        <f t="shared" ref="A941:C941" si="371">#REF!</f>
        <v>#REF!</v>
      </c>
      <c r="B941" s="189" t="str">
        <f t="shared" si="371"/>
        <v>#REF!</v>
      </c>
      <c r="C941" s="189" t="str">
        <f t="shared" si="371"/>
        <v>#REF!</v>
      </c>
      <c r="D941" s="189" t="str">
        <f t="shared" si="2"/>
        <v>#REF!</v>
      </c>
    </row>
    <row r="942" ht="15.75" customHeight="1">
      <c r="A942" s="189" t="str">
        <f t="shared" ref="A942:C942" si="372">#REF!</f>
        <v>#REF!</v>
      </c>
      <c r="B942" s="189" t="str">
        <f t="shared" si="372"/>
        <v>#REF!</v>
      </c>
      <c r="C942" s="189" t="str">
        <f t="shared" si="372"/>
        <v>#REF!</v>
      </c>
      <c r="D942" s="189" t="str">
        <f t="shared" si="2"/>
        <v>#REF!</v>
      </c>
    </row>
    <row r="943" ht="15.75" customHeight="1">
      <c r="A943" s="189" t="str">
        <f t="shared" ref="A943:C943" si="373">#REF!</f>
        <v>#REF!</v>
      </c>
      <c r="B943" s="189" t="str">
        <f t="shared" si="373"/>
        <v>#REF!</v>
      </c>
      <c r="C943" s="189" t="str">
        <f t="shared" si="373"/>
        <v>#REF!</v>
      </c>
      <c r="D943" s="189" t="str">
        <f t="shared" si="2"/>
        <v>#REF!</v>
      </c>
    </row>
    <row r="944" ht="15.75" customHeight="1">
      <c r="A944" s="189" t="str">
        <f t="shared" ref="A944:C944" si="374">#REF!</f>
        <v>#REF!</v>
      </c>
      <c r="B944" s="189" t="str">
        <f t="shared" si="374"/>
        <v>#REF!</v>
      </c>
      <c r="C944" s="189" t="str">
        <f t="shared" si="374"/>
        <v>#REF!</v>
      </c>
      <c r="D944" s="189" t="str">
        <f t="shared" si="2"/>
        <v>#REF!</v>
      </c>
    </row>
    <row r="945" ht="15.75" customHeight="1">
      <c r="A945" s="189" t="str">
        <f t="shared" ref="A945:C945" si="375">#REF!</f>
        <v>#REF!</v>
      </c>
      <c r="B945" s="189" t="str">
        <f t="shared" si="375"/>
        <v>#REF!</v>
      </c>
      <c r="C945" s="189" t="str">
        <f t="shared" si="375"/>
        <v>#REF!</v>
      </c>
      <c r="D945" s="189" t="str">
        <f t="shared" si="2"/>
        <v>#REF!</v>
      </c>
    </row>
    <row r="946" ht="15.75" customHeight="1">
      <c r="A946" s="189" t="str">
        <f t="shared" ref="A946:C946" si="376">#REF!</f>
        <v>#REF!</v>
      </c>
      <c r="B946" s="189" t="str">
        <f t="shared" si="376"/>
        <v>#REF!</v>
      </c>
      <c r="C946" s="189" t="str">
        <f t="shared" si="376"/>
        <v>#REF!</v>
      </c>
      <c r="D946" s="189" t="str">
        <f t="shared" si="2"/>
        <v>#REF!</v>
      </c>
    </row>
    <row r="947" ht="15.75" customHeight="1">
      <c r="A947" s="189" t="str">
        <f t="shared" ref="A947:C947" si="377">#REF!</f>
        <v>#REF!</v>
      </c>
      <c r="B947" s="189" t="str">
        <f t="shared" si="377"/>
        <v>#REF!</v>
      </c>
      <c r="C947" s="189" t="str">
        <f t="shared" si="377"/>
        <v>#REF!</v>
      </c>
      <c r="D947" s="189" t="str">
        <f t="shared" si="2"/>
        <v>#REF!</v>
      </c>
    </row>
    <row r="948" ht="15.75" customHeight="1">
      <c r="A948" s="189" t="str">
        <f t="shared" ref="A948:C948" si="378">#REF!</f>
        <v>#REF!</v>
      </c>
      <c r="B948" s="189" t="str">
        <f t="shared" si="378"/>
        <v>#REF!</v>
      </c>
      <c r="C948" s="189" t="str">
        <f t="shared" si="378"/>
        <v>#REF!</v>
      </c>
      <c r="D948" s="189" t="str">
        <f t="shared" si="2"/>
        <v>#REF!</v>
      </c>
    </row>
    <row r="949" ht="15.75" customHeight="1">
      <c r="A949" s="189" t="str">
        <f t="shared" ref="A949:C949" si="379">#REF!</f>
        <v>#REF!</v>
      </c>
      <c r="B949" s="189" t="str">
        <f t="shared" si="379"/>
        <v>#REF!</v>
      </c>
      <c r="C949" s="189" t="str">
        <f t="shared" si="379"/>
        <v>#REF!</v>
      </c>
      <c r="D949" s="189" t="str">
        <f t="shared" si="2"/>
        <v>#REF!</v>
      </c>
    </row>
    <row r="950" ht="15.75" customHeight="1">
      <c r="A950" s="189" t="str">
        <f t="shared" ref="A950:C950" si="380">#REF!</f>
        <v>#REF!</v>
      </c>
      <c r="B950" s="189" t="str">
        <f t="shared" si="380"/>
        <v>#REF!</v>
      </c>
      <c r="C950" s="189" t="str">
        <f t="shared" si="380"/>
        <v>#REF!</v>
      </c>
      <c r="D950" s="189" t="str">
        <f t="shared" si="2"/>
        <v>#REF!</v>
      </c>
    </row>
    <row r="951" ht="15.75" customHeight="1">
      <c r="A951" s="189" t="str">
        <f t="shared" ref="A951:C951" si="381">#REF!</f>
        <v>#REF!</v>
      </c>
      <c r="B951" s="189" t="str">
        <f t="shared" si="381"/>
        <v>#REF!</v>
      </c>
      <c r="C951" s="189" t="str">
        <f t="shared" si="381"/>
        <v>#REF!</v>
      </c>
      <c r="D951" s="189" t="str">
        <f t="shared" si="2"/>
        <v>#REF!</v>
      </c>
    </row>
    <row r="952" ht="15.75" customHeight="1">
      <c r="A952" s="189" t="str">
        <f t="shared" ref="A952:C952" si="382">#REF!</f>
        <v>#REF!</v>
      </c>
      <c r="B952" s="189" t="str">
        <f t="shared" si="382"/>
        <v>#REF!</v>
      </c>
      <c r="C952" s="189" t="str">
        <f t="shared" si="382"/>
        <v>#REF!</v>
      </c>
      <c r="D952" s="189" t="str">
        <f t="shared" si="2"/>
        <v>#REF!</v>
      </c>
    </row>
    <row r="953" ht="15.75" customHeight="1">
      <c r="A953" s="189" t="str">
        <f t="shared" ref="A953:C953" si="383">#REF!</f>
        <v>#REF!</v>
      </c>
      <c r="B953" s="189" t="str">
        <f t="shared" si="383"/>
        <v>#REF!</v>
      </c>
      <c r="C953" s="189" t="str">
        <f t="shared" si="383"/>
        <v>#REF!</v>
      </c>
      <c r="D953" s="189" t="str">
        <f t="shared" si="2"/>
        <v>#REF!</v>
      </c>
    </row>
    <row r="954" ht="15.75" customHeight="1">
      <c r="A954" s="189" t="str">
        <f>Seeds!AB600</f>
        <v>M6-G-33a-I-1</v>
      </c>
      <c r="B954" s="189" t="str">
        <f t="shared" ref="B954:B983" si="384">#REF!</f>
        <v>#REF!</v>
      </c>
      <c r="C954" s="189" t="str">
        <f>Seeds!AA600</f>
        <v>{"id":"M6-G-33a-I-1","stimulus":"&lt;p&gt;Indique se essas afirmações são verdadeiras ou falsas.&lt;/p&gt;","hint":"&lt;p&gt;Uma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pontos.&lt;/p&gt;","seed":{"parameters":[],"calculated":[{"name":"A1","label":"Uma reta não tem começo nem fim."},{"name":"A2","label":"Uma semirreta tem um ponto inicial, mas não tem um ponto final."},{"name":"A3","label":"Um segmento de reta é limitado por dois pontos."},{"name":"A4","label":"Uma semirreta não tem ponto inicial nem ponto final.","incorrect":true},{"name":"A5","label":"Um segmento de reta não tem ponto inicial nem ponto final.","incorrect":true},{"name":"A6","label":"Uma reta tem ponto inicial, mas não tem ponto final.","incorrect":true},{"name":"A7","label":"Um segmento de reta tem ponto inicial, mas não tem ponto final.","incorrect":true},{"name":"A8","label":"Uma reta é limitada por dois pontos.","incorrect":true},{"name":"A9","label":"Uma semirreta é limitada por dois pontos.","incorrect":true}],"uniques":true},"algorithm":{"name":"trueFalse","template":"Choice matrix – inline","params":{"countCorrect":1,"countIncorrect":2,"options":["Verdadeira","Falsa"]}}}</v>
      </c>
      <c r="D954" s="189" t="str">
        <f t="shared" si="2"/>
        <v>#REF!</v>
      </c>
    </row>
    <row r="955" ht="15.75" customHeight="1">
      <c r="A955" s="189" t="str">
        <f>Seeds!AB601</f>
        <v>M6-G-33a-E-1</v>
      </c>
      <c r="B955" s="189" t="str">
        <f t="shared" si="384"/>
        <v>#REF!</v>
      </c>
      <c r="C955" s="189" t="str">
        <f>Seeds!AA601</f>
        <v>{"id":"M6-G-33a-E-1","stimulus":"&lt;p&gt;Escreva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pontos.&lt;/p&gt;","seed":{"parameters":[],"calculated":[{"name":"A1","label":"Reta","function":""},{"name":"A2","label":"Semirreta","function":""},{"name":"A3","label":"Segmento de reta","function":""}],"uniques":true},"algorithm":{"name":"calculateOperation","template":"Cloze with text"}}</v>
      </c>
      <c r="D955" s="189" t="str">
        <f t="shared" si="2"/>
        <v>#REF!</v>
      </c>
    </row>
    <row r="956" ht="15.75" customHeight="1">
      <c r="A956" s="189" t="str">
        <f>Seeds!AB602</f>
        <v>M6-G-33a-E-2</v>
      </c>
      <c r="B956" s="189" t="str">
        <f t="shared" si="384"/>
        <v>#REF!</v>
      </c>
      <c r="C956" s="189" t="str">
        <f>Seeds!AA602</f>
        <v>{"id":"M6-G-33a-E-2","stimulus":"&lt;p&gt;Escreva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pontos.&lt;/p&gt;","seed":{"parameters":[],"calculated":[{"name":"A1","label":"Reta","function":""},{"name":"A2","label":"Segmento de reta","function":""},{"name":"A3","label":"Semirreta","function":""}],"uniques":true},"algorithm":{"name":"calculateOperation","template":"Cloze with text"}}</v>
      </c>
      <c r="D956" s="189" t="str">
        <f t="shared" si="2"/>
        <v>#REF!</v>
      </c>
    </row>
    <row r="957" ht="15.75" customHeight="1">
      <c r="A957" s="189" t="str">
        <f>Seeds!AB603</f>
        <v>M6-G-33a-E-3</v>
      </c>
      <c r="B957" s="189" t="str">
        <f t="shared" si="384"/>
        <v>#REF!</v>
      </c>
      <c r="C957" s="189" t="str">
        <f>Seeds!AA603</f>
        <v>{"id":"M6-G-33a-E-3","stimulus":"&lt;p&gt;Escreva o nome dessas linhas.&lt;/p&gt;","template":"&lt;table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pontos.&lt;/p&gt;","seed":{"parameters":[],"calculated":[{"name":"A1","label":"Segmento de reta","function":""},{"name":"A2","label":"Semirreta","function":""},{"name":"A3","label":"Reta","function":""}],"uniques":true},"algorithm":{"name":"calculateOperation","template":"Cloze with text"}}</v>
      </c>
      <c r="D957" s="189" t="str">
        <f t="shared" si="2"/>
        <v>#REF!</v>
      </c>
    </row>
    <row r="958" ht="15.75" customHeight="1">
      <c r="A958" s="189" t="str">
        <f>Seeds!AB604</f>
        <v>M6-G-1a-I-1</v>
      </c>
      <c r="B958" s="189" t="str">
        <f t="shared" si="384"/>
        <v>#REF!</v>
      </c>
      <c r="C958" s="189" t="str">
        <f>Seeds!AA604</f>
        <v>{"id":"M6-G-1a-I-1","stimulus":"&lt;p&gt;Marque qual dessas afirmações está correta.&lt;/p&gt;&lt;div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&lt;i&gt;{{Q3}}.&lt;/i&gt;"},{"name":"A4","label":"A reta &lt;i&gt;{{Q3}}&lt;/i&gt; é perpendicular à reta &lt;i&gt;{{Q2}}.&lt;/i&gt;"},{"name":"A5","label":"A reta &lt;i&gt;{{Q4}}&lt;/i&gt; é oblíqua à reta &lt;i&gt;{{Q1}}.&lt;/i&gt;"},{"name":"A6","label":"A reta &lt;i&gt;{{Q2}}&lt;/i&gt; é oblíqua à reta &lt;i&gt;{{Q4}}.&lt;/i&gt;"},{"name":"A7","label":"A reta &lt;i&gt;{{Q3}}&lt;/i&gt; é paralela à reta &lt;i&gt;{{Q1}}.&lt;/i&gt;","incorrect":true,"feedback":"&lt;p&gt;A reta &lt;i&gt;{{Q3}}&lt;/i&gt; é perpendicular à reta &lt;i&gt;{{Q1}}.&lt;/i&gt;&lt;/p&gt;"},{"name":"A8","label":"A reta &lt;i&gt;{{Q4}}&lt;/i&gt; é paralela à reta &lt;i&gt;{{Q3}}.&lt;/i&gt;","incorrect":true,"feedback":"&lt;p&gt;A reta &lt;i&gt;{{Q4}}&lt;/i&gt; é oblíqua à reta &lt;i&gt;{{Q3}}.&lt;/i&gt;&lt;/p&gt;"},{"name":"A9","label":"A reta &lt;i&gt;{{Q3}}&lt;/i&gt; é perpendicular à reta &lt;i&gt;{{Q4}}.&lt;/i&gt;","incorrect":true,"feedback":"&lt;p&gt;A reta &lt;i&gt;{{Q3}}&lt;/i&gt; é oblíqua à reta &lt;i&gt;{{Q4}}.&lt;/i&gt;&lt;/p&gt;"},{"name":"A10","label":"A reta &lt;i&gt;{{Q1}}&lt;/i&gt; é perpendicular à reta &lt;i&gt;{{Q2}}.&lt;/i&gt;","incorrect":true,"feedback":"&lt;p&gt;A reta &lt;i&gt;{{Q1}}&lt;/i&gt; é paralela à reta &lt;i&gt;{{Q2}}.&lt;/i&gt;&lt;/p&gt;"},{"name":"A11","label":"A reta &lt;i&gt;{{Q2}}&lt;/i&gt; é oblíqua à reta &lt;i&gt;{{Q3}}.&lt;/i&gt;","incorrect":true,"feedback":"&lt;p&gt;A reta &lt;i&gt;{{Q2}}&lt;/i&gt; é perpendicular à reta &lt;i&gt;{{Q3}}.&lt;/i&gt;&lt;/p&gt;"},{"name":"A12","label":"A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D958" s="189" t="str">
        <f t="shared" si="2"/>
        <v>#REF!</v>
      </c>
    </row>
    <row r="959" ht="15.75" customHeight="1">
      <c r="A959" s="189" t="str">
        <f>Seeds!AB605</f>
        <v>M6-G-1a-I-2</v>
      </c>
      <c r="B959" s="189" t="str">
        <f t="shared" si="384"/>
        <v>#REF!</v>
      </c>
      <c r="C959" s="189" t="str">
        <f>Seeds!AA605</f>
        <v>{"id":"M6-G-1a-I-2","stimulus":"&lt;p&gt;Marque qual dessas afirmações está correta.&lt;/p&gt;&lt;div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&lt;i&gt;{{Q4}}.&lt;/i&gt;"},{"name":"A4","label":"A reta &lt;i&gt;{{Q4}}&lt;/i&gt; é perpendicular à reta &lt;i&gt;{{Q2}}.&lt;/i&gt;"},{"name":"A5","label":"La recta &lt;i&gt;{{Q3}}&lt;/i&gt; es oblicua a la recta &lt;i&gt;{{Q1}}.&lt;/i&gt;"},{"name":"A6","label":"A reta &lt;i&gt;{{Q2}}&lt;/i&gt; é oblíqua à reta &lt;i&gt;{{Q3}}.&lt;/i&gt;"},{"name":"A7","label":"A reta &lt;i&gt;{{Q3}}&lt;/i&gt; é paralela à reta &lt;i&gt;{{Q1}}.&lt;/i&gt;","incorrect":true,"feedback":"&lt;p&gt;A reta &lt;i&gt;{{Q3}}&lt;/i&gt; é oblíqua à reta &lt;i&gt;{{Q1}}.&lt;/i&gt;&lt;/p&gt;"},{"name":"A8","label":"A reta &lt;i&gt;{{Q2}}&lt;/i&gt; é paralela à reta &lt;i&gt;{{Q3}}.&lt;/i&gt;","incorrect":true,"feedback":"&lt;p&gt;A reta &lt;i&gt;{{Q2}}&lt;/i&gt; é oblíqua à reta &lt;i&gt;{{Q3}}.&lt;/i&gt;&lt;/p&gt;"},{"name":"A9","label":"A reta &lt;i&gt;{{Q3}}&lt;/i&gt; é perpendicular à reta &lt;i&gt;{{Q1}}.&lt;/i&gt;","incorrect":true,"feedback":"&lt;p&gt;A reta &lt;i&gt;{{Q3}}&lt;/i&gt; é oblíqua à reta &lt;i&gt;{{Q1}}.&lt;/i&gt;&lt;/p&gt;"},{"name":"A10","label":"A reta &lt;i&gt;{{Q1}}&lt;/i&gt; é perpendicular à reta &lt;i&gt;{{Q2}}.&lt;/i&gt;","incorrect":true,"feedback":"&lt;p&gt;A reta &lt;i&gt;{{Q1}}&lt;/i&gt; é paralela à reta &lt;i&gt;{{Q2}}.&lt;/i&gt;&lt;/p&gt;"},{"name":"A11","label":"A reta &lt;i&gt;{{Q2}}&lt;/i&gt; é oblíqua à reta &lt;i&gt;{{Q4}}.&lt;/i&gt;","incorrect":true,"feedback":"&lt;p&gt;A reta &lt;i&gt;{{Q2}}&lt;/i&gt; é perpendicular à reta &lt;i&gt;{{Q4}}.&lt;/i&gt;&lt;/p&gt;"},{"name":"A12","label":"A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D959" s="189" t="str">
        <f t="shared" si="2"/>
        <v>#REF!</v>
      </c>
    </row>
    <row r="960" ht="15.75" customHeight="1">
      <c r="A960" s="189" t="str">
        <f>Seeds!AB606</f>
        <v>M6-G-1a-E-1</v>
      </c>
      <c r="B960" s="189" t="str">
        <f t="shared" si="384"/>
        <v>#REF!</v>
      </c>
      <c r="C960" s="189" t="str">
        <f>Seeds!AA606</f>
        <v>{"id":"M6-G-1a-E-1","stimulus":"&lt;p&gt;Selecione o par de retas paralelas.&lt;/p&gt;","hint":"&lt;p&gt;Duas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D960" s="189" t="str">
        <f t="shared" si="2"/>
        <v>#REF!</v>
      </c>
    </row>
    <row r="961" ht="15.75" customHeight="1">
      <c r="A961" s="189" t="str">
        <f>Seeds!AB607</f>
        <v>M6-G-1a-E-2</v>
      </c>
      <c r="B961" s="189" t="str">
        <f t="shared" si="384"/>
        <v>#REF!</v>
      </c>
      <c r="C961" s="189" t="str">
        <f>Seeds!AA607</f>
        <v>{"id":"M6-G-1a-E-2","stimulus":"&lt;p&gt;Selecione o par de retas perpendiculares.&lt;/p&gt;","hint":"&lt;p&gt;Duas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tem nenhum ponto em comum, então são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D961" s="189" t="str">
        <f t="shared" si="2"/>
        <v>#REF!</v>
      </c>
    </row>
    <row r="962" ht="15.75" customHeight="1">
      <c r="A962" s="189" t="str">
        <f>Seeds!AB608</f>
        <v>M6-G-1a-E-3</v>
      </c>
      <c r="B962" s="189" t="str">
        <f t="shared" si="384"/>
        <v>#REF!</v>
      </c>
      <c r="C962" s="189" t="str">
        <f>Seeds!AA608</f>
        <v>{"id":"M6-G-1a-E-3","stimulus":"&lt;p&gt;Selecione o par de retas oblíquas.&lt;/p&gt;","hint":"&lt;p&gt;Duas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têm nenhum ponto em comum, então são paralelas."},{"name":"A2","label":"&lt;div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width=\"300\"&gt;&lt;/img&gt;&lt;/div&gt;"}],"uniques":true},"algorithm":{"name":"trueFalse","template":"Multiple choice – standard","params":{"countCorrect":1,"countIncorrect":2,"showCheckIcon":false,"columns":3}}}</v>
      </c>
      <c r="D962" s="189" t="str">
        <f t="shared" si="2"/>
        <v>#REF!</v>
      </c>
    </row>
    <row r="963" ht="15.75" customHeight="1">
      <c r="A963" s="189" t="str">
        <f>Seeds!AB609</f>
        <v>M6-G-2a-I-1</v>
      </c>
      <c r="B963" s="189" t="str">
        <f t="shared" si="384"/>
        <v>#REF!</v>
      </c>
      <c r="C963" s="189" t="str">
        <f>Seeds!AA609</f>
        <v>{
    "id": "M6-G-2a-I-1",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não há pontos de intersecção, a reta é externa à circunferência.&lt;/p&gt;",
    "seed": {
        "parameters": [
            {
                "name": "Q1",
                "label": null,
                "list": [
                    "M6_G_2a_1.svg",
                    "M6_G_2a_2.svg",
                    "M6_G_2a_3.svg"
                ]
            }
        ],
        "calculated": [
            {
                "name": "A1",
                "label": "Nenhum ponto"
            },
            {
                "name": "A2",
                "label": "Um ponto",
                "incorrect": true
            },
            {
                "name": "A3",
                "label": "Dois pontos",
                "incorrect": true
            }
        ],
        "uniques": true
    },
    "algorithm": {
        "name": "trueFalse",
        "template": "Multiple choice – standard",
        "params": {
            "countCorrect": 1,
            "countIncorrect": 2,
            "showCheckIcon": false,"columns":3
        }
    }
}</v>
      </c>
      <c r="D963" s="189" t="str">
        <f t="shared" si="2"/>
        <v>#REF!</v>
      </c>
    </row>
    <row r="964" ht="15.75" customHeight="1">
      <c r="A964" s="189" t="str">
        <f>Seeds!AB610</f>
        <v>M6-G-2a-I-2</v>
      </c>
      <c r="B964" s="189" t="str">
        <f t="shared" si="384"/>
        <v>#REF!</v>
      </c>
      <c r="C964" s="189" t="str">
        <f>Seeds!AA610</f>
        <v>{
    "id": "M6-G-2a-I-2",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um ponto de intersecção, a reta é tangente à circunferência.&lt;/p&gt;",
    "seed": {
        "parameters": [
            {
                "name": "Q1",
                "label": null,
                "list": [
                    "M6_G_2a_4.svg",
                    "M6_G_2a_5.svg",
                    "M6_G_2a_6.svg"
                ]
            }
        ],
        "calculated": [
            {
                "name": "A1",
                "label": "Nenhum ponto",
                "incorrect": true
            },
            {
                "name": "A2",
                "label": "Um ponto"
            },
            {
                "name": "A3",
                "label": "Dois pontos",
                "incorrect": true
            }
        ],
        "uniques": true
    },
    "algorithm": {
        "name": "trueFalse",
        "template": "Multiple choice – standard",
        "params": {
            "countCorrect": 1,
            "countIncorrect": 2,
            "showCheckIcon": false,"columns":3
        }
    }
}</v>
      </c>
      <c r="D964" s="189" t="str">
        <f t="shared" si="2"/>
        <v>#REF!</v>
      </c>
    </row>
    <row r="965" ht="15.75" customHeight="1">
      <c r="A965" s="189" t="str">
        <f>Seeds!AB611</f>
        <v>M6-G-2a-I-3</v>
      </c>
      <c r="B965" s="189" t="str">
        <f t="shared" si="384"/>
        <v>#REF!</v>
      </c>
      <c r="C965" s="189" t="str">
        <f>Seeds!AA611</f>
        <v>{
    "id": "M6-G-2a-I-3",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dois pontos de intersecção, a reta é secante à circunferência.&lt;/p&gt;",
    "seed": {
        "parameters": [
            {
                "name": "Q1",
                "label": null,
                "list": [
                    "M6_G_2a_7.svg",
                    "M6_G_2a_8.svg",
                    "M6_G_2a_9.svg"
                ]
            }
        ],
        "calculated": [
            {
                "name": "A1",
                "label": "Nenhum ponto",
                "incorrect": true
            },
            {
                "name": "A2",
                "label": "Um ponto",
                "incorrect": true
            },
            {
                "name": "A3",
                "label": "Dois pontos"
            }
        ],
        "uniques": true
    },
    "algorithm": {
        "name": "trueFalse",
        "template": "Multiple choice – standard",
        "params": {
            "countCorrect": 1,
            "countIncorrect": 2,
            "showCheckIcon": true
        }
    }
}</v>
      </c>
      <c r="D965" s="189" t="str">
        <f t="shared" si="2"/>
        <v>#REF!</v>
      </c>
    </row>
    <row r="966" ht="15.75" customHeight="1">
      <c r="A966" s="189" t="str">
        <f>Seeds!AB612</f>
        <v>M6-G-2a-E-1</v>
      </c>
      <c r="B966" s="189" t="str">
        <f t="shared" si="384"/>
        <v>#REF!</v>
      </c>
      <c r="C966" s="189" t="str">
        <f>Seeds!AA612</f>
        <v>{"id":"M6-G-2a-E-1","stimulus":"&lt;p&gt;Selecione a opção em que a reta é externa à circunferência.&lt;/p&gt;","hint":"&lt;p&gt;A relação entre uma reta e uma circunferência depende do número de pontos de intersecção.&lt;/p&gt;","feedback":"&lt;p&gt;Uma reta é externa à uma circunferência quando não há pontos de intersecção.&lt;/p&gt;","seed":{"parameters":[],"calculated":[{"name":"A1","label":"&lt;div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D966" s="189" t="str">
        <f t="shared" si="2"/>
        <v>#REF!</v>
      </c>
    </row>
    <row r="967" ht="15.75" customHeight="1">
      <c r="A967" s="189" t="str">
        <f>Seeds!AB613</f>
        <v>M6-G-2a-E-2</v>
      </c>
      <c r="B967" s="189" t="str">
        <f t="shared" si="384"/>
        <v>#REF!</v>
      </c>
      <c r="C967" s="189" t="str">
        <f>Seeds!AA613</f>
        <v>{"id":"M6-G-2a-E-2","stimulus":"&lt;p&gt;Selecione a opção em que a reta é tangente à circunferência.&lt;/p&gt;","hint":"&lt;p&gt;A relação entre uma reta e uma circunferência depende do número de pontos de intersecção.&lt;/p&gt;","feedback":"&lt;p&gt;Um reta é tangente à circunferência quando há um ponto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D967" s="189" t="str">
        <f t="shared" si="2"/>
        <v>#REF!</v>
      </c>
    </row>
    <row r="968" ht="15.75" customHeight="1">
      <c r="A968" s="189" t="str">
        <f>Seeds!AB614</f>
        <v>M6-G-2a-E-3</v>
      </c>
      <c r="B968" s="189" t="str">
        <f t="shared" si="384"/>
        <v>#REF!</v>
      </c>
      <c r="C968" s="189" t="str">
        <f>Seeds!AA614</f>
        <v>{"id":"M6-G-2a-E-3","stimulus":"&lt;p&gt;Selecione a opção em que a reta é secante à circunferência.&lt;/p&gt;","hint":"&lt;p&gt;A relação entre uma reta e uma circunferência depende do número de pontos de intersecção.&lt;/p&gt;","feedback":"&lt;p&gt;Uma reta é secante à circunferência quando há dois pontos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v>
      </c>
      <c r="D968" s="189" t="str">
        <f t="shared" si="2"/>
        <v>#REF!</v>
      </c>
    </row>
    <row r="969" ht="15.75" customHeight="1">
      <c r="A969" s="189" t="str">
        <f>Seeds!AB615</f>
        <v>M6-G-3a-I-1</v>
      </c>
      <c r="B969" s="189" t="str">
        <f t="shared" si="384"/>
        <v>#REF!</v>
      </c>
      <c r="C969" s="189" t="str">
        <f>Seeds!AA615</f>
        <v>{
    "id": "M6-G-3a-I-1",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"Raso",
                "function": ""
            },
            {
                "name": "A3",
                "label": "Obtuso",
                "function": ""
            },
            {
                "name": "A4",
                "label": "Reto",
                "function": "",
                "incorrect": true
            }
        ],
        "uniques": true
    },
    "algorithm": {
        "name": "calculateOperation",
        "template": "Cloze with drag &amp; drop",
        "params": {
            "keyboard": "INTERMEDIATE"
        }
    }
}</v>
      </c>
      <c r="D969" s="189" t="str">
        <f t="shared" si="2"/>
        <v>#REF!</v>
      </c>
    </row>
    <row r="970" ht="15.75" customHeight="1">
      <c r="A970" s="189" t="str">
        <f>Seeds!AB616</f>
        <v>M6-G-3a-I-2</v>
      </c>
      <c r="B970" s="189" t="str">
        <f t="shared" si="384"/>
        <v>#REF!</v>
      </c>
      <c r="C970" s="189" t="str">
        <f>Seeds!AA616</f>
        <v>{
    "id": "M6-G-3a-I-2",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"Reto",
                "function": ""
            },
            {
                "name": "A4",
                "label": "Raso",
                "function": "",
                "incorrect": "true"
            }
        ],
        "uniques": true
    },
    "algorithm": {
        "name": "calculateOperation",
        "template": "Cloze with drag &amp; drop",
        "params": {
            "keyboard": "INTERMEDIATE"
        }
    }
}</v>
      </c>
      <c r="D970" s="189" t="str">
        <f t="shared" si="2"/>
        <v>#REF!</v>
      </c>
    </row>
    <row r="971" ht="15.75" customHeight="1">
      <c r="A971" s="189" t="str">
        <f>Seeds!AB617</f>
        <v>M6-G-3a-E-1</v>
      </c>
      <c r="B971" s="189" t="str">
        <f t="shared" si="384"/>
        <v>#REF!</v>
      </c>
      <c r="C971" s="189" t="str">
        <f>Seeds!AA617</f>
        <v>{
    "id": "M6-G-3a-E-1",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mede menos que 90°.&lt;/p&gt;",
    "seed": {
        "parameters": [
            {
                "name": "Q1",
                "label": null,
                "list": [
                    "M6_G_3a_1.svg",
                    "M6_G_3a_2.svg",
                    "M6_G_3a_3.svg"
                ]
            }
        ],
        "calculated": [
            {
                "name": "A1",
                "label": "agudo"
            }
        ],
        "uniques": true
    },
    "algorithm": {
        "name": "calculateOperation",
        "template": "Cloze with text"
    }
}</v>
      </c>
      <c r="D971" s="189" t="str">
        <f t="shared" si="2"/>
        <v>#REF!</v>
      </c>
    </row>
    <row r="972" ht="15.75" customHeight="1">
      <c r="A972" s="189" t="str">
        <f>Seeds!AB618</f>
        <v>M6-G-3a-E-2</v>
      </c>
      <c r="B972" s="189" t="str">
        <f t="shared" si="384"/>
        <v>#REF!</v>
      </c>
      <c r="C972" s="189" t="str">
        <f>Seeds!AA618</f>
        <v>{
    "id": "M6-G-3a-E-2",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"M6_G_3a_4.svg",
                    "M6_G_3a_5.svg",
                    "M6_G_3a_6.svg"
                ]
            }
        ],
        "calculated": [
            {
                "name": "A1",
                "label": "reto"
            }
        ],
        "uniques": true
    },
    "algorithm": {
        "name": "calculateOperation",
        "template": "Cloze with text"
    }
}</v>
      </c>
      <c r="D972" s="189" t="str">
        <f t="shared" si="2"/>
        <v>#REF!</v>
      </c>
    </row>
    <row r="973" ht="15.75" customHeight="1">
      <c r="A973" s="189" t="str">
        <f>Seeds!AB619</f>
        <v>M6-G-3a-E-3</v>
      </c>
      <c r="B973" s="189" t="str">
        <f t="shared" si="384"/>
        <v>#REF!</v>
      </c>
      <c r="C973" s="189" t="str">
        <f>Seeds!AA619</f>
        <v>{
    "id": "M6-G-3a-E-3",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mede mais que 90°.&lt;/p&gt;",
    "seed": {
        "parameters": [
            {
                "name": "Q1",
                "label": null,
                "list": [
                    "M6_G_3a_7.svg",
                    "M6_G_3a_8.svg",
                    "M6_G_3a_9.svg"
                ]
            }
        ],
        "calculated": [
            {
                "name": "A1",
                "label": "obtuso"
            }
        ],
        "uniques": true
    },
    "algorithm": {
        "name": "calculateOperation",
        "template": "Cloze with text"
    }
}</v>
      </c>
      <c r="D973" s="189" t="str">
        <f t="shared" si="2"/>
        <v>#REF!</v>
      </c>
    </row>
    <row r="974" ht="15.75" customHeight="1">
      <c r="A974" s="189" t="str">
        <f>Seeds!AB620</f>
        <v>M6-G-3a-E-4</v>
      </c>
      <c r="B974" s="189" t="str">
        <f t="shared" si="384"/>
        <v>#REF!</v>
      </c>
      <c r="C974" s="189" t="str">
        <f>Seeds!AA620</f>
        <v>{
    "id": "M6-G-3a-E-4",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"M6_G_3a_10.svg",
                    "M6_G_3a_11.svg",
                    "M6_G_3a_12.svg"
                ]
            }
        ],
        "calculated": [
            {
                "name": "A1",
                "label": "raso"
            }
        ],
        "uniques": true
    },
    "algorithm": {
        "name": "calculateOperation",
        "template": "Cloze with text"
    }
}</v>
      </c>
      <c r="D974" s="189" t="str">
        <f t="shared" si="2"/>
        <v>#REF!</v>
      </c>
    </row>
    <row r="975" ht="15.75" customHeight="1">
      <c r="A975" s="189" t="str">
        <f>Seeds!AB621</f>
        <v>M6-G-5a-I-1</v>
      </c>
      <c r="B975" s="189" t="str">
        <f t="shared" si="384"/>
        <v>#REF!</v>
      </c>
      <c r="C975" s="189" t="str">
        <f>Seeds!AA621</f>
        <v>{"id":"M6-G-5a-I-1","stimulus":"&lt;p&gt;Arraste cada descrição para o tipo de ângulo.&lt;/p&gt;","hint":"&lt;p&gt;Os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180°.&lt;/li&gt;&lt;/ul&gt;&lt;/p&gt;","seed":{"parameters":[],"calculated":[{"name":"A1","function":"Esses ângulos têm um lado em comum.","label":"Ângulos consecutivos"},{"name":"A2","function":"Esses ângulos são consecutivos e não possuem pontos internos em comum.","label":"Ângulos adjacentes"},{"name":"A3","function":"Esses ângulos são formados por retas que se cruzam.","label":"Ângulos opostos pelo vértice"},{"name":"A4","function":"Esses ângulos somam 90°.","label":"Ângulos complementares"}],"uniques":true},"algorithm":{"name":"linkOperationResult","params":{"invert":true},"template":"Match list"}}</v>
      </c>
      <c r="D975" s="189" t="str">
        <f t="shared" si="2"/>
        <v>#REF!</v>
      </c>
    </row>
    <row r="976" ht="15.75" customHeight="1">
      <c r="A976" s="189" t="str">
        <f>Seeds!AB622</f>
        <v>M6-G-5a-E-1</v>
      </c>
      <c r="B976" s="189" t="str">
        <f t="shared" si="384"/>
        <v>#REF!</v>
      </c>
      <c r="C976" s="189" t="str">
        <f>Seeds!AA622</f>
        <v>{"id":"M6-G-5a-E-1","stimulus":"&lt;p&gt;Arraste cada figura de acordo com o tipo de ângulo que ela representa.&lt;/p&gt;","template":"&lt;table style=\"width: 100%;border:none;\"&gt;&lt;tbody&gt;&lt;tr&gt;&lt;td style=\"width: 25%; text-align: center;border:none;\"&gt;Consecutivos&lt;/td&gt;&lt;td style=\"width: 25%; text-align: center;border:none;\"&gt;Opostos pelo vértice&lt;/td&gt;&lt;td style=\"width: 25%; text-align: center;border:none;\"&gt;Suplementares&lt;/td&gt;&lt;/tr&gt;&lt;tr&gt;&lt;td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v>
      </c>
      <c r="D976" s="189" t="str">
        <f t="shared" si="2"/>
        <v>#REF!</v>
      </c>
    </row>
    <row r="977" ht="15.75" customHeight="1">
      <c r="A977" s="189" t="str">
        <f>Seeds!AB623</f>
        <v>M6-G-5a-E-2</v>
      </c>
      <c r="B977" s="189" t="str">
        <f t="shared" si="384"/>
        <v>#REF!</v>
      </c>
      <c r="C977" s="189" t="str">
        <f>Seeds!AA623</f>
        <v>{"id":"M6-G-5a-E-2","stimulus":"&lt;p&gt;Arraste cada figura de acordo com o tipo de ângulo que ela representa.&lt;/p&gt;","template":"&lt;table style=\"width: 100%;border:none;\"&gt;&lt;tbody&gt;&lt;tr&gt;&lt;td style=\"width: 25%; text-align: center;border:none;\"&gt;Adjacentes&lt;/td&gt;&lt;td style=\"width: 25%; text-align: center;border:none;\"&gt;Suplementares&lt;/td&gt;&lt;td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D977" s="189" t="str">
        <f t="shared" si="2"/>
        <v>#REF!</v>
      </c>
    </row>
    <row r="978" ht="15.75" customHeight="1">
      <c r="A978" s="189" t="str">
        <f>Seeds!AB624</f>
        <v>M6-G-5a-E-3</v>
      </c>
      <c r="B978" s="189" t="str">
        <f t="shared" si="384"/>
        <v>#REF!</v>
      </c>
      <c r="C978" s="189" t="str">
        <f>Seeds!AA624</f>
        <v>{"id":"M6-G-5a-E-3","stimulus":"&lt;p&gt;Arraste cada figura de acordo com o tipo de ângulo que ela representa.&lt;/p&gt;","template":"&lt;table style=\"width: 100%;border:none;\"&gt;&lt;tbody&gt;&lt;tr&gt;&lt;td style=\"width: 25%; text-align: center;border:none;\"&gt;Suplementares&lt;/td&gt;&lt;td style=\"width: 25%; text-align: center;border:none;\"&gt;Opostos pelo vértice&lt;/td&gt;&lt;td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D978" s="189" t="str">
        <f t="shared" si="2"/>
        <v>#REF!</v>
      </c>
    </row>
    <row r="979" ht="15.75" customHeight="1">
      <c r="A979" s="189" t="str">
        <f>Seeds!AB625</f>
        <v>M6-G-9a-I-1</v>
      </c>
      <c r="B979" s="189" t="str">
        <f t="shared" si="384"/>
        <v>#REF!</v>
      </c>
      <c r="C979" s="189" t="str">
        <f>Seeds!AA625</f>
        <v>{"id":"M6-G-9a-I-1","stimulus":"&lt;p&gt;Selecione o ponto que é representado nesses eixos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185);\"&gt;C&lt;/span&gt;\n\t\t&lt;/div&gt;\n\t&lt;/div&gt;\n&lt;/div&gt;&lt;/div&gt;","feedback":"&lt;p&gt;Um ponto no plano é determinado por duas coordenadas. A primeira refere-se ao eixo horizontal e a segunda, ao eixo vertical.&lt;/p&gt;","hint":"&lt;p&gt;Um ponto no plano é determinado por duas coordenadas. A primeira refere-se ao eixo horizontal e a segunda, ao eixo vertical.&lt;/p&gt;","seed":{"parameters":[{"name":"Q1","label":null,"min":0,"max":8,"step":1},{"name":"Q2","label":null,"min":0,"max":8,"step":1},{"name":"Q3","label":null,"min":0,"max":8,"step":1},{"name":"Q4","label":null,"min":0,"max":8,"step":1},{"name":"Q5","label":null,"min":0,"max":8,"step":1},{"name":"Q6","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Q5}}*8.5+15","temp":"true"},{"name":"T10","label":"{{function}}","function":"{{Q6}}*8.5+15","temp":"true"},{"name":"T11","label":"{{function}}","function":"{{Q5}}*8.5+18.5","temp":"true"},{"name":"T12","label":"{{function}}","function":"{{Q6}}*8.5+8.5","temp":"true"},{"name":"TA1","label":"{{function}}","function":"{{Q1}}-4","temp":"true"},{"name":"TA2","label":"{{function}}","function":"4-{{Q2}}","temp":"true"},{"name":"TB1","label":"{{function}}","function":"{{Q3}}-4","temp":"true"},{"name":"TB2","label":"{{function}}","function":"4-{{Q4}}","temp":"true"},{"name":"TC1","label":"{{function}}","function":"{{Q5}}-4","temp":"true"},{"name":"TC2","label":"{{function}}","function":"4-{{Q6}}","temp":"true"},{"name":"A1","label":"O ponto A está em ({{TA1}}, {{TA2}})."},{"name":"A2","label":"O ponto B está em ({{TB1}}, {{TB2}})."},{"name":"A3","label":"O ponto C está em ({{TC1}}, {{TC2}})."},{"name":"A4","label":"O ponto B está em ({{TA1}}, {{TA2}}).","feedback":"&lt;p&gt;({{TA1}}, {{TA2}}) são as coordenadas do ponto A.&lt;/p&gt;","incorrect":true},{"name":"A5","label":"O ponto C está em ({{TA1}}, {{TA2}}).","feedback":"&lt;p&gt;({{TA1}}, {{TA2}}) são as coordenadas do ponto A.&lt;/p&gt;","incorrect":true},{"name":"A6","label":"O ponto A está em ({{TB1}}, {{TB2}}).","feedback":"&lt;p&gt;({{TB1}}, {{TB2}}) são as coordenadas do ponto B.&lt;/p&gt;","incorrect":true},{"name":"A7","label":"O ponto C está em ({{TB1}}, {{TB2}}).","feedback":"&lt;p&gt;({{TB1}}, {{TB2}}) são as coordenadas do ponto B.&lt;/p&gt;","incorrect":true},{"name":"A8","label":"O ponto A está em ({{TC1}}, {{TC2}}).","feedback":"&lt;p&gt;({{TC1}}, {{TC2}}) são as coordenadas do ponto C.&lt;/p&gt;","incorrect":true},{"name":"A9","label":"O ponto B está em ({{TC1}}, {{TC2}}).","feedback":"&lt;p&gt;({{TC1}}, {{TC2}}) são as coordenadas do ponto C.&lt;/p&gt;","incorrect":true}],"uniques":true},"algorithm":{"name":"trueFalse","template":"Multiple choice – multiple response","params":{"countCorrect":1,"countIncorrect":2,"showCheckIcon":false,"columns":3}}}</v>
      </c>
      <c r="D979" s="189" t="str">
        <f t="shared" si="2"/>
        <v>#REF!</v>
      </c>
    </row>
    <row r="980" ht="15.75" customHeight="1">
      <c r="A980" s="189" t="str">
        <f>Seeds!AB626</f>
        <v>M6-G-9a-E-1</v>
      </c>
      <c r="B980" s="189" t="str">
        <f t="shared" si="384"/>
        <v>#REF!</v>
      </c>
      <c r="C980" s="189" t="str">
        <f>Seeds!AA626</f>
        <v>{"id":"M6-G-9a-E-1","stimulus":"&lt;p&gt;Qual das opções a seguir é uma coordenada desse triângulo?&lt;/p&gt;&lt;div style=\"display:flex; justify-content:center;\"&gt;&lt;img src=\"https://blueberry-assets.oneclick.es/M6_G_9a_4.svg\"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D980" s="189" t="str">
        <f t="shared" si="2"/>
        <v>#REF!</v>
      </c>
    </row>
    <row r="981" ht="15.75" customHeight="1">
      <c r="A981" s="189" t="str">
        <f>Seeds!AB627</f>
        <v>M6-G-9a-E-2</v>
      </c>
      <c r="B981" s="189" t="str">
        <f t="shared" si="384"/>
        <v>#REF!</v>
      </c>
      <c r="C981" s="189" t="str">
        <f>Seeds!AA627</f>
        <v>{
    "id": "M6-G-9a-E-2",
    "stimulus": "&lt;p&gt;Qual das opções a seguir é uma coordenada desse trapézio?&lt;/p&gt;&lt;div style=\"display:flex; justify-content:center;\"&gt;&lt;img src=\"http://drive.google.com/uc?export=view&amp;id=1TZNUbwzcQDFO20vXob-wGogu-m0aQEoK\" width=\"300\"&gt;&lt;/img&gt;&lt;/div&gt;",
    "hint": "&lt;p&gt;Um ponto no plano é determinado por duas coordenadas. A primeira refere-se ao eixo horizontal e a segunda, ao eixo vertical.&lt;/p&gt;",
    "feedback": "&lt;p&gt;Um ponto no plano é determinado por duas coordenadas. A primeira refere-se ao eixo horizontal e a segunda, ao eixo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v>
      </c>
      <c r="D981" s="189" t="str">
        <f t="shared" si="2"/>
        <v>#REF!</v>
      </c>
    </row>
    <row r="982" ht="15.75" customHeight="1">
      <c r="A982" s="189" t="str">
        <f>Seeds!AB628</f>
        <v>M6-G-9a-E-3</v>
      </c>
      <c r="B982" s="189" t="str">
        <f t="shared" si="384"/>
        <v>#REF!</v>
      </c>
      <c r="C982" s="189" t="str">
        <f>Seeds!AA628</f>
        <v>{"id":"M6-G-9a-E-3","stimulus":"&lt;p&gt;Qual das opções a seguir é uma coordenada desse triângulo?&lt;/p&gt;&lt;div style=\"display:flex; justify-content:center;\"&gt;&lt;img src=\"https://blueberry-assets.oneclick.es/M6_G_9a_6.svg\"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D982" s="189" t="str">
        <f t="shared" si="2"/>
        <v>#REF!</v>
      </c>
    </row>
    <row r="983" ht="15.75" customHeight="1">
      <c r="A983" s="189" t="str">
        <f>Seeds!AB629</f>
        <v>M6-G-9a-E-4</v>
      </c>
      <c r="B983" s="189" t="str">
        <f t="shared" si="384"/>
        <v>#REF!</v>
      </c>
      <c r="C983" s="189" t="str">
        <f>Seeds!AA629</f>
        <v>{"id":"M6-G-9a-E-4","stimulus":"&lt;p&gt;Qual das opções a seguir é uma coordenada desse paralelogramo?&lt;/p&gt;&lt;div style=\"display:flex; justify-content:center;\"&gt;&lt;img src=\"https://blueberry-assets.oneclick.es/M6_G_9a_7.svg\"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D983" s="189" t="str">
        <f t="shared" si="2"/>
        <v>#REF!</v>
      </c>
    </row>
    <row r="984" ht="15.75" customHeight="1">
      <c r="A984" s="189" t="str">
        <f t="shared" ref="A984:C984" si="385">#REF!</f>
        <v>#REF!</v>
      </c>
      <c r="B984" s="189" t="str">
        <f t="shared" si="385"/>
        <v>#REF!</v>
      </c>
      <c r="C984" s="189" t="str">
        <f t="shared" si="385"/>
        <v>#REF!</v>
      </c>
      <c r="D984" s="189" t="str">
        <f t="shared" si="2"/>
        <v>#REF!</v>
      </c>
    </row>
    <row r="985" ht="15.75" customHeight="1">
      <c r="A985" s="189" t="str">
        <f t="shared" ref="A985:C985" si="386">#REF!</f>
        <v>#REF!</v>
      </c>
      <c r="B985" s="189" t="str">
        <f t="shared" si="386"/>
        <v>#REF!</v>
      </c>
      <c r="C985" s="189" t="str">
        <f t="shared" si="386"/>
        <v>#REF!</v>
      </c>
      <c r="D985" s="189" t="str">
        <f t="shared" si="2"/>
        <v>#REF!</v>
      </c>
    </row>
    <row r="986" ht="15.75" customHeight="1">
      <c r="A986" s="189" t="str">
        <f t="shared" ref="A986:C986" si="387">#REF!</f>
        <v>#REF!</v>
      </c>
      <c r="B986" s="189" t="str">
        <f t="shared" si="387"/>
        <v>#REF!</v>
      </c>
      <c r="C986" s="189" t="str">
        <f t="shared" si="387"/>
        <v>#REF!</v>
      </c>
      <c r="D986" s="189" t="str">
        <f t="shared" si="2"/>
        <v>#REF!</v>
      </c>
    </row>
    <row r="987" ht="15.75" customHeight="1">
      <c r="A987" s="189" t="str">
        <f t="shared" ref="A987:C987" si="388">#REF!</f>
        <v>#REF!</v>
      </c>
      <c r="B987" s="189" t="str">
        <f t="shared" si="388"/>
        <v>#REF!</v>
      </c>
      <c r="C987" s="189" t="str">
        <f t="shared" si="388"/>
        <v>#REF!</v>
      </c>
      <c r="D987" s="189" t="str">
        <f t="shared" si="2"/>
        <v>#REF!</v>
      </c>
    </row>
    <row r="988" ht="15.75" customHeight="1">
      <c r="A988" s="189" t="str">
        <f t="shared" ref="A988:C988" si="389">#REF!</f>
        <v>#REF!</v>
      </c>
      <c r="B988" s="189" t="str">
        <f t="shared" si="389"/>
        <v>#REF!</v>
      </c>
      <c r="C988" s="189" t="str">
        <f t="shared" si="389"/>
        <v>#REF!</v>
      </c>
      <c r="D988" s="189" t="str">
        <f t="shared" si="2"/>
        <v>#REF!</v>
      </c>
    </row>
    <row r="989" ht="15.75" customHeight="1">
      <c r="A989" s="189" t="str">
        <f t="shared" ref="A989:C989" si="390">#REF!</f>
        <v>#REF!</v>
      </c>
      <c r="B989" s="189" t="str">
        <f t="shared" si="390"/>
        <v>#REF!</v>
      </c>
      <c r="C989" s="189" t="str">
        <f t="shared" si="390"/>
        <v>#REF!</v>
      </c>
      <c r="D989" s="189" t="str">
        <f t="shared" si="2"/>
        <v>#REF!</v>
      </c>
    </row>
    <row r="990" ht="15.75" customHeight="1">
      <c r="A990" s="189" t="str">
        <f t="shared" ref="A990:C990" si="391">#REF!</f>
        <v>#REF!</v>
      </c>
      <c r="B990" s="189" t="str">
        <f t="shared" si="391"/>
        <v>#REF!</v>
      </c>
      <c r="C990" s="189" t="str">
        <f t="shared" si="391"/>
        <v>#REF!</v>
      </c>
      <c r="D990" s="189" t="str">
        <f t="shared" si="2"/>
        <v>#REF!</v>
      </c>
    </row>
    <row r="991" ht="15.75" customHeight="1">
      <c r="A991" s="189" t="str">
        <f t="shared" ref="A991:C991" si="392">#REF!</f>
        <v>#REF!</v>
      </c>
      <c r="B991" s="189" t="str">
        <f t="shared" si="392"/>
        <v>#REF!</v>
      </c>
      <c r="C991" s="189" t="str">
        <f t="shared" si="392"/>
        <v>#REF!</v>
      </c>
      <c r="D991" s="189" t="str">
        <f t="shared" si="2"/>
        <v>#REF!</v>
      </c>
    </row>
    <row r="992" ht="15.75" customHeight="1">
      <c r="A992" s="189" t="str">
        <f t="shared" ref="A992:C992" si="393">#REF!</f>
        <v>#REF!</v>
      </c>
      <c r="B992" s="189" t="str">
        <f t="shared" si="393"/>
        <v>#REF!</v>
      </c>
      <c r="C992" s="189" t="str">
        <f t="shared" si="393"/>
        <v>#REF!</v>
      </c>
      <c r="D992" s="189" t="str">
        <f t="shared" si="2"/>
        <v>#REF!</v>
      </c>
    </row>
    <row r="993" ht="15.75" customHeight="1">
      <c r="A993" s="189" t="str">
        <f t="shared" ref="A993:C993" si="394">#REF!</f>
        <v>#REF!</v>
      </c>
      <c r="B993" s="189" t="str">
        <f t="shared" si="394"/>
        <v>#REF!</v>
      </c>
      <c r="C993" s="189" t="str">
        <f t="shared" si="394"/>
        <v>#REF!</v>
      </c>
      <c r="D993" s="189" t="str">
        <f t="shared" si="2"/>
        <v>#REF!</v>
      </c>
    </row>
    <row r="994" ht="15.75" customHeight="1">
      <c r="A994" s="189" t="str">
        <f t="shared" ref="A994:C994" si="395">#REF!</f>
        <v>#REF!</v>
      </c>
      <c r="B994" s="189" t="str">
        <f t="shared" si="395"/>
        <v>#REF!</v>
      </c>
      <c r="C994" s="189" t="str">
        <f t="shared" si="395"/>
        <v>#REF!</v>
      </c>
      <c r="D994" s="189" t="str">
        <f t="shared" si="2"/>
        <v>#REF!</v>
      </c>
    </row>
    <row r="995" ht="15.75" customHeight="1">
      <c r="A995" s="189" t="str">
        <f t="shared" ref="A995:C995" si="396">#REF!</f>
        <v>#REF!</v>
      </c>
      <c r="B995" s="189" t="str">
        <f t="shared" si="396"/>
        <v>#REF!</v>
      </c>
      <c r="C995" s="189" t="str">
        <f t="shared" si="396"/>
        <v>#REF!</v>
      </c>
      <c r="D995" s="189" t="str">
        <f t="shared" si="2"/>
        <v>#REF!</v>
      </c>
    </row>
    <row r="996" ht="15.75" customHeight="1">
      <c r="A996" s="189" t="str">
        <f t="shared" ref="A996:C996" si="397">#REF!</f>
        <v>#REF!</v>
      </c>
      <c r="B996" s="189" t="str">
        <f t="shared" si="397"/>
        <v>#REF!</v>
      </c>
      <c r="C996" s="189" t="str">
        <f t="shared" si="397"/>
        <v>#REF!</v>
      </c>
      <c r="D996" s="189" t="str">
        <f t="shared" si="2"/>
        <v>#REF!</v>
      </c>
    </row>
    <row r="997" ht="15.75" customHeight="1">
      <c r="A997" s="189" t="str">
        <f t="shared" ref="A997:C997" si="398">#REF!</f>
        <v>#REF!</v>
      </c>
      <c r="B997" s="189" t="str">
        <f t="shared" si="398"/>
        <v>#REF!</v>
      </c>
      <c r="C997" s="189" t="str">
        <f t="shared" si="398"/>
        <v>#REF!</v>
      </c>
      <c r="D997" s="189" t="str">
        <f t="shared" si="2"/>
        <v>#REF!</v>
      </c>
    </row>
    <row r="998" ht="15.75" customHeight="1">
      <c r="A998" s="189" t="str">
        <f t="shared" ref="A998:C998" si="399">#REF!</f>
        <v>#REF!</v>
      </c>
      <c r="B998" s="189" t="str">
        <f t="shared" si="399"/>
        <v>#REF!</v>
      </c>
      <c r="C998" s="189" t="str">
        <f t="shared" si="399"/>
        <v>#REF!</v>
      </c>
      <c r="D998" s="189" t="str">
        <f t="shared" si="2"/>
        <v>#REF!</v>
      </c>
    </row>
    <row r="999" ht="15.75" customHeight="1">
      <c r="A999" s="189" t="str">
        <f t="shared" ref="A999:C999" si="400">#REF!</f>
        <v>#REF!</v>
      </c>
      <c r="B999" s="189" t="str">
        <f t="shared" si="400"/>
        <v>#REF!</v>
      </c>
      <c r="C999" s="189" t="str">
        <f t="shared" si="400"/>
        <v>#REF!</v>
      </c>
      <c r="D999" s="189" t="str">
        <f t="shared" si="2"/>
        <v>#REF!</v>
      </c>
    </row>
    <row r="1000" ht="15.75" customHeight="1">
      <c r="A1000" s="189" t="str">
        <f t="shared" ref="A1000:C1000" si="401">#REF!</f>
        <v>#REF!</v>
      </c>
      <c r="B1000" s="189" t="str">
        <f t="shared" si="401"/>
        <v>#REF!</v>
      </c>
      <c r="C1000" s="189" t="str">
        <f t="shared" si="401"/>
        <v>#REF!</v>
      </c>
      <c r="D1000" s="189" t="str">
        <f t="shared" si="2"/>
        <v>#REF!</v>
      </c>
    </row>
    <row r="1001" ht="15.75" customHeight="1">
      <c r="A1001" s="189" t="str">
        <f>Seeds!AB630</f>
        <v>M6-G-10a-I-1</v>
      </c>
      <c r="B1001" s="189" t="str">
        <f t="shared" ref="B1001:B1027" si="402">#REF!</f>
        <v>#REF!</v>
      </c>
      <c r="C1001" s="189" t="str">
        <f>Seeds!AA630</f>
        <v>{"id":"M6-G-10a-I-1","stimulus":"&lt;p&gt;Em um plano de escala 1:{{Q2}} está desenhado um objeto de {{Q1}} cm. Quanto mede esse comprimento na realidade?&lt;/p&gt;","hint":"&lt;p&gt;A escala indica que 1 cm no plano equivale a {{Q2}} cm na vida real.&lt;/p&gt;","feedback":"&lt;p&gt;Uma escala mostra a relação entre as medidas em um desenho e as medidas reais. Como &lt;span class=\"no-break\"&gt;1 cm&lt;/span&gt; do plano equivale a &lt;span class=\"no-break\"&gt;{{Q2}} cm&lt;/span&gt; na vida real, o comprimento real do desenho de {{Q1}} cm é obtido por proporcionalidade:&lt;/p&gt;&lt;p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v>
      </c>
      <c r="D1001" s="189" t="str">
        <f t="shared" si="2"/>
        <v>#REF!</v>
      </c>
    </row>
    <row r="1002" ht="15.75" customHeight="1">
      <c r="A1002" s="189" t="str">
        <f>Seeds!AB631</f>
        <v>M6-G-10a-E-1</v>
      </c>
      <c r="B1002" s="189" t="str">
        <f t="shared" si="402"/>
        <v>#REF!</v>
      </c>
      <c r="C1002" s="189" t="str">
        <f>Seeds!AA631</f>
        <v>{"id":"M6-G-10a-E-1","seed":{"parameters":[{"name":"Q1","label":null,"min":2,"max":20,"step":0.1},{"name":"Q2","label":null,"min":50,"max":100,"step":10}],"uniques":true},"scaffolding":[{"id":"step-0","stimulus":"&lt;p&gt;Em um plano com escala 1:{{Q2}}, dois pontos são separados por {{Q1}} cm. Qual é essa distância na realidade?&lt;/p&gt;","template":"&lt;p&gt;{{Q1}} cm no mapa é igual a {{response}} cm na realidade.&lt;/p&gt;","seed":{"calculated":[{"name":"0-A1","label":"{{function}}","function":"Lemonlib.round({{Q1}}*{{Q2}},1)"}]},"algorithm":{"name":"calculateOperation","params":{"method":"equivLiteral","keyboard":"NUMERICAL"}}},{"id":"step-1","stimulus":"&lt;p&gt;Qual ​​é a escala do mapa? Qual é a distância entre os dois pontos no mapa?&lt;/p&gt;","template":"&lt;p&gt;A escala do mapa é 1:{{response}}.&lt;/p&gt;&lt;p&gt;Os dois pontos estão separados no mapa por {{response}} cm.&lt;/p&gt;","seed":{"calculated":[{"name":"1-A1","label":"{{function}}","function":"{{Q2}}"},{"name":"1-A2","label":"{{function}}","function":"{{Q1}}"}]},"algorithm":{"name":"calculateOperation","params":{"method":"equivLiteral","keyboard":"INTERMEDIATE"}}},{"id":"step-2","stimulus":"&lt;p&gt;De acordo com o enunciado, o que deve ser calculado?&lt;/p&gt;","seed":{"calculated":[{"name":"2-A1","label":"&lt;p&gt;A distância real que equivale a {{Q1}} cm no plano.&lt;/p&gt;"},{"name":"2-A2","label":"&lt;p&gt;O tamanho do plano em cm.&lt;/p&gt;","incorrect":true},{"name":"2-A3","label":"&lt;p&gt;A diferença entre o comprimento no plano e a distância real.&lt;/p&gt;","incorrect":true}]},"algorithm":{"name":"trueFalse","template":"Multiple choice – standard","params":{"countCorrect":1,"countIncorrect":2}}},{"id":"step-3","stimulus":"&lt;p&gt;Como se calcula a distância real entre os dois pontos?&lt;/p&gt;","seed":{"calculated":[{"name":"3-A1","label":"&lt;p&gt;Distância real = distância no plano × segundo termo da escala&lt;/p&gt;"},{"name":"3-A2","label":"&lt;p&gt;Distância real = distância no plano + segundo termo da escala&lt;/p&gt;","incorrect":true},{"name":"3-A3","label":"&lt;p&gt;Distância real = segundo termo da escala : distância no plano&lt;/p&gt;","incorrect":true},{"name":"3-A4","label":"&lt;p&gt;Distância real = segundo termo da escala − distância no plano&lt;/p&gt;","incorrect":true}]},"algorithm":{"name":"trueFalse","template":"Multiple choice – standard","params":{"countCorrect":1,"countIncorrect":2}}},{"id":"step-4","stimulus":"&lt;p&gt;Agora preencha a fórmula acima para calcular a distância real entre os dois pontos.&lt;/p&gt;","template":"&lt;p style=\"text-align:center;\"&gt;Distância real = distância no plano × segundo termo da escala = {{Q1}} cm × {{Q2}} = {{response}} cm&lt;/p&gt;","seed":{"calculated":[{"name":"4-A1","label":"{{function}}","function":"Lemonlib.round({{Q1}}*{{Q2}},1)"}]},"algorithm":{"name":"calculateOperation","params":{"method":"equivLiteral","keyboard":"NUMERICAL"}}}]}</v>
      </c>
      <c r="D1002" s="189" t="str">
        <f t="shared" si="2"/>
        <v>#REF!</v>
      </c>
    </row>
    <row r="1003" ht="15.75" customHeight="1">
      <c r="A1003" s="189" t="str">
        <f>Seeds!AB632</f>
        <v>M6-G-10a-A-1</v>
      </c>
      <c r="B1003" s="189" t="str">
        <f t="shared" si="402"/>
        <v>#REF!</v>
      </c>
      <c r="C1003" s="189" t="str">
        <f>Seeds!AA632</f>
        <v>{"id":"M6-G-10a-A-1","seed":{"parameters":[{"name":"Q1","label":null,"min":10,"max":20,"step":1},{"name":"Q2","label":null,"min":2,"max":6,"step":1}],"uniques":true},"scaffolding":[{"id":"step-0","stimulus":"&lt;p&gt;Miriam pratica desenho usando um ursinho de pelúcia como modelo. Se o desenho dela tem {{Q1}} cm de altura e a escala é 1:{{Q2}}, qual é a altura real do ursinho?&lt;/p&gt;","template":"&lt;p&gt;A altura real do ursinho de pelúcia é {{response}} cm.&lt;/p&gt;","seed":{"calculated":[{"name":"0-A1","label":"{{function}}","function":"{{Q1}}*{{Q2}}"}]},"algorithm":{"name":"calculateOperation","params":{"method":"equivLiteral","keyboard":"NUMERICAL"}}},{"id":"step-1","stimulus":"&lt;p&gt;Qual ​​é a escala do desenho que Miriam está fazendo? Qual é a altura do desenho do ursinho?&lt;/p&gt;","template":"&lt;p&gt;A escala do desenho é 1:{{response}}.&lt;/p&gt;&lt;p&gt;O desenho do ursinho mede {{response}} cm de altura.&lt;/p&gt;","seed":{"calculated":[{"name":"1-A1","label":"{{function}}","function":"{{Q2}}"},{"name":"1-A2","label":"{{function}}","function":"{{Q1}}"}]},"algorithm":{"name":"calculateOperation","params":{"method":"equivLiteral","keyboard":"NUMERICAL"}}},{"id":"step-2","stimulus":"&lt;p&gt;De acordo com o enunciado, o que deve ser calculado?&lt;/p&gt;","seed":{"calculated":[{"name":"2-A1","label":"&lt;p&gt;A altura real do ursinho de pelúcia.&lt;/p&gt;"},{"name":"2-A2","label":"&lt;p&gt;O comprimento do desenho.&lt;/p&gt;","incorrect":true},{"name":"2-A3","label":"&lt;p&gt;A diferença entre a altura do desenho e a altura do ursinho de pelúcia.&lt;/p&gt;","incorrect":true}]},"algorithm":{"name":"trueFalse","template":"Multiple choice – standard","params":{"countCorrect":1,"countIncorrect":2}}},{"id":"step-3","stimulus":"&lt;p&gt;Como é calculado a altura real do ursinho de pelúcia?&lt;/p&gt;","seed":{"calculated":[{"name":"3-A1","label":"&lt;p&gt;Altura real do ursinho de pelúcia = altura do desenho × segundo termo da escala&lt;/p&gt;"},{"nome":"3-A2","label":"&lt;p&gt;Altura real do ursinho de pelúcia = altura do desenho + segundo termo da escala&lt;/p&gt;","incorrect":true},{"name":"3-A3","label":"&lt;p&gt;Altura real do ursinho de pelúcia = segundo termo da escala : altura do desenho&lt;/p&gt;","incorrect":true},{"name":"3-A4","label":"&lt;p&gt;Altura real do ursinho de pelúcia = segundo termo da escala − altura do desenho&lt;/p&gt;","incorrect":true}]},"algorithm":{"name":"trueFalse","template":"Multiple choice – standard","params":{"countCorrect":1,"countIncorrect":2}}},{"id":"step-4","stimulus":"&lt;p&gt;Agora preencha a fórmula acima para calcular a altura real do ursinho de pelúcia.&lt;/p&gt;","template":"&lt;p style=\"text-align:center;\"&gt;Altura real do ursinho de pelúcia = altura do desenho × segundo termo da escala = {{Q1}} cm × {{Q2}} = {{response}} cm&lt;/p&gt;","seed":{"calculated":[{"name":"4-A1","label":"{{function}}","function":"{{Q1}}*{{Q2}}"}]},"algorithm":{"name":"calculateOperation","params":{"method":"equivLiteral","keyboard":"NUMERICAL"}}}]}</v>
      </c>
      <c r="D1003" s="189" t="str">
        <f t="shared" si="2"/>
        <v>#REF!</v>
      </c>
    </row>
    <row r="1004" ht="15.75" customHeight="1">
      <c r="A1004" s="189" t="str">
        <f>Seeds!AB633</f>
        <v>M6-G-10a-A-2</v>
      </c>
      <c r="B1004" s="189" t="str">
        <f t="shared" si="402"/>
        <v>#REF!</v>
      </c>
      <c r="C1004" s="189" t="str">
        <f>Seeds!AA633</f>
        <v>{"id":"M6-G-10a-A-2","seed":{"parameters":[{"name":"Q1","label":null,"min":20,"max":25,"step":1},{"name":"Q2","label":null,"min":200,"max":300,"step":10}],"uniques":true},"scaffolding":[{"id":"step-0","stimulus":"&lt;p&gt;Uma loja de presentes vende réplicas de um farol com {{Q1}} cm de altura. Se foram feitos em uma escala de 1:{{Q2}}, qual é o tamanho real do farol?&lt;/p&gt;","template":"&lt;p&gt;A altura real do farol mede {{response}} cm.&lt;/p&gt;","seed":{"calculated":[{"name":"0-A1","label":"{{function}}","function":"{{Q1}}*{{Q2}}"}]},"algorithm":{"name":"calculateOperation","params":{"method":"equivLiteral","keyboard":"INTERMEDIATE"}}},{"id":"step-1","stimulus":"&lt;p&gt;Qual ​​escala foi usada para fazer as réplicas? Qual é o tamanho de cada réplica?&lt;/p&gt;","template":"&lt;p&gt;A escala é 1:{{response}}.&lt;/p&gt;&lt;p&gt;Cada réplica tem {{response}} cm.&lt;/p&gt;","seed":{"calculated":[{"name":"1-A1","label":"{{function}}","function":"{{Q2}}"},{"name":"1-A2","label":"{{function}}","function":"{{Q1}}"}]},"algorithm":{"name":"calculateOperation","params":{"method":"equivLiteral","keyboard":"INTERMEDIATE"}}},{"id":"step-2","stimulus":"&lt;p&gt;De acordo com o enunciado, o que deve ser calculado?&lt;/p&gt;","seed":{"calculated":[{"name":"2-A1","label":"&lt;p&gt;A altura real do farol.&lt;/p&gt;"},{"nome":"2-A2","label":"&lt;p&gt;O tamanho da réplica.&lt;/p&gt;","incorrect":true},{"name":"2-A3","label":"&lt;p&gt;A diferença entre a altura da réplica e do farol.&lt;/p&gt;","incorrect":true}]},"algorithm":{"name":"trueFalse","template":"Multiple choice – standard","params":{"countCorrect":1,"countIncorrect":2}}},{"id":"step-3","stimulus":"&lt;p&gt;Como se calcula a altura real do farol?&lt;/p&gt;","seed":{"calculated":[{"name":"3-A1","label":"&lt;p&gt;Altura real do farol = altura da réplica × segundo termo da escala&lt;/p&gt;"},{"nome":"3-A2","label":"&lt;p&gt;Altura real do farol = altura da réplica + segundo termo da escala&lt;/p&gt;","incorrect":true},{"name":"3-A3","label":"&lt;p&gt;Altura real do farol = segundo termo da escala : altura da réplica&lt;/p&gt;","incorrect":true},{"name":"3-A4","label":"&lt;p&gt;Altura real do farol = segundo termo da escala − altura da réplica&lt;/p&gt;","incorrect":true}]},"algorithm":{"name":"trueFalse","template":"Multiple choice – standard","params":{"countCorrect":1,"countIncorrect":2}}},{"id":"step-4","stimulus":"&lt;p&gt;Agora preencha a fórmula acima para calcular a altura real do farol.&lt;/p&gt;","template":"&lt;p style=\"text-align:center;\"&gt;Altura real do farol = altura da réplica × segundo termo da escala = {{Q1}} cm × {{Q2}} = {{response}} cm&lt;/p&gt;","seed":{"calculated":[{"name":"4-A1","label":"{{function}}","function":"{{Q1}}*{{Q2}}"}]},"algorithm":{"name":"calculateOperation","params":{"method":"equivLiteral","keyboard":"INTERMEDIATE"}}}]}</v>
      </c>
      <c r="D1004" s="189" t="str">
        <f t="shared" si="2"/>
        <v>#REF!</v>
      </c>
    </row>
    <row r="1005" ht="15.75" customHeight="1">
      <c r="A1005" s="189" t="str">
        <f>Seeds!AB634</f>
        <v>M6-G-10a-A-3</v>
      </c>
      <c r="B1005" s="189" t="str">
        <f t="shared" si="402"/>
        <v>#REF!</v>
      </c>
      <c r="C1005" s="189" t="str">
        <f>Seeds!AA634</f>
        <v>{"id":"M6-G-10a-A-3","seed":{"parameters":[{"name":"Q1","label":null,"min":5,"max":15,"step":1},{"name":"Q2","label":null,"min":100000,"max":150000,"step":10000}],"uniques":true},"scaffolding":[{"id":"step-0","stimulus":"&lt;p&gt;Um turista caminha por vários lugares da cidade guiado por um mapa de escala 1:{{Q2}}. Se ele caminhou {{Q1}} cm no mapa, quantos centímetros ele caminhou no mundo real?&lt;/p&gt;","template":"&lt;p&gt;O turista caminhou {{response}} cm na realidade.&lt;/p&gt;","seed":{"calculated":[{"name":"0-A1","label":"{{function}}","function":"{{Q1}}*{{Q2}}"}]},"algorithm":{"name":"calculateOperation","params":{"method":"equivLiteral","keyboard":"NUMERICAL"}}},{"id":"step-1","stimulus":"&lt;p&gt;Qual ​​é a escala do mapa? No mapa, quantos cm o turista percorreu?&lt;/p&gt;","template":"&lt;p&gt;A escala é 1:{{response}}.&lt;/p&gt;&lt;p&gt;O turista viajou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percorrida pelo turista.&lt;/p&gt;"},{"nome":"2-A2","label":"&lt;p&gt;A distância percorrida pelo turista no mapa.&lt;/p&gt;","incorrect":true},{"name":"2-A3","label":"&lt;p&gt;A diferença entre a distância que o turista percorreu no mapa e a real.&lt;/p&gt;","incorrect":true}]},"algorithm":{"name":"trueFalse","template":"Multiple choice – standard","params":{"countCorrect":1,"countIncorrect":2}}},{"id":"step-3","stimulus":"&lt;p&gt;Como é calculada a distância real percorrida pelo turista?&lt;/p&gt;","seed":{"calculated":[{"name":"3-A1","label":"&lt;p&gt;Distância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percorrida pelo turista.&lt;/p&gt;","template":"&lt;p style=\"text-align:center;\"&gt;Distância real = distância no mapa × segundo termo da escala = {{Q1}} cm × {{Q2}} = {{response}} cm&lt;/p&gt;","seed":{"calculated":[{"name":"4-A1","label":"{{function}}","function":"{{Q1}}*{{Q2}}"}]},"algorithm":{"name":"calculateOperation","params":{"method":"equivLiteral","keyboard":"NUMERICAL"}}}]}</v>
      </c>
      <c r="D1005" s="189" t="str">
        <f t="shared" si="2"/>
        <v>#REF!</v>
      </c>
    </row>
    <row r="1006" ht="15.75" customHeight="1">
      <c r="A1006" s="189" t="str">
        <f>Seeds!AB635</f>
        <v>M6-G-10a-A-4</v>
      </c>
      <c r="B1006" s="189" t="str">
        <f t="shared" si="402"/>
        <v>#REF!</v>
      </c>
      <c r="C1006" s="189" t="str">
        <f>Seeds!AA635</f>
        <v>{"id":"M6-G-10a-A-4","seed":{"parameters":[{"name":"Q1","label":null,"min":30,"max":50,"step":1},{"name":"Q2","label":null,"min":10,"max":15,"step":1}],"uniques":true},"scaffolding":[{"id":"step-0","stimulus":"&lt;p&gt;Em um museu naval existe um modelo de um navio antigo na escala 1:{{Q2}}. Se o modelo mede {{Q1}} cm de comprimento, qual é a medida real do navio?&lt;/p&gt;","template":"&lt;p&gt;A medida real é {{response}} cm.&lt;/p&gt;","seed":{"calculated":[{"name":"0-A1","label":"{{function}}","function":"{{Q1}}*{{Q2}}"}]},"algorithm":{"name":"calculateOperation","params":{"method":"equivLiteral","keyboard":"NUMERICAL"}}},{"id":"step-1","stimulus":"&lt;p&gt;Qual ​​é a escala do modelo? Quantos cm tem o comprimento do modelo?&lt;/p&gt;","template":"&lt;p&gt;A escala é 1:{{response}}.&lt;/p&gt;&lt;p&gt;O comprimento do modelo é {{response}} cm.&lt;/p&gt;","seed":{"calculated":[{"name":"1-A1","label":"{{function}}","function":"{{Q2}}"},{"name":"1-A2","label":"{{function}}","function":"{{Q1}}"}]},"algorithm":{"name":"calculateOperation","params":{"method":"equivLiteral","keyboard":"NUMERICAL"}}},{"id":"step-2","stimulus":"&lt;p&gt;De acordo com o enunciado, o que deve ser calculado?&lt;/p&gt;","seed":{"calculated":[{"name":"2-A1","label":"&lt;p&gt;O tamanho real do navio.&lt;/p&gt;"},{"nome":"2-A2","label":"&lt;p&gt;O tamanho total do modelo.&lt;/p&gt;","incorrect":true},{"name":"2-A3","label":"&lt;p&gt;A diferença entre a medida do modelo e o navio real.&lt;/p&gt;","incorrect":true}]},"algorithm":{"name":"trueFalse","template":"Multiple choice – standard","params":{"countCorrect":1,"countIncorrect":2}}},{"id":"step-3","stimulus":"&lt;p&gt;Como é calculado o tamanho real do navio?&lt;/p&gt;","seed":{"calculated":[{"name":"3-A1","label":"&lt;p&gt;Medição real do navio = medida do modelo × segundo termo da escala&lt;/p&gt;"},{"name":"3-A2","label":"&lt;p&gt;Medida real do navio = medida do modelo + segundo termo da escala&lt;/p&gt;","incorrect":true},{"name":"3-A3","label":"&lt;p&gt;Medida real do navio = segundo termo da escala : medição do modelo&lt;/p&gt;","incorrect":true},{"name":"3-A4","label":"&lt;p&gt;Medida real do navio = segundo termo da escala − medição do modelo&lt;/p&gt;","incorrect":true}]},"algorithm":{"name":"trueFalse","template":"Multiple choice – standard","params":{"countCorrect":1,"countIncorrect":2}}},{"id":"step-4","stimulus":"&lt;p&gt;Agora preencha a fórmula acima para calcular o tamanho real do navio.&lt;/p&gt;","template":"&lt;p style=\"text-align:center;\"&gt;Medida real do navio = medida do modelo × segundo termo da escala = {{Q1}} cm × {{Q2}} = {{response}} cm&lt;/p&gt;","seed":{"calculated":[{"name":"4-A1","label":"{{function}}","function":"{{Q1}}*{{Q2}}"}]},"algorithm":{"name":"calculateOperation","params":{"method":"equivLiteral","keyboard":"NUMERICAL"}}}]}</v>
      </c>
      <c r="D1006" s="189" t="str">
        <f t="shared" si="2"/>
        <v>#REF!</v>
      </c>
    </row>
    <row r="1007" ht="15.75" customHeight="1">
      <c r="A1007" s="189" t="str">
        <f>Seeds!AB636</f>
        <v>M6-G-10a-A-5</v>
      </c>
      <c r="B1007" s="189" t="str">
        <f t="shared" si="402"/>
        <v>#REF!</v>
      </c>
      <c r="C1007" s="189" t="str">
        <f>Seeds!AA636</f>
        <v>{"id":"M6-G-10a-A-5","seed":{"parameters":[{"name":"Q1","label":null,"min":25,"max":40,"step":1},{"name":"Q2","label":null,"min":4000,"max":5000,"step":100}],"uniques":true},"scaffolding":[{"id":"step-0","stimulus":"&lt;p&gt;Durante uma caminhada pelas montanhas, um grupo de viajantes carrega um mapa em escala 1:{{Q2}}. Como a rota que vão percorrer corresponde a {{Q1}} cm do mapa, quanto eles vão andar na realidade?&lt;/p&gt;","template":"&lt;p&gt;Eles viajarão {{response}} cm durante a excursão.&lt;/p&gt;","seed":{"calculated":[{"name":"0-A1","label":"{{function}}","function":"{{Q1}}*{{Q2}}"}]},"algorithm":{"name":"calculateOperation","params":{"method":"equivLiteral","keyboard":"NUMERICAL"}}},{"id":"step-1","stimulus":"&lt;p&gt;Qual ​​é a escala do mapa? Quantos cm eles vão percorrer no mapa?&lt;/p&gt;","template":"&lt;p&gt;A escala é 1:{{response}}.&lt;/p&gt;&lt;p&gt;Eles viajarão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que os caminhantes percorrerão.&lt;/p&gt;"},{"name":"2-A2","label":"&lt;p&gt;O tamanho total do mapa.&lt;/p&gt;","incorrect":true},{"name":"2-A3","label":"&lt;p&gt;A diferença entre a distância no mapa e a distância real.&lt;/p&gt;","incorrect":true}]},"algorithm":{"name":"trueFalse","template":"Multiple choice – standard","params":{"countCorrect":1,"countIncorrect":2}}},{"id":"step-3","stimulus":"&lt;p&gt;Como se calcula a distância real que os caminhantes percorrerão?&lt;/p&gt;","seed":{"calculated":[{"name":"3-A1","label":"&lt;p&gt;Distância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que eles percorrerão.&lt;/p&gt;","template":"&lt;p style=\"text-align:center;\"&gt;Distância real = distância no mapa × segundo termo da escala = {{Q1}} cm × {{Q2}} = {{response}} cm&lt;/p&gt;","seed":{"calculated":[{"name":"4-A1","label":"{{function}}","function":"{{Q1}}*{{Q2}}"}]},"algorithm":{"name":"calculateOperation","params":{"method":"equivLiteral","keyboard":"NUMERICAL"}}}]}</v>
      </c>
      <c r="D1007" s="189" t="str">
        <f t="shared" si="2"/>
        <v>#REF!</v>
      </c>
    </row>
    <row r="1008" ht="15.75" customHeight="1">
      <c r="A1008" s="189" t="str">
        <f>Seeds!AB637</f>
        <v>M6-G-11a-I-1</v>
      </c>
      <c r="B1008" s="189" t="str">
        <f t="shared" si="402"/>
        <v>#REF!</v>
      </c>
      <c r="C1008" s="189" t="str">
        <f>Seeds!AA637</f>
        <v>{"id":"M6-G-11a-I-1","stimulus":"&lt;p&gt;Observe a planta desta casa e selecione o perímetro do quarto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m&lt;/span&gt;\n\t\t&lt;/div&gt;\n\t&lt;/div&gt;\n&lt;/div&gt;&lt;/div&gt;","hint":"&lt;p&gt;O perímetro de uma figura é calculado somando todos os seus lados.&lt;/p&gt;","feedback":"&lt;p&gt;Para calcular o perímetro do quarto principal, deve-se somar seus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v>
      </c>
      <c r="D1008" s="189" t="str">
        <f t="shared" si="2"/>
        <v>#REF!</v>
      </c>
    </row>
    <row r="1009" ht="15.75" customHeight="1">
      <c r="A1009" s="189" t="str">
        <f>Seeds!AB638</f>
        <v>M6-G-11a-I-2</v>
      </c>
      <c r="B1009" s="189" t="str">
        <f t="shared" si="402"/>
        <v>#REF!</v>
      </c>
      <c r="C1009" s="189" t="str">
        <f>Seeds!AA638</f>
        <v>{"id":"M6-G-11a-I-2","stimulus":"&lt;p&gt;Observe a planta baixa desta casa e selecione a área do corredor.&lt;/p&gt;&lt;div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o corredor é um retângulo, sua base deve ser multiplicada por sua altura para calcular a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v>
      </c>
      <c r="D1009" s="189" t="str">
        <f t="shared" si="2"/>
        <v>#REF!</v>
      </c>
    </row>
    <row r="1010" ht="15.75" customHeight="1">
      <c r="A1010" s="189" t="str">
        <f>Seeds!AB639</f>
        <v>M6-G-11a-I-3</v>
      </c>
      <c r="B1010" s="189" t="str">
        <f t="shared" si="402"/>
        <v>#REF!</v>
      </c>
      <c r="C1010" s="189" t="str">
        <f>Seeds!AA639</f>
        <v>{"id":"M6-G-11a-I-3","stimulus":"&lt;p&gt;Observe a planta baixa desta casa e selecione a área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a cozinha tem a forma de um retângulo, basta multiplicar sua base por sua altura para calcular a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v>
      </c>
      <c r="D1010" s="189" t="str">
        <f t="shared" si="2"/>
        <v>#REF!</v>
      </c>
    </row>
    <row r="1011" ht="15.75" customHeight="1">
      <c r="A1011" s="189" t="str">
        <f>Seeds!AB640</f>
        <v>M6-G-11a-E-1</v>
      </c>
      <c r="B1011" s="189" t="str">
        <f t="shared" si="402"/>
        <v>#REF!</v>
      </c>
      <c r="C1011" s="189" t="str">
        <f>Seeds!AA640</f>
        <v>{"id":"M6-G-11a-E-1","stimulus":"&lt;p&gt;Observe a planta desta casa e selecione o perímetro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m&lt;/span&gt;\n\t\t&lt;/div&gt;\n\t&lt;/div&gt;\n&lt;/div&gt;&lt;/div&gt;","template":"&lt;p&gt;A cozinha tem {{response}} m de perímetro.&lt;/p&gt;","hint":"&lt;p&gt;O perímetro de uma figura é calculado somando todos os seus lados.&lt;/p&gt;","feedback":"&lt;p&gt;Para calcular o perímetro da cozinha, basta somar seus lados:&lt;/p&gt;&lt;p style=\"text-align:center;\"&gt;2.6 m + 2.6 m + 4 m + 4 m = 13.2 m&lt;/p&gt;","seed":{"parameters":[],"calculated":[{"name":"A1","label":"13.2","function":"13.2"}],"uniques":true},"algorithm":{"name":"calculateOperation","params":{"method":"equivLiteral","keyboard":"INTERMEDIATE"}}}</v>
      </c>
      <c r="D1011" s="189" t="str">
        <f t="shared" si="2"/>
        <v>#REF!</v>
      </c>
    </row>
    <row r="1012" ht="15.75" customHeight="1">
      <c r="A1012" s="189" t="str">
        <f>Seeds!AB641</f>
        <v>M6-G-11a-E-2</v>
      </c>
      <c r="B1012" s="189" t="str">
        <f t="shared" si="402"/>
        <v>#REF!</v>
      </c>
      <c r="C1012" s="189" t="str">
        <f>Seeds!AA641</f>
        <v>{"id":"M6-G-11a-E-2","stimulus":"&lt;p&gt;Observe a planta baixa desta casa e selecione a área do 2º quarto.&lt;/p&gt;&lt;div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2º quarto possui {{response}} m&lt;sup&gt;2&lt;/sup&gt;.&lt;/p&gt;","hint":"&lt;p&gt;A fórmula da área de um retângulo é:&lt;/p&gt;&lt;p style=\"text-align:center;\"&gt;Área = base × altura&lt;/p&gt;","feedback":"&lt;p&gt;Como o 2º quarto tem forma de retângulo, sua base deve ser multiplicada por sua altura para calcular a área:&lt;/p&gt;&lt;p style=\"text-align:center;\"&gt;3.7 m × 2.6 m = 9.62 m&lt;sup&gt;2&lt;/sup&gt;&lt;/p&gt;","seed":{"parameters":[],"calculated":[{"name":"A1","label":"9.62","function":"9.62"}],"uniques":true},"algorithm":{"name":"calculateOperation","params":{"method":"equivLiteral","keyboard":"INTERMEDIATE"}}}</v>
      </c>
      <c r="D1012" s="189" t="str">
        <f t="shared" si="2"/>
        <v>#REF!</v>
      </c>
    </row>
    <row r="1013" ht="15.75" customHeight="1">
      <c r="A1013" s="189" t="str">
        <f>Seeds!AB642</f>
        <v>M6-G-11a-E-3</v>
      </c>
      <c r="B1013" s="189" t="str">
        <f t="shared" si="402"/>
        <v>#REF!</v>
      </c>
      <c r="C1013" s="189" t="str">
        <f>Seeds!AA642</f>
        <v>{"id":"M6-G-11a-E-3","stimulus":"&lt;p&gt;Observe a planta baixa desta casa e selecione a área do banheiro.&lt;/p&gt;&lt;div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banheiro possui {{response}} m&lt;sup&gt;2&lt;/sup&gt;.&lt;/p&gt;","hint":"&lt;p&gt;A fórmula da área de um retângulo é:&lt;/p&gt;&lt;p style=\"text-align:center;\"&gt;Área = base × altura&lt;/p&gt;","feedback":"&lt;p&gt;Como o banheiro tem forma de retângulo, sua base deve ser multiplicada por sua altura para calcular a área:&lt;/p&gt;&lt;p style=\"text-align:center;\"&gt;2.6 m × 2.3 m = 5.98 m&lt;sup&gt;2&lt;/sup&gt;&lt;/p&gt;","seed":{"parameters":[],"calculated":[{"name":"A1","label":"5.98","function":"5.98"}],"uniques":true},"algorithm":{"name":"calculateOperation","params":{"method":"equivLiteral","keyboard":"INTERMEDIATE"}}}</v>
      </c>
      <c r="D1013" s="189" t="str">
        <f t="shared" si="2"/>
        <v>#REF!</v>
      </c>
    </row>
    <row r="1014" ht="15.75" customHeight="1">
      <c r="A1014" s="189" t="str">
        <f>Seeds!AB643</f>
        <v>M6-G-12a-I-1</v>
      </c>
      <c r="B1014" s="189" t="str">
        <f t="shared" si="402"/>
        <v>#REF!</v>
      </c>
      <c r="C1014" s="189" t="str">
        <f>Seeds!AA643</f>
        <v>{"id":"M6-G-12a-I-1","stimulus":"&lt;p&gt;Selecione a ampliação da figura abaixo.&lt;/p&gt;&lt;div style=\"display:flex; justify-content:center;\"&gt;&lt;img src=\"https://blueberry-assets.oneclick.es/M6_G_12a_1.svg\"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v>
      </c>
      <c r="D1014" s="189" t="str">
        <f t="shared" si="2"/>
        <v>#REF!</v>
      </c>
    </row>
    <row r="1015" ht="15.75" customHeight="1">
      <c r="A1015" s="189" t="str">
        <f>Seeds!AB644</f>
        <v>M6-G-12a-I-2</v>
      </c>
      <c r="B1015" s="189" t="str">
        <f t="shared" si="402"/>
        <v>#REF!</v>
      </c>
      <c r="C1015" s="189" t="str">
        <f>Seeds!AA644</f>
        <v>{"id":"M6-G-12a-I-2","stimulus":"&lt;p&gt;Selecione a redução da figura abaixo.&lt;/p&gt;&lt;div style=\"display:flex; justify-content:center;\"&gt;&lt;img src=\"https://blueberry-assets.oneclick.es/M6_G_12a_4.svg\"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v>
      </c>
      <c r="D1015" s="189" t="str">
        <f t="shared" si="2"/>
        <v>#REF!</v>
      </c>
    </row>
    <row r="1016" ht="15.75" customHeight="1">
      <c r="A1016" s="189" t="str">
        <f>Seeds!AB645</f>
        <v>M6-G-12a-I-3</v>
      </c>
      <c r="B1016" s="189" t="str">
        <f t="shared" si="402"/>
        <v>#REF!</v>
      </c>
      <c r="C1016" s="189" t="str">
        <f>Seeds!AA645</f>
        <v>{"id":"M6-G-12a-I-3","stimulus":"&lt;p&gt;Selecione a ampliação da figura abaixo.&lt;/p&gt;&lt;div style=\"display:flex; justify-content:center;\"&gt;&lt;img src=\"https://blueberry-assets.oneclick.es/M6_G_12a_7.svg\"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v>
      </c>
      <c r="D1016" s="189" t="str">
        <f t="shared" si="2"/>
        <v>#REF!</v>
      </c>
    </row>
    <row r="1017" ht="15.75" customHeight="1">
      <c r="A1017" s="189" t="str">
        <f>Seeds!AB646</f>
        <v>M6-G-12a-I-4</v>
      </c>
      <c r="B1017" s="189" t="str">
        <f t="shared" si="402"/>
        <v>#REF!</v>
      </c>
      <c r="C1017" s="189" t="str">
        <f>Seeds!AA646</f>
        <v>{"id":"M6-G-12a-I-4","stimulus":"&lt;p&gt;Selecione a redução da figura abaixo.&lt;/p&gt;&lt;div style=\"display:flex; justify-content:center;\"&gt;&lt;img src=\"https://blueberry-assets.oneclick.es/M6_G_12a_10.svg\"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v>
      </c>
      <c r="D1017" s="189" t="str">
        <f t="shared" si="2"/>
        <v>#REF!</v>
      </c>
    </row>
    <row r="1018" ht="15.75" customHeight="1">
      <c r="A1018" s="189" t="str">
        <f>Seeds!AB647</f>
        <v>M6-G-12a-E-1</v>
      </c>
      <c r="B1018" s="189" t="str">
        <f t="shared" si="402"/>
        <v>#REF!</v>
      </c>
      <c r="C1018" s="189" t="str">
        <f>Seeds!AA647</f>
        <v>{"id":"M6-G-12a-E-1","stimulus":"&lt;p&gt;Como a figura semelhante à direita foi construída? Por ampliação ou redução?&lt;/p&gt;&lt;div style=\"display:flex; justify-content:center;\"&gt;&lt;img src=\"https://blueberry-assets.oneclick.es/M6_G_12a_13.svg\"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D1018" s="189" t="str">
        <f t="shared" si="2"/>
        <v>#REF!</v>
      </c>
    </row>
    <row r="1019" ht="15.75" customHeight="1">
      <c r="A1019" s="189" t="str">
        <f>Seeds!AB648</f>
        <v>M6-G-12a-E-2</v>
      </c>
      <c r="B1019" s="189" t="str">
        <f t="shared" si="402"/>
        <v>#REF!</v>
      </c>
      <c r="C1019" s="189" t="str">
        <f>Seeds!AA648</f>
        <v>{"id":"M6-G-12a-E-2","stimulus":"&lt;p&gt;Como a figura semelhante à direita foi construída? Por ampliação ou redução?&lt;/p&gt;&lt;div style=\"display:flex; justify-content:center;\"&gt;&lt;img src=\"https://blueberry-assets.oneclick.es/M6_G_12a_14.svg\"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D1019" s="189" t="str">
        <f t="shared" si="2"/>
        <v>#REF!</v>
      </c>
    </row>
    <row r="1020" ht="15.75" customHeight="1">
      <c r="A1020" s="189" t="str">
        <f>Seeds!AB649</f>
        <v>M6-G-12a-E-3</v>
      </c>
      <c r="B1020" s="189" t="str">
        <f t="shared" si="402"/>
        <v>#REF!</v>
      </c>
      <c r="C1020" s="189" t="str">
        <f>Seeds!AA649</f>
        <v>{"id":"M6-G-12a-E-3","stimulus":"&lt;p&gt;Como a figura semelhante à direita foi construída? Por ampliação ou redução?&lt;/p&gt;&lt;div style=\"display:flex; justify-content:center;\"&gt;&lt;img src=\"https://blueberry-assets.oneclick.es/M6_G_12a_15.svg\"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D1020" s="189" t="str">
        <f t="shared" si="2"/>
        <v>#REF!</v>
      </c>
    </row>
    <row r="1021" ht="15.75" customHeight="1">
      <c r="A1021" s="189" t="str">
        <f>Seeds!AB650</f>
        <v>M6-G-12a-E-4</v>
      </c>
      <c r="B1021" s="189" t="str">
        <f t="shared" si="402"/>
        <v>#REF!</v>
      </c>
      <c r="C1021" s="189" t="str">
        <f>Seeds!AA650</f>
        <v>{"id":"M6-G-12a-E-4","stimulus":"&lt;p&gt;Como a figura semelhante à direita foi construída? Por ampliação ou redução?&lt;/p&gt;&lt;div style=\"display:flex; justify-content:center;\"&gt;&lt;img src=\"https://blueberry-assets.oneclick.es/M6_G_12a_16.svg\"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D1021" s="189" t="str">
        <f t="shared" si="2"/>
        <v>#REF!</v>
      </c>
    </row>
    <row r="1022" ht="15.75" customHeight="1">
      <c r="A1022" s="189" t="str">
        <f>Seeds!AB651</f>
        <v>M6-G-12b-I-1</v>
      </c>
      <c r="B1022" s="189" t="str">
        <f t="shared" si="402"/>
        <v>#REF!</v>
      </c>
      <c r="C1022" s="189" t="str">
        <f>Seeds!AA651</f>
        <v>{"id":"M6-G-12b-I-1","stimulus":"&lt;p&gt;Qual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v>
      </c>
      <c r="D1022" s="189" t="str">
        <f t="shared" si="2"/>
        <v>#REF!</v>
      </c>
    </row>
    <row r="1023" ht="15.75" customHeight="1">
      <c r="A1023" s="189" t="str">
        <f>Seeds!AB652</f>
        <v>M6-G-12b-I-2</v>
      </c>
      <c r="B1023" s="189" t="str">
        <f t="shared" si="402"/>
        <v>#REF!</v>
      </c>
      <c r="C1023" s="189" t="str">
        <f>Seeds!AA652</f>
        <v>{"id":"M6-G-12b-I-2","stimulus":"&lt;p&gt;Qual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v>
      </c>
      <c r="D1023" s="189" t="str">
        <f t="shared" si="2"/>
        <v>#REF!</v>
      </c>
    </row>
    <row r="1024" ht="15.75" customHeight="1">
      <c r="A1024" s="189" t="str">
        <f>Seeds!AB653</f>
        <v>M6-G-12b-I-3</v>
      </c>
      <c r="B1024" s="189" t="str">
        <f t="shared" si="402"/>
        <v>#REF!</v>
      </c>
      <c r="C1024" s="189" t="str">
        <f>Seeds!AA653</f>
        <v>{"id":"M6-G-12b-I-3","stimulus":"&lt;p&gt;Qual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v>
      </c>
      <c r="D1024" s="189" t="str">
        <f t="shared" si="2"/>
        <v>#REF!</v>
      </c>
    </row>
    <row r="1025" ht="15.75" customHeight="1">
      <c r="A1025" s="189" t="str">
        <f>Seeds!AB654</f>
        <v>M6-G-12b-E-1</v>
      </c>
      <c r="B1025" s="189" t="str">
        <f t="shared" si="402"/>
        <v>#REF!</v>
      </c>
      <c r="C1025" s="189" t="str">
        <f>Seeds!AA654</f>
        <v>{"id":"M6-G-12b-E-1","stimulus":"&lt;p&gt;Qual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{{T1}} : {{Q1}} = 3&lt;/p&gt;","seed":{"parameters":[{"name":"Q1","label":null,"min":1,"max":10,"step":1}],"calculated":[{"name":"T1","label":"{{function}}","function":"{{Q1}}*3","temp":true},{"name":"A1","label":"{{function}}","function":"3"}],"uniques":true},"algorithm":{"name":"calculateOperation","params":{"method":"equivLiteral","keyboard":"NUMERICAL"}}}</v>
      </c>
      <c r="D1025" s="189" t="str">
        <f t="shared" si="2"/>
        <v>#REF!</v>
      </c>
    </row>
    <row r="1026" ht="15.75" customHeight="1">
      <c r="A1026" s="189" t="str">
        <f>Seeds!AB655</f>
        <v>M6-G-12b-E-2</v>
      </c>
      <c r="B1026" s="189" t="str">
        <f t="shared" si="402"/>
        <v>#REF!</v>
      </c>
      <c r="C1026" s="189" t="str">
        <f>Seeds!AA655</f>
        <v>{"id":"M6-G-12b-E-2","stimulus":"&lt;p&gt;Qual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10,"step":2}],"calculated":[{"name":"T1","label":"{{function}}","function":"{{Q1}}*2","temp":true},{"name":"A1","label":"{{function}}","function":"0.5"}],"uniques":true},"algorithm":{"name":"calculateOperation","params":{"method":"equivLiteral","keyboard":"NUMERICAL"}}}</v>
      </c>
      <c r="D1026" s="189" t="str">
        <f t="shared" si="2"/>
        <v>#REF!</v>
      </c>
    </row>
    <row r="1027" ht="15.75" customHeight="1">
      <c r="A1027" s="189" t="str">
        <f>Seeds!AB656</f>
        <v>M6-G-12b-E-3</v>
      </c>
      <c r="B1027" s="189" t="str">
        <f t="shared" si="402"/>
        <v>#REF!</v>
      </c>
      <c r="C1027" s="189" t="str">
        <f>Seeds!AA656</f>
        <v>{"id":"M6-G-12b-E-3","stimulus":"&lt;p&gt;Qual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0.4&lt;/p&gt;","seed":{"parameters":[{"name":"Q1","label":null,"min":2,"max":10,"step":2}],"calculated":[{"name":"T1","label":"{{function}}","function":"{{Q1}}*5/2","temp":true},{"name":"A1","label":"{{function}}","function":"0.4"}],"uniques":true},"algorithm":{"name":"calculateOperation","params":{"method":"equivLiteral","keyboard":"NUMERICAL"}}}</v>
      </c>
      <c r="D1027" s="189" t="str">
        <f t="shared" si="2"/>
        <v>#REF!</v>
      </c>
    </row>
    <row r="1028" ht="15.75" customHeight="1">
      <c r="A1028" s="189" t="str">
        <f t="shared" ref="A1028:C1028" si="403">#REF!</f>
        <v>#REF!</v>
      </c>
      <c r="B1028" s="189" t="str">
        <f t="shared" si="403"/>
        <v>#REF!</v>
      </c>
      <c r="C1028" s="189" t="str">
        <f t="shared" si="403"/>
        <v>#REF!</v>
      </c>
      <c r="D1028" s="189" t="str">
        <f t="shared" si="2"/>
        <v>#REF!</v>
      </c>
    </row>
    <row r="1029" ht="15.75" customHeight="1">
      <c r="A1029" s="189" t="str">
        <f t="shared" ref="A1029:C1029" si="404">#REF!</f>
        <v>#REF!</v>
      </c>
      <c r="B1029" s="189" t="str">
        <f t="shared" si="404"/>
        <v>#REF!</v>
      </c>
      <c r="C1029" s="189" t="str">
        <f t="shared" si="404"/>
        <v>#REF!</v>
      </c>
      <c r="D1029" s="189" t="str">
        <f t="shared" si="2"/>
        <v>#REF!</v>
      </c>
    </row>
    <row r="1030" ht="15.75" customHeight="1">
      <c r="A1030" s="189" t="str">
        <f t="shared" ref="A1030:C1030" si="405">#REF!</f>
        <v>#REF!</v>
      </c>
      <c r="B1030" s="189" t="str">
        <f t="shared" si="405"/>
        <v>#REF!</v>
      </c>
      <c r="C1030" s="189" t="str">
        <f t="shared" si="405"/>
        <v>#REF!</v>
      </c>
      <c r="D1030" s="189" t="str">
        <f t="shared" si="2"/>
        <v>#REF!</v>
      </c>
    </row>
    <row r="1031" ht="15.75" customHeight="1">
      <c r="A1031" s="189" t="str">
        <f t="shared" ref="A1031:C1031" si="406">#REF!</f>
        <v>#REF!</v>
      </c>
      <c r="B1031" s="189" t="str">
        <f t="shared" si="406"/>
        <v>#REF!</v>
      </c>
      <c r="C1031" s="189" t="str">
        <f t="shared" si="406"/>
        <v>#REF!</v>
      </c>
      <c r="D1031" s="189" t="str">
        <f t="shared" si="2"/>
        <v>#REF!</v>
      </c>
    </row>
    <row r="1032" ht="15.75" customHeight="1">
      <c r="A1032" s="189" t="str">
        <f>Seeds!AB657</f>
        <v>M6-G-15a-I-1</v>
      </c>
      <c r="B1032" s="189" t="str">
        <f t="shared" ref="B1032:B1144" si="407">#REF!</f>
        <v>#REF!</v>
      </c>
      <c r="C1032" s="189" t="str">
        <f>Seeds!AA657</f>
        <v>{
    "id": "M6-G-15a-I-1",
    "stimulus": "&lt;p&gt;Indique se as seguintes afirmações são verdadeiras ou falsas.&lt;/p&gt;",
    "hint": "&lt;p&gt;O nome dos polígonos depende do número de seus lados, ângulos e vértices: &lt;i&gt;tri-&lt;/i&gt; (3), &lt;i&gt;quadr-&lt;/i&gt; (4), &lt;i&gt;penta-&lt;/i&gt; (5) o &lt;i&gt;hexa-&lt;/i&gt; (6).&lt;/p&gt;",
    "feedback": "&lt;p&gt;O nome dos polígonos depende do número de seus lados, ângulos e vértices: &lt;i&gt;tri-&lt;/i&gt; (3), &lt;i&gt;quadr-&lt;/i&gt; (4), &lt;i&gt;penta-&lt;/i&gt; (5) o &lt;i&gt;hexa-&lt;/i&gt; (6).&lt;/p&gt;",
    "seed": {
        "parameters": [
            {
                "name": "Q1",
                "label": null,
                "list": [
                    "ângulos",
                    "lados",
                    "vértices"
                ]
            },
            {
                "name": "Q2",
                "label": null,
                "list": [
                    "ângulos",
                    "lados",
                    "vértices"
                ]
            },
            {
                "name": "Q3",
                "label": null,
                "list": [
                    "ângulos",
                    "lados",
                    "vértices"
                ]
            },
            {
                "name": "Q4",
                "label": null,
                "list": [
                    "ângulos",
                    "lados",
                    "vértices"
                ]
            },
            {
                "name": "Q5",
                "label": null,
                "list": [
                    "ângulos",
                    "lados",
                    "vértices"
                ]
            },
            {
                "name": "Q6",
                "label": null,
                "list": [
                    5,
                    6,
                    7,
                    8
                ]
            },
            {
                "name": "Q7",
                "label": null,
                "list": [
                    4,
                    6,
                    7,
                    8
                ]
            },
            {
                "name": "Q8",
                "label": null,
                "list": [
                    4,
                    5,
                    7,
                    8
                ]
            },
            {
                "name": "Q9",
                "label": null,
                "list": [
                    4,
                    5,
                    6,
                    8
                ]
            },
            {
                "name": "Q10",
                "label": null,
                "list": [
                    4,
                    5,
                    6,
                    7
                ]
            }
        ],
        "calculated": [
            {
                "name": "A1",
                "label": "{{function}}",
                "function": "Um quadrilátero é um polígono com 4 {{Q1}}."
            },
            {
                "name": "A2",
                "label": "{{function}}",
                "function": "Um pentágono é um polígono com 5 {{Q2}}."
            },
            {
                "name": "A3",
                "label": "{{function}}",
                "function": "Um hexágono é um polígono com 6 {{Q3}}."
            },
            {
                "name": "A4",
                "label": "{{function}}",
                "function": "Um heptágono é um polígono com 7 {{Q4}}."
            },
            {
                "name": "A5",
                "label": "{{function}}",
                "function": "Um octógono é um polígono com 8 {{Q5}}."
            },
            {
                "name": "A6",
                "label": "{{function}}",
                "function": "Um quadrilátero é um polígono com {{Q6}} {{Q1}}.",
                "incorrect": true,
                "feedback": " Um quadrilátero tem 4 {{Q1}}."
            },
            {
                "name": "A7",
                "label": "{{function}}",
                "function": "Um pentágono é um polígono com {{Q7}} {{Q2}}.",
                "incorrect": true,
                "feedback": " Um pentágono tem 5 {{Q2}}."
            },
            {
                "name": "A8",
                "label": "{{function}}",
                "function": "Um hexágono é um polígono com {{Q8}} {{Q3}}.",
                "incorrect": true,
                "feedback": " Um hexágono tem 6 {{Q3}}."
            },
            {
                "name": "A9",
                "label": "{{function}}",
                "function": "Um heptágono é um polígono com {{Q9}} {{Q4}}.",
                "incorrect": true,
                "feedback": " Um heptágono tem 7 {{Q4}}."
            },
            {
                "name": "A10",
                "label": "{{function}}",
                "function": "Um octógono é um polígono com {{Q10}} {{Q5}}.",
                "incorrect": true,
                "feedback": " Um octógono tem 8 {{Q5}}."
            }
        ],
        "uniques": false
    },
    "algorithm": {
        "name": "trueFalse",
        "template": "Choice matrix – inline",
        "params": {
            "countCorrect": 1,
            "countIncorrect": 2,
            "showCheckIcon": false,
            "options": [
                "Verdadeiro",
                "Falso"
            ]
        }
    }
}</v>
      </c>
      <c r="D1032" s="189" t="str">
        <f t="shared" si="2"/>
        <v>#REF!</v>
      </c>
    </row>
    <row r="1033" ht="15.75" customHeight="1">
      <c r="A1033" s="189" t="str">
        <f>Seeds!AB658</f>
        <v>M6-G-15a-E-1</v>
      </c>
      <c r="B1033" s="189" t="str">
        <f t="shared" si="407"/>
        <v>#REF!</v>
      </c>
      <c r="C1033" s="189" t="str">
        <f>Seeds!AA658</f>
        <v>{"id":"M6-G-15a-E-1","stimulus":"&lt;p&gt;Selecione o pentágono.&lt;/p&gt;","hint":"&lt;p&gt;O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D1033" s="189" t="str">
        <f t="shared" si="2"/>
        <v>#REF!</v>
      </c>
    </row>
    <row r="1034" ht="15.75" customHeight="1">
      <c r="A1034" s="189" t="str">
        <f>Seeds!AB659</f>
        <v>M6-G-15a-E-2</v>
      </c>
      <c r="B1034" s="189" t="str">
        <f t="shared" si="407"/>
        <v>#REF!</v>
      </c>
      <c r="C1034" s="189" t="str">
        <f>Seeds!AA659</f>
        <v>{"id":"M6-G-15a-E-2","stimulus":"&lt;p&gt;Selecione o hexágono.&lt;/p&gt;","hint":"&lt;p&gt;O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D1034" s="189" t="str">
        <f t="shared" si="2"/>
        <v>#REF!</v>
      </c>
    </row>
    <row r="1035" ht="15.75" customHeight="1">
      <c r="A1035" s="189" t="str">
        <f>Seeds!AB660</f>
        <v>M6-G-15a-E-3</v>
      </c>
      <c r="B1035" s="189" t="str">
        <f t="shared" si="407"/>
        <v>#REF!</v>
      </c>
      <c r="C1035" s="189" t="str">
        <f>Seeds!AA660</f>
        <v>{"id":"M6-G-15a-E-3","stimulus":"&lt;p&gt;Selecione o heptágono.&lt;/p&gt;","hint":"&lt;p&gt;O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D1035" s="189" t="str">
        <f t="shared" si="2"/>
        <v>#REF!</v>
      </c>
    </row>
    <row r="1036" ht="15.75" customHeight="1">
      <c r="A1036" s="189" t="str">
        <f>Seeds!AB661</f>
        <v>M6-G-15a-E-4</v>
      </c>
      <c r="B1036" s="189" t="str">
        <f t="shared" si="407"/>
        <v>#REF!</v>
      </c>
      <c r="C1036" s="189" t="str">
        <f>Seeds!AA661</f>
        <v>{"id":"M6-G-15a-E-4","stimulus":"&lt;p&gt;Selecione o octógono.&lt;/p&gt;","hint":"&lt;p&gt;O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D1036" s="189" t="str">
        <f t="shared" si="2"/>
        <v>#REF!</v>
      </c>
    </row>
    <row r="1037" ht="15.75" customHeight="1">
      <c r="A1037" s="189" t="str">
        <f>Seeds!AB662</f>
        <v>M6-G-15b-I-1</v>
      </c>
      <c r="B1037" s="189" t="str">
        <f t="shared" si="407"/>
        <v>#REF!</v>
      </c>
      <c r="C1037" s="189" t="str">
        <f>Seeds!AA662</f>
        <v>{"id":"M6-G-15b-I-1","stimulus":"&lt;p&gt;Selecione os polígonos regulares.&lt;/p&gt;","hint":"&lt;p&gt;Polígonos regulares têm todos os seus lados e ângulos iguais.&lt;/p&gt;","feedback":"&lt;p&gt;Polígonos regulares têm todos os seus lados e ângulos iguais.&lt;/p&gt;","seed":{"parameters":[],"calculated":[{"name":"A1","label":"&lt;div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D1037" s="189" t="str">
        <f t="shared" si="2"/>
        <v>#REF!</v>
      </c>
    </row>
    <row r="1038" ht="15.75" customHeight="1">
      <c r="A1038" s="189" t="str">
        <f>Seeds!AB663</f>
        <v>M6-G-15b-I-2</v>
      </c>
      <c r="B1038" s="189" t="str">
        <f t="shared" si="407"/>
        <v>#REF!</v>
      </c>
      <c r="C1038" s="189" t="str">
        <f>Seeds!AA663</f>
        <v>{"id":"M6-G-15b-I-2","stimulus":"&lt;p&gt;Selecione os polígonos irregulares.&lt;/p&gt;","hint":"&lt;p&gt;Um polígono irregular tem lados e ângulos diferentes entre si.&lt;/p&gt;","feedback":"&lt;p&gt;Um polígono irregular tem lados e ângulos diferentes entre si.&lt;/p&gt;","seed":{"parameters":[],"calculated":[{"name":"A1","label":"&lt;div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D1038" s="189" t="str">
        <f t="shared" si="2"/>
        <v>#REF!</v>
      </c>
    </row>
    <row r="1039" ht="15.75" customHeight="1">
      <c r="A1039" s="189" t="str">
        <f>Seeds!AB664</f>
        <v>M6-G-15b-E-1</v>
      </c>
      <c r="B1039" s="189" t="str">
        <f t="shared" si="407"/>
        <v>#REF!</v>
      </c>
      <c r="C1039" s="189" t="str">
        <f>Seeds!AA664</f>
        <v>{
    "id": "M6-G-15b-E-1",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D1039" s="189" t="str">
        <f t="shared" si="2"/>
        <v>#REF!</v>
      </c>
    </row>
    <row r="1040" ht="15.75" customHeight="1">
      <c r="A1040" s="189" t="str">
        <f>Seeds!AB665</f>
        <v>M6-G-15b-E-2</v>
      </c>
      <c r="B1040" s="189" t="str">
        <f t="shared" si="407"/>
        <v>#REF!</v>
      </c>
      <c r="C1040" s="189" t="str">
        <f>Seeds!AA665</f>
        <v>{
    "id": "M6-G-15b-E-2",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D1040" s="189" t="str">
        <f t="shared" si="2"/>
        <v>#REF!</v>
      </c>
    </row>
    <row r="1041" ht="15.75" customHeight="1">
      <c r="A1041" s="189" t="str">
        <f>Seeds!AB666</f>
        <v>M6-G-16a-I-1</v>
      </c>
      <c r="B1041" s="189" t="str">
        <f t="shared" si="407"/>
        <v>#REF!</v>
      </c>
      <c r="C1041" s="189" t="str">
        <f>Seeds!AA666</f>
        <v>{"id":"M6-G-16a-I-1","stimulus":"&lt;p&gt;Selecione a afirmação correta.&lt;/p&gt;","hint":"&lt;p&gt;Os triângulos são classificados de acordo com as medidas de seus lados como equiláteros, isósceles e escalenos.&lt;/p&gt;","feedback":"&lt;p&gt;Os triângulos são classificados como:&lt;ol&gt;&lt;li&gt;&lt;b&gt;Equilátero:&lt;/b&gt; todos os seus lados são iguais.&lt;/li&gt;&lt;li&gt;&lt;b&gt;Isósceles:&lt;/b&gt; dois de seus lados são iguais. &lt;/li&gt;&lt;li&gt;&lt;b&gt;Escaleno:&lt;/b&gt; todos os lados são diferentes.&lt;/li&gt;&lt;/ol&gt;&lt;/p&gt;","seed":{"parameters":[],"calculated":[{"name":"A1","label":"Os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comprimento.","incorrect":true},{"name":"A5","label":"Nos triângulos equiláteros, todos os três lados têm comprimentos diferentes.","incorrect":true},{"name":"A6","label":"Todos os lados de um triângulo isósceles têm a mesma medida.","incorrect":true}],"uniques":true},"algorithm":{"name":"trueFalse","template":"Multiple choice – standard","params":{"countCorrect":1,"countIncorrect":2,"showCheckIcon":true}}}</v>
      </c>
      <c r="D1041" s="189" t="str">
        <f t="shared" si="2"/>
        <v>#REF!</v>
      </c>
    </row>
    <row r="1042" ht="15.75" customHeight="1">
      <c r="A1042" s="189" t="str">
        <f>Seeds!AB667</f>
        <v>M6-G-16a-E-1</v>
      </c>
      <c r="B1042" s="189" t="str">
        <f t="shared" si="407"/>
        <v>#REF!</v>
      </c>
      <c r="C1042" s="189" t="str">
        <f>Seeds!AA667</f>
        <v>{"id":"M6-G-16a-E-1","stimulus":"&lt;p&gt;Como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diferentes.&lt;/li&gt;&lt;/ul&gt;&lt;/p&gt;","seed":{"parameters":[],"calculated":[{"name":"A1","label":"isósceles","function":""},{"name":"A2","label":"escaleno","function":""}],"uniques":true},"algorithm":{"name":"calculateOperation","template":"Cloze with text"}}</v>
      </c>
      <c r="D1042" s="189" t="str">
        <f t="shared" si="2"/>
        <v>#REF!</v>
      </c>
    </row>
    <row r="1043" ht="15.75" customHeight="1">
      <c r="A1043" s="189" t="str">
        <f>Seeds!AB668</f>
        <v>M6-G-16a-E-2</v>
      </c>
      <c r="B1043" s="189" t="str">
        <f t="shared" si="407"/>
        <v>#REF!</v>
      </c>
      <c r="C1043" s="189" t="str">
        <f>Seeds!AA668</f>
        <v>{"id":"M6-G-16a-E-2","stimulus":"&lt;p&gt;Como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diferentes.&lt;/li&gt;&lt;/ul&gt;&lt;/p&gt;","seed":{"parameters":[],"calculated":[{"name":"A1","label":"isósceles","function":""},{"name":"A2","label":"equilátero","function":""}],"uniques":true},"algorithm":{"name":"calculateOperation","template":"Cloze with text"}}</v>
      </c>
      <c r="D1043" s="189" t="str">
        <f t="shared" si="2"/>
        <v>#REF!</v>
      </c>
    </row>
    <row r="1044" ht="15.75" customHeight="1">
      <c r="A1044" s="189" t="str">
        <f>Seeds!AB669</f>
        <v>M6-G-16a-E-3</v>
      </c>
      <c r="B1044" s="189" t="str">
        <f t="shared" si="407"/>
        <v>#REF!</v>
      </c>
      <c r="C1044" s="189" t="str">
        <f>Seeds!AA669</f>
        <v>{"id":"M6-G-16a-E-3","stimulus":"&lt;p&gt;Como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diferentes.&lt;/li&gt;&lt;/ul&gt;&lt;/p&gt;","seed":{"parameters":[],"calculated":[{"name":"A1","label":"equilátero","function":""},{"name":"A2","label":"escaleno","function":""}],"uniques":true},"algorithm":{"name":"calculateOperation","template":"Cloze with text"}}</v>
      </c>
      <c r="D1044" s="189" t="str">
        <f t="shared" si="2"/>
        <v>#REF!</v>
      </c>
    </row>
    <row r="1045" ht="15.75" customHeight="1">
      <c r="A1045" s="189" t="str">
        <f>Seeds!AB670</f>
        <v>M6-G-16b-I-1</v>
      </c>
      <c r="B1045" s="189" t="str">
        <f t="shared" si="407"/>
        <v>#REF!</v>
      </c>
      <c r="C1045" s="189" t="str">
        <f>Seeds!AA670</f>
        <v>{"id":"M6-G-16b-I-1","stimulus":"&lt;p&gt;Selecione a afirmação correta.&lt;/p&gt;","hint":"&lt;p&gt;Os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obtuso.&lt;/li&gt;&lt;/ol&gt;","seed":{"parameters":[],"calculated":[{"name":"A1","label":"Todos os ângulos de um triângulo agudo são agudos."},{"name":"A2","label":"Um dos ângulos de um triângulo obtuso é obtuso."},{"name":"A3","label":"Um dos ângulos de um triângulo retângulo é reto."},{"name":"A4","label":"Um dos ângulos de um triângulo agudo é obtuso.","incorrect":true},{"name":"A5","label":"Todos os ângulos de um triângulo obtuso são obtusos.","incorrect":true},{"name":"A6","label":"Todos os ângulos de um triângulo retângulo são ângulos retos.","incorrect":true}],"uniques":true},"algorithm":{"name":"trueFalse","template":"Multiple choice – standard","params":{"countCorrect":1,"countIncorrect":2,"showCheckIcon":true}}}</v>
      </c>
      <c r="D1045" s="189" t="str">
        <f t="shared" si="2"/>
        <v>#REF!</v>
      </c>
    </row>
    <row r="1046" ht="15.75" customHeight="1">
      <c r="A1046" s="189" t="str">
        <f>Seeds!AB671</f>
        <v>M6-G-16b-E-1</v>
      </c>
      <c r="B1046" s="189" t="str">
        <f t="shared" si="407"/>
        <v>#REF!</v>
      </c>
      <c r="C1046" s="189" t="str">
        <f>Seeds!AA671</f>
        <v>{"id":"M6-G-16b-E-1","stimulus":"&lt;p&gt;Escreva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obtuso.&lt;/li&gt;&lt;/ul&gt;","seed":{"parameters":[],"calculated":[{"name":"A1","label":"retângulo","function":""},{"name":"A2","label":"obtusângulo","function":""}],"uniques":true},"algorithm":{"name":"calculateOperation","template":"Cloze with text"}}</v>
      </c>
      <c r="D1046" s="189" t="str">
        <f t="shared" si="2"/>
        <v>#REF!</v>
      </c>
    </row>
    <row r="1047" ht="15.75" customHeight="1">
      <c r="A1047" s="189" t="str">
        <f>Seeds!AB672</f>
        <v>M6-G-16b-E-2</v>
      </c>
      <c r="B1047" s="189" t="str">
        <f t="shared" si="407"/>
        <v>#REF!</v>
      </c>
      <c r="C1047" s="189" t="str">
        <f>Seeds!AA672</f>
        <v>{"id":"M6-G-16b-E-2","stimulus":"&lt;p&gt;Escreva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obtuso.&lt;/li&gt;&lt;/ul&gt;","seed":{"parameters":[],"calculated":[{"name":"A1","label":"retângulo","function":""},{"name":"A2","label":"acutângulo","function":""}],"uniques":true},"algorithm":{"name":"calculateOperation","template":"Cloze with text"}}</v>
      </c>
      <c r="D1047" s="189" t="str">
        <f t="shared" si="2"/>
        <v>#REF!</v>
      </c>
    </row>
    <row r="1048" ht="15.75" customHeight="1">
      <c r="A1048" s="189" t="str">
        <f>Seeds!AB673</f>
        <v>M6-G-16b-E-3</v>
      </c>
      <c r="B1048" s="189" t="str">
        <f t="shared" si="407"/>
        <v>#REF!</v>
      </c>
      <c r="C1048" s="189" t="str">
        <f>Seeds!AA673</f>
        <v>{"id":"M6-G-16b-E-3","stimulus":"&lt;p&gt;Escreva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obtuso.&lt;/li&gt;&lt;/ul&gt;","seed":{"parameters":[],"calculated":[{"name":"A1","label":"acutângulo","function":""},{"name":"A2","label":"obtusângulo","function":""}],"uniques":true},"algorithm":{"name":"calculateOperation","template":"Cloze with text"}}</v>
      </c>
      <c r="D1048" s="189" t="str">
        <f t="shared" si="2"/>
        <v>#REF!</v>
      </c>
    </row>
    <row r="1049" ht="15.75" customHeight="1">
      <c r="A1049" s="189" t="str">
        <f>Seeds!AB674</f>
        <v>M6-G-17a-I-1</v>
      </c>
      <c r="B1049" s="189" t="str">
        <f t="shared" si="407"/>
        <v>#REF!</v>
      </c>
      <c r="C1049" s="189" t="str">
        <f>Seeds!AA674</f>
        <v>{"id":"M6-G-17a-I-1","stimulus":"&lt;p&gt;Selecione os quadriláteros correspondentes a cada definição.&lt;/p&gt;","template":"&lt;p&gt;Todos os seus lados são iguais e seus ângulos são iguais 2 a 2: {{response}}&lt;/p&gt;&lt;p&gt;Seus lados são iguais 2 a 2 e seus ângulos são iguais: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retângulo","paralelogramo","trapézio","trapezóide"]},{"name":"Q2","label":null,"list":["quadrado","retângulo","paralelogramo","trapézio","trapezóide"]},{"name":"Q3","label":null,"list":["quadrado","losango","paralelogramo","trapézio","trapezóide"]},{"name":"Q4","label":null,"list":["quadrado","losango","paralelogramo","trapézio","trapezóide"]}],"calculated":[{"name":"A1","label":"{{function}}","function":"losango","group":1},{"name":"A2","label":"{{function}}","function":"{{Q1}}","incorrect":true,"group":1},{"name":"A3","label":"{{function}}","function":"{{Q2}}","incorrect":true,"group":1},{"name":"A4","label":"{{function}}","function":"retângulo","group":2},{"name":"A5","label":"{{function}}","function":"{{Q3}}","incorrect":true,"group":2},{"name":"A6","label":"{{function}}","function":"{{Q4}}","incorrect":true,"group":2}],"uniques":true},"algorithm":{"name":"groupResponses","template":"Cloze with drop down"}}</v>
      </c>
      <c r="D1049" s="189" t="str">
        <f t="shared" si="2"/>
        <v>#REF!</v>
      </c>
    </row>
    <row r="1050" ht="15.75" customHeight="1">
      <c r="A1050" s="189" t="str">
        <f>Seeds!AB675</f>
        <v>M6-G-17a-I-2</v>
      </c>
      <c r="B1050" s="189" t="str">
        <f t="shared" si="407"/>
        <v>#REF!</v>
      </c>
      <c r="C1050" s="189" t="str">
        <f>Seeds!AA675</f>
        <v>{"id":"M6-G-17a-I-2","stimulus":"&lt;p&gt;Selecione os quadriláteros correspondentes a cada definição.&lt;/p&gt;","template":"&lt;p&gt;Todos os seus lados e ângulos são iguais: {{response}}&lt;/p&gt;&lt;p&gt;Tem apenas dois lados paralelos: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retângulo","losango","paralelogramo","trapézio","trapezóide"]},{"name":"Q2","label":null,"list":["retângulo","losango","paralelogramo","trapézio","trapezóide"]},{"name":"Q3","label":null,"list":["retângulo","losango","paralelogramo","quadrado","trapezóide"]},{"name":"Q4","label":null,"list":["retângulo","losango","paralelogramo","quadrado","trapezóide"]}],"calculated":[{"name":"A1","label":"{{function}}","function":"quadrado","group":1},{"name":"A2","label":"{{function}}","function":"{{Q1}}","incorrect":true,"group":1},{"name":"A3","label":"{{function}}","function":"{{Q2}}","incorrect":true,"group":1},{"name":"A4","label":"{{function}}","function":"trapézio","group":2},{"name":"A5","label":"{{function}}","function":"{{Q3}}","incorrect":true,"group":2},{"name":"A6","label":"{{function}}","function":"{{Q4}}","incorrect":true,"group":2}],"uniques":true},"algorithm":{"name":"groupResponses","template":"Cloze with drop down"}}</v>
      </c>
      <c r="D1050" s="189" t="str">
        <f t="shared" si="2"/>
        <v>#REF!</v>
      </c>
    </row>
    <row r="1051" ht="15.75" customHeight="1">
      <c r="A1051" s="189" t="str">
        <f>Seeds!AB676</f>
        <v>M6-G-17a-I-3</v>
      </c>
      <c r="B1051" s="189" t="str">
        <f t="shared" si="407"/>
        <v>#REF!</v>
      </c>
      <c r="C1051" s="189" t="str">
        <f>Seeds!AA676</f>
        <v>{"id":"M6-G-17a-I-3","stimulus":"&lt;p&gt;Selecione os quadriláteros correspondentes a cada definição.&lt;/p&gt;","template":"&lt;p&gt;Seus lados são iguais 2 a 2 e seus ângulos são iguais: {{response}}&lt;/p&gt;&lt;p&gt;Seus lados e seus ângulos são iguais 2 a 2: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losango","paralelogramo","trapézio","trapezóide"]},{"name":"Q2","label":null,"list":["quadrado","losango","paralelogramo","trapézio","trapezóide"]},{"name":"Q3","label":null,"list":["quadrado","retângulo","losango","trapézio","trapezóide"]},{"name":"Q4","label":null,"list":["quadrado","retângulo","losango","trapézio","trapezóide"]}],"calculated":[{"name":"A1","label":"{{function}}","function":"retângulo","group":1},{"name":"A2","label":"{{function}}","function":"{{Q1}}","incorrect":true,"group":1},{"name":"A3","label":"{{function}}","function":"{{Q2}}","incorrect":true,"group":1},{"name":"A4","label":"{{function}}","function":"paralelogramo","group":2},{"name":"A5","label":"{{function}}","function":"{{Q3}}","incorrect":true,"group":2},{"name":"A6","label":"{{function}}","function":"{{Q4}}","incorrect":true,"group":2}],"uniques":true},"algorithm":{"name":"groupResponses","template":"Cloze with drop down"}}</v>
      </c>
      <c r="D1051" s="189" t="str">
        <f t="shared" si="2"/>
        <v>#REF!</v>
      </c>
    </row>
    <row r="1052" ht="15.75" customHeight="1">
      <c r="A1052" s="189" t="str">
        <f>Seeds!AB677</f>
        <v>M6-G-17a-E-1</v>
      </c>
      <c r="B1052" s="189" t="str">
        <f t="shared" si="407"/>
        <v>#REF!</v>
      </c>
      <c r="C1052" s="189" t="str">
        <f>Seeds!AA677</f>
        <v>{"id":"M6-G-17a-E-1","stimulus":"&lt;p&gt;Escreva o nome desses quadriláteros.&lt;/p&gt;","template":"&lt;table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paralelos.&lt;/li&gt;&lt;/ul&gt;","seed":{"parameters":[],"calculated":[{"name":"A1","label":"{{function}}","function":"Retângulo"},{"name":"A2","label":"{{function}}","function":"Losango"}],"uniques":true},"algorithm":{"name":"calculateOperation","template":"Cloze with text"}}</v>
      </c>
      <c r="D1052" s="189" t="str">
        <f t="shared" si="2"/>
        <v>#REF!</v>
      </c>
    </row>
    <row r="1053" ht="15.75" customHeight="1">
      <c r="A1053" s="189" t="str">
        <f>Seeds!AB678</f>
        <v>M6-G-17a-E-2</v>
      </c>
      <c r="B1053" s="189" t="str">
        <f t="shared" si="407"/>
        <v>#REF!</v>
      </c>
      <c r="C1053" s="189" t="str">
        <f>Seeds!AA678</f>
        <v>{"id":"M6-G-17a-E-2","stimulus":"&lt;p&gt;Escreva o nome desses quadriláteros.&lt;/p&gt;","template":"&lt;table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paralelos.&lt;/li&gt;&lt;/ul&gt;","seed":{"parameters":[],"calculated":[{"name":"A1","label":"{{function}}","function":"Quadrado"},{"name":"A2","label":"{{function}}","function":"Paralelogramo"}],"uniques":true},"algorithm":{"name":"calculateOperation","template":"Cloze with text"}}</v>
      </c>
      <c r="D1053" s="189" t="str">
        <f t="shared" si="2"/>
        <v>#REF!</v>
      </c>
    </row>
    <row r="1054" ht="15.75" customHeight="1">
      <c r="A1054" s="189" t="str">
        <f>Seeds!AB679</f>
        <v>M6-G-17a-E-3</v>
      </c>
      <c r="B1054" s="189" t="str">
        <f t="shared" si="407"/>
        <v>#REF!</v>
      </c>
      <c r="C1054" s="189" t="str">
        <f>Seeds!AA679</f>
        <v>{"id":"M6-G-17a-E-3","stimulus":"&lt;p&gt;Escreva o nome desses quadriláteros.&lt;/p&gt;","template":"&lt;table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paralelos.&lt;/li&gt;&lt;/ul&gt;","seed":{"parameters":[],"calculated":[{"name":"A1","label":"{{function}}","function":"Losango"},{"name":"A2","label":"{{function}}","function":"Trapézio"}],"uniques":true},"algorithm":{"name":"calculateOperation","template":"Cloze with text"}}</v>
      </c>
      <c r="D1054" s="189" t="str">
        <f t="shared" si="2"/>
        <v>#REF!</v>
      </c>
    </row>
    <row r="1055" ht="15.75" customHeight="1">
      <c r="A1055" s="189" t="str">
        <f>Seeds!AB680</f>
        <v>M6-G-18a-I-1</v>
      </c>
      <c r="B1055" s="189" t="str">
        <f t="shared" si="407"/>
        <v>#REF!</v>
      </c>
      <c r="C1055" s="189" t="str">
        <f>Seeds!AA680</f>
        <v>{"id":"M6-G-18a-I-1","stimulus":"&lt;p&gt;Uma agricultora está preparando seu jardim para plantar tomates, mas tem que deixar parte dele em repouso este ano. Para fazer isso, ela está traçando uma cerca. Ajude-a a traçar a cerca.&lt;/p&gt;","feedback":"&lt;p&gt;Contorne a grade seguindo as instruções.&lt;/p&gt;","hint":"&lt;p&gt;Contorne a grade seguindo as instruções.&lt;/p&gt;","algorithm":{"name":"pathway","params":{"directions":8,"icon":"https://lemonade-assets.oneclick.es/pathway/farmer.png","background":"https://lemonade-assets.oneclick.es/pathway/bck2.png"}}}</v>
      </c>
      <c r="D1055" s="189" t="str">
        <f t="shared" si="2"/>
        <v>#REF!</v>
      </c>
    </row>
    <row r="1056" ht="15.75" customHeight="1">
      <c r="A1056" s="189" t="str">
        <f>Seeds!AB681</f>
        <v>M6-G-18a-I-2</v>
      </c>
      <c r="B1056" s="189" t="str">
        <f t="shared" si="407"/>
        <v>#REF!</v>
      </c>
      <c r="C1056" s="189" t="str">
        <f>Seeds!AA681</f>
        <v>{"id":"M6-G-18a-I-2","stimulus":"&lt;p&gt;Um pirata achou um mapa com instruções para encontrar um tesouro que foi enterrado em uma praia há muitos anos. Ajude-o a encontrá-lo.&lt;/p&gt;","feedback":"&lt;p&gt;Contorne a grade seguindo as instruções.&lt;/p&gt;","hint":"&lt;p&gt;Contorne a grade seguindo as instruções.&lt;/p&gt;","algorithm":{"name":"pathway","params":{"directions":5,"icon":"https://lemonade-assets.oneclick.es/pathway/pirate.png","background":"https://lemonade-assets.oneclick.es/pathway/bck1.png"}}}</v>
      </c>
      <c r="D1056" s="189" t="str">
        <f t="shared" si="2"/>
        <v>#REF!</v>
      </c>
    </row>
    <row r="1057" ht="15.75" customHeight="1">
      <c r="A1057" s="189" t="str">
        <f>Seeds!AB682</f>
        <v>M6-G-18a-I-3</v>
      </c>
      <c r="B1057" s="189" t="str">
        <f t="shared" si="407"/>
        <v>#REF!</v>
      </c>
      <c r="C1057" s="189" t="str">
        <f>Seeds!AA682</f>
        <v>{"id":"M6-G-18a-I-3","stimulus":"&lt;p&gt;O proprietário de um centro comercial quer abrir o piso do estacionamento para melhorar as instalações, e deu as seguintes instruções a este trabalhador para evitar as tubulações de água. Ajude-o a encontrar o caminho certo.&lt;/p&gt;","feedback":"&lt;p&gt;Contorne a grade seguindo as instruções.&lt;/p&gt;","hint":"&lt;p&gt;Contorne a grade seguindo as instruções.&lt;/p&gt;","algorithm":{"name":"pathway","params":{"directions":5,"icon":"https://lemonade-assets.oneclick.es/pathway/worker.png","background":"https://lemonade-assets.oneclick.es/pathway/bck3.png"}}}</v>
      </c>
      <c r="D1057" s="189" t="str">
        <f t="shared" si="2"/>
        <v>#REF!</v>
      </c>
    </row>
    <row r="1058" ht="15.75" customHeight="1">
      <c r="A1058" s="189" t="str">
        <f>Seeds!AB683</f>
        <v>M6-G-18a-E-1</v>
      </c>
      <c r="B1058" s="189" t="str">
        <f t="shared" si="407"/>
        <v>#REF!</v>
      </c>
      <c r="C1058" s="189" t="str">
        <f>Seeds!AA683</f>
        <v>{"id":"M6-G-18a-E-1","stimulus":"&lt;p&gt;Qual destas opções representa a ordem em que se pode desenhar um triângulo retângulo?&lt;/p&gt;","hint":"&lt;p&gt;O primeiro passo para desenhar um triângulo retângulo é fazer a base.&lt;/p&gt;","feedback":"&lt;p&gt;Para desenhar um triângulo retângulo, siga estes passos:&lt;/p&gt;&lt;ol&gt;&lt;li&gt;Desenhe a base com uma régua.&lt;/li&gt;&lt;li&gt;Com a ajuda de um esquadro, desenhe a altura.&lt;/li&gt;&lt;li&gt;Una a extremidade da altura com a da base usando uma régua.&lt;/li&gt;&lt;/ol&gt;","seed":{"parameters":[],"calculated":[{"name":"A1","label":"{{function}}","function":"&lt;div style=\"display:flex; justify-content:center;\"&gt;&lt;img src=\"https://blueberry-assets.oneclick.es/M6_G_18a_1.svg\" width=\"500\"&gt;&lt;/img&gt;&lt;/div&gt;"},{"name":"A2","label":"{{function}}","function":"&lt;div style=\"display:flex; justify-content:center;\"&gt;&lt;img src=\"https://blueberry-assets.oneclick.es/M6_G_18a_2.svg\" width=\"500\"&gt;&lt;/img&gt;&lt;/div&gt;","incorrect":true},{"name":"A3","label":"{{function}}","function":"&lt;div style=\"display:flex; justify-content:center;\"&gt;&lt;img src=\"https://blueberry-assets.oneclick.es/M6_G_18a_3.svg\" width=\"500\"&gt;&lt;/img&gt;&lt;/div&gt;","incorrect":true}],"uniques":true},"algorithm":{"name":"trueFalse","template":"Multiple choice – standard","params":{"countCorrect":1,"countIncorrect":2,"showCheckIcon":false,
            "columns": 1}}}</v>
      </c>
      <c r="D1058" s="189" t="str">
        <f t="shared" si="2"/>
        <v>#REF!</v>
      </c>
    </row>
    <row r="1059" ht="15.75" customHeight="1">
      <c r="A1059" s="189" t="str">
        <f>Seeds!AB684</f>
        <v>M6-G-18a-E-2</v>
      </c>
      <c r="B1059" s="189" t="str">
        <f t="shared" si="407"/>
        <v>#REF!</v>
      </c>
      <c r="C1059" s="189" t="str">
        <f>Seeds!AA684</f>
        <v>{"id":"M6-G-18a-E-2","stimulus":"&lt;p&gt;Qual destas opções representa a ordem em que se deve desenhar um quadrado?&lt;/p&gt;","hint":"&lt;p&gt;O primeiro passo para desenhar um quadrado é fazer a base.&lt;/p&gt;","feedback":"&lt;p&gt;Para desenhar um quadrado,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src=\"https://blueberry-assets.oneclick.es/M6_G_18a_4.svg\" width=\"500\"&gt;&lt;/img&gt;&lt;/div&gt;"},{"name":"A2","label":"{{function}}","function":"&lt;div style=\"display:flex; justify-content:center;\"&gt;&lt;img src=\"https://blueberry-assets.oneclick.es/M6_G_18a_5.svg\" width=\"500\"&gt;&lt;/img&gt;&lt;/div&gt;","incorrect":true},{"name":"A3","label":"{{function}}","function":"&lt;div style=\"display:flex; justify-content:center;\"&gt;&lt;img src=\"https://blueberry-assets.oneclick.es/M6_G_18a_6.svg\" width=\"500\"&gt;&lt;/img&gt;&lt;/div&gt;","incorrect":true}],"uniques":true},"algorithm":{"name":"trueFalse","template":"Multiple choice – standard","params":{"countCorrect":1,"countIncorrect":2,"showCheckIcon":false}}}</v>
      </c>
      <c r="D1059" s="189" t="str">
        <f t="shared" si="2"/>
        <v>#REF!</v>
      </c>
    </row>
    <row r="1060" ht="15.75" customHeight="1">
      <c r="A1060" s="189" t="str">
        <f>Seeds!AB685</f>
        <v>M6-G-18a-E-3</v>
      </c>
      <c r="B1060" s="189" t="str">
        <f t="shared" si="407"/>
        <v>#REF!</v>
      </c>
      <c r="C1060" s="189" t="str">
        <f>Seeds!AA685</f>
        <v>{"id":"M6-G-18a-E-3","stimulus":"&lt;p&gt;Qual destas opções representa a ordem em que se desenha um retângulo?&lt;/p&gt;","hint":"&lt;p&gt;O primeiro passo para desenhar um retângulo é fazer a base.&lt;/p&gt;","feedback":"&lt;p&gt;Para desenhar um retângulo,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v>
      </c>
      <c r="D1060" s="189" t="str">
        <f t="shared" si="2"/>
        <v>#REF!</v>
      </c>
    </row>
    <row r="1061" ht="15.75" customHeight="1">
      <c r="A1061" s="189" t="str">
        <f>Seeds!AB686</f>
        <v>M6-G-34a-I-1</v>
      </c>
      <c r="B1061" s="189" t="str">
        <f t="shared" si="407"/>
        <v>#REF!</v>
      </c>
      <c r="C1061" s="189" t="str">
        <f>Seeds!AA686</f>
        <v>{"id":"M6-G-34a-I-1","stimulus":"&lt;p&gt;Clique sobre 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D1061" s="189" t="str">
        <f t="shared" si="2"/>
        <v>#REF!</v>
      </c>
    </row>
    <row r="1062" ht="15.75" customHeight="1">
      <c r="A1062" s="189" t="str">
        <f>Seeds!AB687</f>
        <v>M6-G-34a-I-2</v>
      </c>
      <c r="B1062" s="189" t="str">
        <f t="shared" si="407"/>
        <v>#REF!</v>
      </c>
      <c r="C1062" s="189" t="str">
        <f>Seeds!AA687</f>
        <v>{"id":"M6-G-34a-I-2","stimulus":"&lt;p&gt;Clique sobre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D1062" s="189" t="str">
        <f t="shared" si="2"/>
        <v>#REF!</v>
      </c>
    </row>
    <row r="1063" ht="15.75" customHeight="1">
      <c r="A1063" s="189" t="str">
        <f>Seeds!AB688</f>
        <v>M6-G-34a-E-1</v>
      </c>
      <c r="B1063" s="189" t="str">
        <f t="shared" si="407"/>
        <v>#REF!</v>
      </c>
      <c r="C1063" s="189" t="str">
        <f>Seeds!AA688</f>
        <v>{"id":"M6-G-34a-E-1","stimulus":"&lt;p&gt;Escolha as figuras cuja forma lembra uma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D1063" s="189" t="str">
        <f t="shared" si="2"/>
        <v>#REF!</v>
      </c>
    </row>
    <row r="1064" ht="15.75" customHeight="1">
      <c r="A1064" s="189" t="str">
        <f>Seeds!AB689</f>
        <v>M6-G-34a-E-2</v>
      </c>
      <c r="B1064" s="189" t="str">
        <f t="shared" si="407"/>
        <v>#REF!</v>
      </c>
      <c r="C1064" s="189" t="str">
        <f>Seeds!AA689</f>
        <v>{"id":"M6-G-34a-E-2","stimulus":"&lt;p&gt;Escolha as figuras cuja forma lembra um circunferência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D1064" s="189" t="str">
        <f t="shared" si="2"/>
        <v>#REF!</v>
      </c>
    </row>
    <row r="1065" ht="15.75" customHeight="1">
      <c r="A1065" s="189" t="str">
        <f>Seeds!AB690</f>
        <v>M6-G-19a-I-1</v>
      </c>
      <c r="B1065" s="189" t="str">
        <f t="shared" si="407"/>
        <v>#REF!</v>
      </c>
      <c r="C1065" s="189" t="str">
        <f>Seeds!AA690</f>
        <v>{"id":"M6-G-19a-I-1","stimulus":"&lt;p&gt;Selecione a fórmula para a área do triângulo.&lt;/p&gt;","hint":"&lt;p&gt;Um triângulo contém base e altura.&lt;/p&gt;","feedback":"&lt;p&gt;A fórmula para a área de um triângulo é:&lt;/p&gt;&lt;p&gt;Área = &lt;span class=\"fr-math-v2 fr-draggable\" contenteditable=\"false\" data-original-math=\"\\(\\frac{\\text{base} \\ \\times \\ \\text{altura}}{2}\\)\" draggable=\"true\"&gt;\\(\\frac{\\text{base} \\ \\times \\ \\text{altura}}{2}\\)&lt;/span&gt;&lt;/p&gt;","seed":{"parameters":[],"calculated":[{"name":"A1","label":"Área = &lt;span class=\"fr-math-v2 fr-draggable\" contenteditable=\"false\" data-original-math=\"\\(\\frac{\\text{base} \\ \\times \\ \\text{altura}}{2}\\)\" draggable=\"true\"&gt;\\(\\frac{\\text{base} \\ \\times \\ \\text{altura}}{2}\\)&lt;/span&gt;"},{"name":"A2","label":"Área = base × altura","incorrect":true,"feedback":"&lt;p&gt;Esta é a fórmula para a área do retângulo e do paralelogramo.&lt;/p&gt;"},{"name":"A3","label":"Área = &lt;span class=\"fr-math-v2 fr-draggable\" contenteditable=\"false\" data-original-math=\"\\(\\frac{\\text{diagonal maior} \\ \\times \\ \\text{diagonal menor}}{2}\\)\" draggable=\"true\"&gt;\\(\\frac{\\text{diagonal maior} \\ \\times \\ \\text{diagonal menor}}{2}\\)&lt;/span&gt;","incorrect":true,"feedback":"&lt;p&gt;Esta é a fórmula para a área do losango.&lt;/p&gt;"},{"name":"A4","label":"Área = lado × lado","incorrect":true,"feedback":"&lt;p&gt;Esta é a fórmula para a área do quadrado.&lt;/p&gt;"},{"name":"A5","label":"Área = &lt;span class=\"fr-math-v2 fr-draggable\" contenteditable=\"false\" data-original-math=\"\\(\\frac{\\text{(base maior + base menor)} \\ \\times \\ \\text{altura}}{2}\\)\" draggable=\"true\"&gt;\\(\\frac{\\text{(base maior + base menor)} \\ \\times \\ \\text{altura}}{2}\\)&lt;/span&gt;","incorrect":true,"feedback":"Esta é a fórmula para a área do trapézio.&lt;/p&gt;"},{"name":"A6","label":"Área = π × r&lt;sup&gt;2&lt;/sup&gt;","incorrect":true,"feedback":"&lt;p&gt;Esta é a fórmula para a área do círculo.&lt;/p&gt;"}],"uniques":true},"algorithm":{"name":"trueFalse","template":"Multiple choice – standard","params":{"countCorrect":1,"countIncorrect":2,"showCheckIcon":true}}}</v>
      </c>
      <c r="D1065" s="189" t="str">
        <f t="shared" si="2"/>
        <v>#REF!</v>
      </c>
    </row>
    <row r="1066" ht="15.75" customHeight="1">
      <c r="A1066" s="189" t="str">
        <f>Seeds!AB691</f>
        <v>M6-G-19a-E-1</v>
      </c>
      <c r="B1066" s="189" t="str">
        <f t="shared" si="407"/>
        <v>#REF!</v>
      </c>
      <c r="C1066" s="189" t="str">
        <f>Seeds!AA691</f>
        <v>{"id":"M6-G-19a-E-1","seed":{"parameters":[{"name":"Q1","label":null,"min":3,"max":10,"step":1}],"uniques":true},"scaffolding":[{"id":"step-0","stimulus":"&lt;p&gt;Calcule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
                    "showCheckIcon": false,
                    "columns": 3}}},{"id":"step-4","stimulus":"&lt;p&gt;Portanto,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D1066" s="189" t="str">
        <f t="shared" si="2"/>
        <v>#REF!</v>
      </c>
    </row>
    <row r="1067" ht="15.75" customHeight="1">
      <c r="A1067" s="189" t="str">
        <f>Seeds!AB692</f>
        <v>M6-G-19a-E-2</v>
      </c>
      <c r="B1067" s="189" t="str">
        <f t="shared" si="407"/>
        <v>#REF!</v>
      </c>
      <c r="C1067" s="189" t="str">
        <f>Seeds!AA692</f>
        <v>{"id":"M6-G-19a-E-2","seed":{"parameters":[{"name":"Q1","label":null,"min":3,"max":10,"step":1}],"uniques":true},"scaffolding":[{"id":"step-0","stimulus":"&lt;p&gt;Calcule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
                    "showCheckIcon": false,
                    "columns": 3}}},{"id":"step-3","stimulus":"&lt;p&gt;Qual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v>
      </c>
      <c r="D1067" s="189" t="str">
        <f t="shared" si="2"/>
        <v>#REF!</v>
      </c>
    </row>
    <row r="1068" ht="15.75" customHeight="1">
      <c r="A1068" s="189" t="str">
        <f>Seeds!AB693</f>
        <v>M6-G-19a-A-1</v>
      </c>
      <c r="B1068" s="189" t="str">
        <f t="shared" si="407"/>
        <v>#REF!</v>
      </c>
      <c r="C1068" s="189" t="str">
        <f>Seeds!AA693</f>
        <v>{"id":"M6-G-19a-A-1","seed":{"parameters":[{"name":"Q1","label":null,"list":[4,5,6]},{"name":"Q2","label":null,"list":[0,0.5,1]}],"uniques":true},"scaffolding":[{"id":"step-0","stimulus":"&lt;p&gt;A vela de um barco tem as medidas indicadas nesta figura. Calcule sua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m&lt;/span&gt;\n\t\t&lt;/div&gt;\n\t&lt;/div&gt;\n&lt;/div&gt;&lt;/div&gt;","template":"&lt;p&gt;A área mede {{response}} m&lt;sup&gt;2&lt;/sup&gt;.&lt;/p&gt;","seed":{"calculated":[{"name":"T1","label":"{{function}}","function":"Lemonlib.round({{Q1}}/2,2)-0.5+{{Q2}}","temp":true},{"name":"0-A1","label":"{{function}}","function":"Lemonlib.round({{Q1}}*{{T1}}/2,2)"}]},"algorithm":{"name":"calculateOperation","params":{"method":"equivLiteral","keyboard":"INTERMEDIATE"}}},{"id":"step-1","stimulus":"&lt;p&gt;Quais são as medidas do triângulo?&lt;/p&gt;","template":"&lt;p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v>
      </c>
      <c r="D1068" s="189" t="str">
        <f t="shared" si="2"/>
        <v>#REF!</v>
      </c>
    </row>
    <row r="1069" ht="15.75" customHeight="1">
      <c r="A1069" s="189" t="str">
        <f>Seeds!AB694</f>
        <v>M6-G-19a-A-2</v>
      </c>
      <c r="B1069" s="189" t="str">
        <f t="shared" si="407"/>
        <v>#REF!</v>
      </c>
      <c r="C1069" s="189" t="str">
        <f>Seeds!AA694</f>
        <v>{"id":"M6-G-19a-A-2","seed":{"parameters":[{"name":"Q1","label":null,"list":[8,9,10,11,12]},{"name":"Q2","label":null,"list":[0,1,2]}],"uniques":true},"scaffolding":[{"id":"step-0","stimulus":"&lt;p&gt;Os triângulos de uma estrutura metálica têm as medidas indicadas nesta figura. Calcule a área do triângulo.&lt;/p&gt;&lt;div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cm&lt;/span&gt;\n\t\t&lt;/div&gt;\n\t&lt;/div&gt;\n&lt;/div&gt;&lt;/div&gt;","template":"&lt;p&gt;A área mede {{response}} cm&lt;sup&gt;2&lt;/sup&gt;.&lt;/p&gt;","seed":{"calculated":[{"name":"T1","label":"{{function}}","function":"2*{{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encontre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D1069" s="189" t="str">
        <f t="shared" si="2"/>
        <v>#REF!</v>
      </c>
    </row>
    <row r="1070" ht="15.75" customHeight="1">
      <c r="A1070" s="189" t="str">
        <f>Seeds!AB695</f>
        <v>M6-G-19a-A-3</v>
      </c>
      <c r="B1070" s="189" t="str">
        <f t="shared" si="407"/>
        <v>#REF!</v>
      </c>
      <c r="C1070" s="189" t="str">
        <f>Seeds!AA695</f>
        <v>{"id":"M6-G-19a-A-3","seed":{"parameters":[{"name":"Q1","label":null,"list":[4,5,6,7]},{"name":"Q2","label":null,"list":[0,1,2]}],"uniques":true},"scaffolding":[{"id":"step-0","stimulus":"&lt;p&gt;Camila construiu um castelo de cartas que atingiu as medidas indicadas nesta figura. Calcule sua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cm&lt;/span&gt;\n\t\t&lt;/div&gt;\n\t&lt;/div&gt;\n&lt;/div&gt;&lt;/div&gt;","template":"&lt;p&gt;A área mede {{response}} cm&lt;sup&gt;2&lt;/sup&gt;.&lt;/p&gt;","seed":{"calculated":[{"name":"T1","label":"{{function}}","function":"{{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D1070" s="189" t="str">
        <f t="shared" si="2"/>
        <v>#REF!</v>
      </c>
    </row>
    <row r="1071" ht="15.75" customHeight="1">
      <c r="A1071" s="189" t="str">
        <f>Seeds!AB696</f>
        <v>M6-G-20a-I-1</v>
      </c>
      <c r="B1071" s="189" t="str">
        <f t="shared" si="407"/>
        <v>#REF!</v>
      </c>
      <c r="C1071" s="189" t="str">
        <f>Seeds!AA696</f>
        <v>{"id":"M6-G-20a-I-1","stimulus":"&lt;p&gt;Arraste o resultado da área deste quadrado.&lt;/p&gt;&lt;div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D1071" s="189" t="str">
        <f t="shared" si="2"/>
        <v>#REF!</v>
      </c>
    </row>
    <row r="1072" ht="15.75" customHeight="1">
      <c r="A1072" s="189" t="str">
        <f>Seeds!AB697</f>
        <v>M6-G-20a-E-1</v>
      </c>
      <c r="B1072" s="189" t="str">
        <f t="shared" si="407"/>
        <v>#REF!</v>
      </c>
      <c r="C1072" s="189" t="str">
        <f>Seeds!AA697</f>
        <v>{"id":"M6-G-20a-E-1","stimulus":"&lt;p&gt;Escreva a área deste quadrado.&lt;/p&gt;&lt;div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cm&lt;/span&gt;\n\t\t&lt;/div&gt;\n\t&lt;/div&gt;\n&lt;/div&gt;&lt;/div&gt;","template":"&lt;p&gt;A área é 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cm&lt;sup&gt;2&lt;/sup&gt;&lt;/p&gt;","seed":{"parameters":[{"name":"Q1","min":5,"max":10,"step":1}],"calculated":[{"name":"A1","function":"{{Q1}}*{{Q1}}"}],"uniques":true},"algorithm":{"name":"calculateOperation","params":{"method":"equivLiteral","keyboard":"NUMERICAL"}}}</v>
      </c>
      <c r="D1072" s="189" t="str">
        <f t="shared" si="2"/>
        <v>#REF!</v>
      </c>
    </row>
    <row r="1073" ht="15.75" customHeight="1">
      <c r="A1073" s="189" t="str">
        <f>Seeds!AB698</f>
        <v>M6-G-20a-A-1</v>
      </c>
      <c r="B1073" s="189" t="str">
        <f t="shared" si="407"/>
        <v>#REF!</v>
      </c>
      <c r="C1073" s="189" t="str">
        <f>Seeds!AA698</f>
        <v>{"id":"M6-G-20a-A-1","stimulus":"&lt;p&gt;Daniel quer cobrir uma sala quadrada com {{Q1}} m de lado com um tapete. Qual será a área do tapete?&lt;/p&gt;","template":"&lt;p&gt;A área do tapete será {{response}} m&lt;sup&gt;2&lt;/sup&gt;.&lt;/p&gt;","hint":"&lt;p&gt;A fórmula para a área de um quadrado é:&lt;/p&gt;&lt;p style=\"text-align:center;\"&gt;Área = lado × lado&lt;/p&gt;","feedback":"&lt;p&gt;A fórmula para a área de um quadrado é:&lt;/p&gt;&lt;p style=\"text-align:center;\"&gt;Área = lado × lado = {{Q1}} × {{Q1}} = {{A1}} m&lt;sup&gt;2&lt;/sup&gt;&lt;/p&gt;","seed":{"parameters":[{"name":"Q1","min":5,"max":10,"step":1}],"calculated":[{"name":"A1","function":"{{Q1}}*{{Q1}}"}],"uniques":true},"algorithm":{"name":"calculateOperation","params":{"method":"equivLiteral","keyboard":"NUMERICAL"}}}</v>
      </c>
      <c r="D1073" s="189" t="str">
        <f t="shared" si="2"/>
        <v>#REF!</v>
      </c>
    </row>
    <row r="1074" ht="15.75" customHeight="1">
      <c r="A1074" s="189" t="str">
        <f>Seeds!AB699</f>
        <v>M6-G-20a-A-2</v>
      </c>
      <c r="B1074" s="189" t="str">
        <f t="shared" si="407"/>
        <v>#REF!</v>
      </c>
      <c r="C1074" s="189" t="str">
        <f>Seeds!AA699</f>
        <v>{"id":"M6-G-20a-A-2","stimulus":"&lt;p&gt;Mariele tem uma fotografia quadrada cujo lado mede {{Q1}} cm. Calcule a área dessa fotografia.&lt;/p&gt;","template":"&lt;p&gt;A área mede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cm&lt;sup&gt;2&lt;/sup&gt;&lt;/p&gt;","seed":{"parameters":[{"name":"Q1","min":6,"max":12,"step":1}],"calculated":[{"name":"A1","function":"{{Q1}}*{{Q1}}"}],"uniques":true},"algorithm":{"name":"calculateOperation","params":{"method":"equivLiteral","keyboard":"NUMERICAL"}}}</v>
      </c>
      <c r="D1074" s="189" t="str">
        <f t="shared" si="2"/>
        <v>#REF!</v>
      </c>
    </row>
    <row r="1075" ht="15.75" customHeight="1">
      <c r="A1075" s="189" t="str">
        <f>Seeds!AB700</f>
        <v>M6-G-20a-A-3</v>
      </c>
      <c r="B1075" s="189" t="str">
        <f t="shared" si="407"/>
        <v>#REF!</v>
      </c>
      <c r="C1075" s="189" t="str">
        <f>Seeds!AA700</f>
        <v>{"id":"M6-G-20a-A-3","stimulus":"&lt;p&gt;Bianca tem um jardim quadrado com lado que mede {{T1}} m. Quantos metros quadrados tem o jardim?&lt;/p&gt;","template":"&lt;p&gt;O jardim tem {{response}} m&lt;sup&gt;2&lt;/sup&gt;.&lt;/p&gt;","hint":"&lt;p&gt;A fórmula para a área de um quadrado é:&lt;/p&gt;&lt;p style=\"text-align:center;\"&gt;Área = lado × lado&lt;/p&gt;","feedback":"&lt;p&gt;A fórmula para a área de um quadrado é:&lt;/p&gt;&lt;p style=\"text-align:center;\"&gt;Área = lado × lado = {{T1}} × {{T1}} = {{A1}} m&lt;sup&gt;2&lt;/sup&gt;&lt;/p&gt;","seed":{"parameters":[{"name":"Q1","min":10,"max":20,"step":1}],"calculated":[{"name":"T1","function":"{{Q1}}/2","temp":"true"},{"name":"A1","function":"{{Q1}}*{{Q1}}/4"}],"uniques":true},"algorithm":{"name":"calculateOperation","params":{"method":"equivLiteral","keyboard":"NUMERICAL"}}}</v>
      </c>
      <c r="D1075" s="189" t="str">
        <f t="shared" si="2"/>
        <v>#REF!</v>
      </c>
    </row>
    <row r="1076" ht="15.75" customHeight="1">
      <c r="A1076" s="189" t="str">
        <f>Seeds!AB701</f>
        <v>M6-G-20b-I-1</v>
      </c>
      <c r="B1076" s="189" t="str">
        <f t="shared" si="407"/>
        <v>#REF!</v>
      </c>
      <c r="C1076" s="189" t="str">
        <f>Seeds!AA701</f>
        <v>{"id":"M6-G-20b-I-1","stimulus":"&lt;p&gt;Qual é a área do retângulo a seguir?&lt;/p&gt;&lt;div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076" s="189" t="str">
        <f t="shared" si="2"/>
        <v>#REF!</v>
      </c>
    </row>
    <row r="1077" ht="15.75" customHeight="1">
      <c r="A1077" s="189" t="str">
        <f>Seeds!AB702</f>
        <v>M6-G-20b-I-2</v>
      </c>
      <c r="B1077" s="189" t="str">
        <f t="shared" si="407"/>
        <v>#REF!</v>
      </c>
      <c r="C1077" s="189" t="str">
        <f>Seeds!AA702</f>
        <v>{"id":"M6-G-20b-I-2","stimulus":"&lt;p&gt;Qual é a área do retângulo a seguir?&lt;/p&gt;&lt;div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077" s="189" t="str">
        <f t="shared" si="2"/>
        <v>#REF!</v>
      </c>
    </row>
    <row r="1078" ht="15.75" customHeight="1">
      <c r="A1078" s="189" t="str">
        <f>Seeds!AB703</f>
        <v>M6-G-20b-I-3</v>
      </c>
      <c r="B1078" s="189" t="str">
        <f t="shared" si="407"/>
        <v>#REF!</v>
      </c>
      <c r="C1078" s="189" t="str">
        <f>Seeds!AA703</f>
        <v>{"id":"M6-G-20b-I-3","stimulus":"&lt;p&gt;Qual é a área do retângulo a seguir?&lt;/p&gt;&lt;div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cm&lt;/span&gt;\n\t\t&lt;/div&gt;\n\t&lt;/div&gt;\n&lt;/div&gt;&lt;/img&gt;&lt;/div&gt;","hint":"&lt;p&gt;A fórmula da área de um retângulo é:&lt;/p&gt;&lt;p style=\"text-align:center;\"&gt;Área = base × altura&lt;/p&gt;","feedback":"&lt;p&gt;A fórmula da área de um retângulo é:&lt;/p&gt;&lt;p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v>
      </c>
      <c r="D1078" s="189" t="str">
        <f t="shared" si="2"/>
        <v>#REF!</v>
      </c>
    </row>
    <row r="1079" ht="15.75" customHeight="1">
      <c r="A1079" s="189" t="str">
        <f>Seeds!AB704</f>
        <v>M6-G-20b-E-1</v>
      </c>
      <c r="B1079" s="189" t="str">
        <f t="shared" si="407"/>
        <v>#REF!</v>
      </c>
      <c r="C1079" s="189" t="str">
        <f>Seeds!AA704</f>
        <v>{"id":"M6-G-20b-E-1","stimulus":"&lt;p&gt;Calcule a área desse retângulo.&lt;/p&gt;&lt;div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v>
      </c>
      <c r="D1079" s="189" t="str">
        <f t="shared" si="2"/>
        <v>#REF!</v>
      </c>
    </row>
    <row r="1080" ht="15.75" customHeight="1">
      <c r="A1080" s="189" t="str">
        <f>Seeds!AB705</f>
        <v>M6-G-20b-E-2</v>
      </c>
      <c r="B1080" s="189" t="str">
        <f t="shared" si="407"/>
        <v>#REF!</v>
      </c>
      <c r="C1080" s="189" t="str">
        <f>Seeds!AA705</f>
        <v>{"id":"M6-G-20b-E-2","stimulus":"&lt;p&gt;Calcule a área desse retângulo.&lt;/p&gt;&lt;div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v>
      </c>
      <c r="D1080" s="189" t="str">
        <f t="shared" si="2"/>
        <v>#REF!</v>
      </c>
    </row>
    <row r="1081" ht="15.75" customHeight="1">
      <c r="A1081" s="189" t="str">
        <f>Seeds!AB706</f>
        <v>M6-G-20b-E-3</v>
      </c>
      <c r="B1081" s="189" t="str">
        <f t="shared" si="407"/>
        <v>#REF!</v>
      </c>
      <c r="C1081" s="189" t="str">
        <f>Seeds!AA706</f>
        <v>{"id":"M6-G-20b-E-3","stimulus":"&lt;p&gt;Calcule a área desse retângulo.&lt;/p&gt;&lt;div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D1081" s="189" t="str">
        <f t="shared" si="2"/>
        <v>#REF!</v>
      </c>
    </row>
    <row r="1082" ht="15.75" customHeight="1">
      <c r="A1082" s="189" t="str">
        <f>Seeds!AB707</f>
        <v>M6-G-20b-A-1</v>
      </c>
      <c r="B1082" s="189" t="str">
        <f t="shared" si="407"/>
        <v>#REF!</v>
      </c>
      <c r="C1082" s="189" t="str">
        <f>Seeds!AA707</f>
        <v>{"id":"M6-G-20b-A-1","stimulus":"&lt;p&gt;Um organizador de medicamentos retangular tem {{Q1}} cm de comprimento por {{Q2}} cm de largura. Qual é a sua área?&lt;/p&gt;","template":"&lt;p&gt;A área do organizador é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D1082" s="189" t="str">
        <f t="shared" si="2"/>
        <v>#REF!</v>
      </c>
    </row>
    <row r="1083" ht="15.75" customHeight="1">
      <c r="A1083" s="189" t="str">
        <f>Seeds!AB708</f>
        <v>M6-G-20b-A-2</v>
      </c>
      <c r="B1083" s="189" t="str">
        <f t="shared" si="407"/>
        <v>#REF!</v>
      </c>
      <c r="C1083" s="189" t="str">
        <f>Seeds!AA708</f>
        <v>{"id":"M6-G-20b-A-2","stimulus":"&lt;p&gt;Virgínia está tricotando uma echarpe retangular colorida. No momento, a echarpe tem {{Q1}} cm de comprimento e {{Q2}} cm de largura. Qual é a sua área?&lt;/p&gt;","template":"&lt;p&gt;A área da echarpe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D1083" s="189" t="str">
        <f t="shared" si="2"/>
        <v>#REF!</v>
      </c>
    </row>
    <row r="1084" ht="15.75" customHeight="1">
      <c r="A1084" s="189" t="str">
        <f>Seeds!AB709</f>
        <v>M6-G-20b-A-3</v>
      </c>
      <c r="B1084" s="189" t="str">
        <f t="shared" si="407"/>
        <v>#REF!</v>
      </c>
      <c r="C1084" s="189" t="str">
        <f>Seeds!AA709</f>
        <v>{"id":"M6-G-20b-A-3","stimulus":"&lt;p&gt;O bolo de aniversário de Juliana é retangular e tem {{Q1}} cm de comprimento e {{Q2}} cm de largura. Qual é a sua área?&lt;/p&gt;","template":"&lt;p&gt;A área do bolo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D1084" s="189" t="str">
        <f t="shared" si="2"/>
        <v>#REF!</v>
      </c>
    </row>
    <row r="1085" ht="15.75" customHeight="1">
      <c r="A1085" s="189" t="str">
        <f>Seeds!AB710</f>
        <v>M6-G-20c-I-1</v>
      </c>
      <c r="B1085" s="189" t="str">
        <f t="shared" si="407"/>
        <v>#REF!</v>
      </c>
      <c r="C1085" s="189" t="str">
        <f>Seeds!AA710</f>
        <v>{"id":"M6-G-20c-I-1","stimulus":"&lt;p&gt;Selecione a área deste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D1085" s="189" t="str">
        <f t="shared" si="2"/>
        <v>#REF!</v>
      </c>
    </row>
    <row r="1086" ht="15.75" customHeight="1">
      <c r="A1086" s="189" t="str">
        <f>Seeds!AB711</f>
        <v>M6-G-20c-I-2</v>
      </c>
      <c r="B1086" s="189" t="str">
        <f t="shared" si="407"/>
        <v>#REF!</v>
      </c>
      <c r="C1086" s="189" t="str">
        <f>Seeds!AA711</f>
        <v>{"id":"M6-G-20c-I-2","stimulus":"&lt;p&gt;Selecione a área deste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D1086" s="189" t="str">
        <f t="shared" si="2"/>
        <v>#REF!</v>
      </c>
    </row>
    <row r="1087" ht="15.75" customHeight="1">
      <c r="A1087" s="189" t="str">
        <f>Seeds!AB712</f>
        <v>M6-G-20c-I-3</v>
      </c>
      <c r="B1087" s="189" t="str">
        <f t="shared" si="407"/>
        <v>#REF!</v>
      </c>
      <c r="C1087" s="189" t="str">
        <f>Seeds!AA712</f>
        <v>{"id":"M6-G-20c-I-3","stimulus":"&lt;p&gt;Selecione a área deste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D1087" s="189" t="str">
        <f t="shared" si="2"/>
        <v>#REF!</v>
      </c>
    </row>
    <row r="1088" ht="15.75" customHeight="1">
      <c r="A1088" s="189" t="str">
        <f>Seeds!AB713</f>
        <v>M6-G-20c-E-1</v>
      </c>
      <c r="B1088" s="189" t="str">
        <f t="shared" si="407"/>
        <v>#REF!</v>
      </c>
      <c r="C1088" s="189" t="str">
        <f>Seeds!AA713</f>
        <v>{"id":"M6-G-20c-E-1","stimulus":"&lt;p&gt;Calcule a área do seguinte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v>
      </c>
      <c r="D1088" s="189" t="str">
        <f t="shared" si="2"/>
        <v>#REF!</v>
      </c>
    </row>
    <row r="1089" ht="15.75" customHeight="1">
      <c r="A1089" s="189" t="str">
        <f>Seeds!AB714</f>
        <v>M6-G-20c-E-2</v>
      </c>
      <c r="B1089" s="189" t="str">
        <f t="shared" si="407"/>
        <v>#REF!</v>
      </c>
      <c r="C1089" s="189" t="str">
        <f>Seeds!AA714</f>
        <v>{"id":"M6-G-20c-E-2","stimulus":"&lt;p&gt;Calcule a área do seguinte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v>
      </c>
      <c r="D1089" s="189" t="str">
        <f t="shared" si="2"/>
        <v>#REF!</v>
      </c>
    </row>
    <row r="1090" ht="15.75" customHeight="1">
      <c r="A1090" s="189" t="str">
        <f>Seeds!AB715</f>
        <v>M6-G-20c-E-3</v>
      </c>
      <c r="B1090" s="189" t="str">
        <f t="shared" si="407"/>
        <v>#REF!</v>
      </c>
      <c r="C1090" s="189" t="str">
        <f>Seeds!AA715</f>
        <v>{"id":"M6-G-20c-E-3","stimulus":"&lt;p&gt;Calcule a área do seguinte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calculated":[{"name":"A1","label":"{{function}}","function":"{{Q1}}*{{Q1}}"}],"uniques":true},"algorithm":{"name":"calculateOperation","params":{"method":"equivLiteral","keyboard":"INTERMEDIATE"}}}</v>
      </c>
      <c r="D1090" s="189" t="str">
        <f t="shared" si="2"/>
        <v>#REF!</v>
      </c>
    </row>
    <row r="1091" ht="15.75" customHeight="1">
      <c r="A1091" s="189" t="str">
        <f>Seeds!AB716</f>
        <v>M6-G-20c-A-1</v>
      </c>
      <c r="B1091" s="189" t="str">
        <f t="shared" si="407"/>
        <v>#REF!</v>
      </c>
      <c r="C1091" s="189" t="str">
        <f>Seeds!AA716</f>
        <v>{"id":"M6-G-20c-A-1","seed":{"parameters":[{"name":"Q1","label":null,"list":[8,9,10,11,12]},{"name":"Q2","label":null,"list":[0,0.5,1]}],"uniques":true},"scaffolding":[{"id":"step-0","stimulus":"&lt;p&gt;A praça central de uma cidade tem a forma e as medidas desta figura. Qual é a área da praça?&lt;/p&gt;&lt;div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m&lt;/span&gt;\n\t\t&lt;/div&gt;\n\t&lt;/div&gt;\n&lt;/div&gt;&lt;/div&gt;","template":"&lt;p&gt;A área mede {{response}} m&lt;sup&gt;2&lt;/sup&gt;.&lt;/p&gt;","seed":{"calculated":[{"name":"T1","label":"{{function}}","function":"math.round(1.5*{{Q1}})-0.5+{{Q2}}","temp":true},{"name":"0-A1","label":"{{function}}","function":"{{Q1}}*{{T1}}"}]},"algorithm":{"name":"calculateOperation","params":{"method":"equivLiteral","keyboard":"INTERMEDIATE"}}},{"id":"step-1","stimulus":"&lt;p&gt;Quais são as medidas desse paralelogramo?&lt;/p&gt;","template":"&lt;p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m&lt;sup&gt;2&lt;/sup&gt;&lt;/p&gt;","seed":{"calculated":[{"name":"T1","label":"{{function}}","function":"math.round(1.5*{{Q1}})-0.5+{{Q2}}","temp":true},{"name":"4-A1","label":"{{function}}","function":" {{Q1}}*{{T1}}"}]},"algorithm":{"name":"calculateOperation","params":{"method":"equivLiteral","keyboard":"INTERMEDIATE"}}}]}</v>
      </c>
      <c r="D1091" s="189" t="str">
        <f t="shared" si="2"/>
        <v>#REF!</v>
      </c>
    </row>
    <row r="1092" ht="15.75" customHeight="1">
      <c r="A1092" s="189" t="str">
        <f>Seeds!AB717</f>
        <v>M6-G-20c-A-2</v>
      </c>
      <c r="B1092" s="189" t="str">
        <f t="shared" si="407"/>
        <v>#REF!</v>
      </c>
      <c r="C1092" s="189" t="str">
        <f>Seeds!AA717</f>
        <v>{"id":"M6-G-20c-A-2","seed":{"parameters":[{"name":"Q1","label":null,"list":[4,5,6,7,8]},{"name":"Q2","label":null,"list":[0,1,2]}],"uniques":true},"scaffolding":[{"id":"step-0","stimulus":"&lt;p&gt;Os azulejos de uma cozinha tem a forma e as medidas desta figura. Qual é a área de cada um?&lt;/p&gt;&lt;div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cm&lt;/span&gt;\n\t\t&lt;/div&gt;\n\t&lt;/div&gt;\n&lt;/div&gt;&lt;/div&gt;","template":"&lt;p&gt;A área mede {{response}} cm&lt;sup&gt;2&lt;/sup&gt;.&lt;/p&gt;","seed":{"calculated":[{"name":"T1","label":"{{function}}","function":"math.round(2*{{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standard","params":{"countCorrect":1,"countIncorrect":2}}},{"id":"step-3","stimulus":"&lt;p&gt;Que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deste paralelogramo.&lt;/p&gt;","template":"&lt;p style=\"text-align:center;\"&gt;Área = base × altura = {{T1}} × {{Q1}} = {{response}} cm&lt;sup&gt;2&lt;/sup&gt;&lt;/p&gt;","seed":{"calculated":[{"name":"T1","label":"{{function}}","function":"math.round(2*{{Q1}})-1+{{Q2}}","temp":true},{"name":"4-A1","label":"{{function}}","function":" {{Q1}}*{{T1}}"}]},"algorithm":{"name":"calculateOperation","params":{"method":"equivLiteral","keyboard":"INTERMEDIATE"}}}]}</v>
      </c>
      <c r="D1092" s="189" t="str">
        <f t="shared" si="2"/>
        <v>#REF!</v>
      </c>
    </row>
    <row r="1093" ht="15.75" customHeight="1">
      <c r="A1093" s="189" t="str">
        <f>Seeds!AB718</f>
        <v>M6-G-20c-A-3</v>
      </c>
      <c r="B1093" s="189" t="str">
        <f t="shared" si="407"/>
        <v>#REF!</v>
      </c>
      <c r="C1093" s="189" t="str">
        <f>Seeds!AA718</f>
        <v>{"id":"M6-G-20c-A-3","seed":{"parameters":[{"name":"Q1","label":null,"list":[8,9,10,11,12]},{"name":"Q2","label":null,"list":[0,1,2]}],"uniques":true},"scaffolding":[{"id":"step-0","stimulus":"&lt;p&gt;Nayara comprou um espelho com a forma e as medidas desta figura?&lt;/p&gt;&lt;div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cm&lt;/span&gt;\n\t\t&lt;/div&gt;\n\t&lt;/div&gt;\n&lt;/div&gt;&lt;/div&gt;","template":"&lt;p&gt;A área mede {{response}} cm&lt;sup&gt;2&lt;/sup&gt;.&lt;/p&gt;","seed":{"calculated":[{"name":"T1","label":"{{function}}","function":"{{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cm&lt;sup&gt;2&lt;/sup&gt;&lt;/p&gt;","seed":{"calculated":[{"name":"T1","label":"{{function}}","function":"{{Q1}}-1+{{Q2}}","temp":true},{"name":"4-A1","label":"{{function}}","function":" {{Q1}}*{{T1}}"}]},"algorithm":{"name":"calculateOperation","params":{"method":"equivLiteral","keyboard":"INTERMEDIATE"}}}]}</v>
      </c>
      <c r="D1093" s="189" t="str">
        <f t="shared" si="2"/>
        <v>#REF!</v>
      </c>
    </row>
    <row r="1094" ht="15.75" customHeight="1">
      <c r="A1094" s="189" t="str">
        <f>Seeds!AB719</f>
        <v>M6-G-20d-I-1</v>
      </c>
      <c r="B1094" s="189" t="str">
        <f t="shared" si="407"/>
        <v>#REF!</v>
      </c>
      <c r="C1094" s="189" t="str">
        <f>Seeds!AA719</f>
        <v>{"id":"M6-G-20d-I-1","stimulus":"&lt;p&gt;Arraste a área deste losango.&lt;style=\"display:flex;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D1094" s="189" t="str">
        <f t="shared" si="2"/>
        <v>#REF!</v>
      </c>
    </row>
    <row r="1095" ht="15.75" customHeight="1">
      <c r="A1095" s="189" t="str">
        <f>Seeds!AB720</f>
        <v>M6-G-20d-I-2</v>
      </c>
      <c r="B1095" s="189" t="str">
        <f t="shared" si="407"/>
        <v>#REF!</v>
      </c>
      <c r="C1095" s="189" t="str">
        <f>Seeds!AA720</f>
        <v>{"id":"M6-G-20d-I-2","stimulus":"&lt;p&gt;Arraste a área deste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v>
      </c>
      <c r="D1095" s="189" t="str">
        <f t="shared" si="2"/>
        <v>#REF!</v>
      </c>
    </row>
    <row r="1096" ht="15.75" customHeight="1">
      <c r="A1096" s="189" t="str">
        <f>Seeds!AB721</f>
        <v>M6-G-20d-I-3</v>
      </c>
      <c r="B1096" s="189" t="str">
        <f t="shared" si="407"/>
        <v>#REF!</v>
      </c>
      <c r="C1096" s="189" t="str">
        <f>Seeds!AA721</f>
        <v>{"id":"M6-G-20d-I-3","stimulus":"&lt;p&gt;Arraste a área deste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D1096" s="189" t="str">
        <f t="shared" si="2"/>
        <v>#REF!</v>
      </c>
    </row>
    <row r="1097" ht="15.75" customHeight="1">
      <c r="A1097" s="189" t="str">
        <f>Seeds!AB722</f>
        <v>M6-G-20d-E-1</v>
      </c>
      <c r="B1097" s="189" t="str">
        <f t="shared" si="407"/>
        <v>#REF!</v>
      </c>
      <c r="C1097" s="189" t="str">
        <f>Seeds!AA722</f>
        <v>{"id":"M6-G-20d-E-1","stimulus":"&lt;p&gt;Escreva a área do seguinte losango.&lt;/p&gt;&lt;div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D1097" s="189" t="str">
        <f t="shared" si="2"/>
        <v>#REF!</v>
      </c>
    </row>
    <row r="1098" ht="15.75" customHeight="1">
      <c r="A1098" s="189" t="str">
        <f>Seeds!AB723</f>
        <v>M6-G-20d-E-2</v>
      </c>
      <c r="B1098" s="189" t="str">
        <f t="shared" si="407"/>
        <v>#REF!</v>
      </c>
      <c r="C1098" s="189" t="str">
        <f>Seeds!AA723</f>
        <v>{"id":"M6-G-20d-E-2","stimulus":"&lt;p&gt;Escreva a área do seguinte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v>
      </c>
      <c r="D1098" s="189" t="str">
        <f t="shared" si="2"/>
        <v>#REF!</v>
      </c>
    </row>
    <row r="1099" ht="15.75" customHeight="1">
      <c r="A1099" s="189" t="str">
        <f>Seeds!AB724</f>
        <v>M6-G-20d-E-3</v>
      </c>
      <c r="B1099" s="189" t="str">
        <f t="shared" si="407"/>
        <v>#REF!</v>
      </c>
      <c r="C1099" s="189" t="str">
        <f>Seeds!AA724</f>
        <v>{"id":"M6-G-20d-E-3","stimulus":"&lt;p&gt;Escreva a área do seguinte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D1099" s="189" t="str">
        <f t="shared" si="2"/>
        <v>#REF!</v>
      </c>
    </row>
    <row r="1100" ht="15.75" customHeight="1">
      <c r="A1100" s="189" t="str">
        <f>Seeds!AB725</f>
        <v>M6-G-20d-A-1</v>
      </c>
      <c r="B1100" s="189" t="str">
        <f t="shared" si="407"/>
        <v>#REF!</v>
      </c>
      <c r="C1100" s="189" t="str">
        <f>Seeds!AA725</f>
        <v>{"id":"M6-G-20d-A-1","seed":{"parameters":[{"name":"Q1","label":null,"list":[5,6,7,8,9,10]},{"name":"Q2","label":null,"list":[0,1,2]}],"uniques":true},"scaffolding":[{"id":"step-0","stimulus":"&lt;p&gt;Nicolas vai montar uma pipa como a desta figura. Quanto mede a área de papel que ele vai precisar?&lt;/p&gt;&lt;div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dm&lt;/span&gt;\n\t\t&lt;/div&gt;\n\t&lt;/div&gt;\n&lt;/div&gt;&lt;/div&gt;","template":"&lt;p&gt;Ele vai precisar de {{response}} dm&lt;sup&gt;2&lt;/sup&gt; de papel.&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D1100" s="189" t="str">
        <f t="shared" si="2"/>
        <v>#REF!</v>
      </c>
    </row>
    <row r="1101" ht="15.75" customHeight="1">
      <c r="A1101" s="189" t="str">
        <f>Seeds!AB726</f>
        <v>M6-G-20d-A-2</v>
      </c>
      <c r="B1101" s="189" t="str">
        <f t="shared" si="407"/>
        <v>#REF!</v>
      </c>
      <c r="C1101" s="189" t="str">
        <f>Seeds!AA726</f>
        <v>{"id":"M6-G-20d-A-2","seed":{"parameters":[{"name":"Q1","label":null,"list":[4,5,6,7,8,9,10]},{"name":"Q2","label":null,"list":[0,1,2]}],"uniques":true},"scaffolding":[{"id":"step-0","stimulus":"&lt;p&gt;Giovanna pendurou em seu quarto um tecido decorativo que tem a forma e as medidas desta figura. Quanto mede a área dele?&lt;/p&gt;&lt;div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dm&lt;/span&gt;\n\t\t&lt;/div&gt;\n\t&lt;/div&gt;\n&lt;/div&gt;","template":"&lt;p&gt;A área mede {{response}} dm&lt;sup&gt;2&lt;/sup&gt;.&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D1101" s="189" t="str">
        <f t="shared" si="2"/>
        <v>#REF!</v>
      </c>
    </row>
    <row r="1102" ht="15.75" customHeight="1">
      <c r="A1102" s="189" t="str">
        <f>Seeds!AB727</f>
        <v>M6-G-20d-A-3</v>
      </c>
      <c r="B1102" s="189" t="str">
        <f t="shared" si="407"/>
        <v>#REF!</v>
      </c>
      <c r="C1102" s="189" t="str">
        <f>Seeds!AA727</f>
        <v>{"id":"M6-G-20d-A-3","seed":{"parameters":[{"name":"Q1","label":null,"list":[4,5,6,7,8,9,10]},{"name":"Q2","label":null,"list":[0,1,2]}],"uniques":true},"scaffolding":[{"id":"step-0","stimulus":"&lt;p&gt;Um artesão faz brincos com forma de losango. As medidas dos brincos são mostradas nesta figura. Qual é a área de um desses brincos?&lt;div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mm&lt;/span&gt;\n\t\t&lt;/div&gt;\n\t&lt;/div&gt;\n&lt;/div&gt;&lt;/div&gt;","template":"&lt;p&gt;A área mede {{response}} mm&lt;sup&gt;2&lt;/sup&gt;.&lt;/p&gt;","seed":{"calculated":[{"name":"T1","label":"{{function}}","function":"2*{{Q1}}-1+{{Q2}}","temp":true},{"name":"0-A1","label":"{{function}}","function":"{{Q1}}*{{T1}}/2"}]},"algorithm":{"name":"calculateOperation","params":{"method":"equivLiteral","keyboard":"INTERMEDIATE"}}},{"id":"step-1","stimulus":"&lt;p&gt;Quais são as medidas desse losango?&lt;/p&gt;","template":"&lt;p style=\"text-align:center;\"&gt;Diagonal maior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v>
      </c>
      <c r="D1102" s="189" t="str">
        <f t="shared" si="2"/>
        <v>#REF!</v>
      </c>
    </row>
    <row r="1103" ht="15.75" customHeight="1">
      <c r="A1103" s="189" t="str">
        <f>Seeds!AB728</f>
        <v>M6-G-20e-I-1</v>
      </c>
      <c r="B1103" s="189" t="str">
        <f t="shared" si="407"/>
        <v>#REF!</v>
      </c>
      <c r="C1103" s="189" t="str">
        <f>Seeds!AA728</f>
        <v>{
    "id": "M6-G-20e-I-1",
    "stimulus": "&lt;p&gt;Selecione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
    "feedback": "&lt;p&gt;A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D1103" s="189" t="str">
        <f t="shared" si="2"/>
        <v>#REF!</v>
      </c>
    </row>
    <row r="1104" ht="15.75" customHeight="1">
      <c r="A1104" s="189" t="str">
        <f>Seeds!AB729</f>
        <v>M6-G-20e-I-2</v>
      </c>
      <c r="B1104" s="189" t="str">
        <f t="shared" si="407"/>
        <v>#REF!</v>
      </c>
      <c r="C1104" s="189" t="str">
        <f>Seeds!AA729</f>
        <v>{"id":"M6-G-20e-I-2","stimulus":"&lt;p&gt;Selecione a área deste trapézio.&lt;/p&gt;&lt;div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D1104" s="189" t="str">
        <f t="shared" si="2"/>
        <v>#REF!</v>
      </c>
    </row>
    <row r="1105" ht="15.75" customHeight="1">
      <c r="A1105" s="189" t="str">
        <f>Seeds!AB730</f>
        <v>M6-G-20e-I-3</v>
      </c>
      <c r="B1105" s="189" t="str">
        <f t="shared" si="407"/>
        <v>#REF!</v>
      </c>
      <c r="C1105" s="189" t="str">
        <f>Seeds!AA730</f>
        <v>{"id":"M6-G-20e-I-3","stimulus":"&lt;p&gt;Qual é a área deste trapézio? Escolha a resposta correta.&lt;/p&gt;&lt;div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D1105" s="189" t="str">
        <f t="shared" si="2"/>
        <v>#REF!</v>
      </c>
    </row>
    <row r="1106" ht="15.75" customHeight="1">
      <c r="A1106" s="189" t="str">
        <f>Seeds!AB731</f>
        <v>M6-G-20e-E-1</v>
      </c>
      <c r="B1106" s="189" t="str">
        <f t="shared" si="407"/>
        <v>#REF!</v>
      </c>
      <c r="C1106" s="189" t="str">
        <f>Seeds!AA731</f>
        <v>{"id":"M6-G-20e-E-1","stimulus":"&lt;p&gt;Qual é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v>
      </c>
      <c r="D1106" s="189" t="str">
        <f t="shared" si="2"/>
        <v>#REF!</v>
      </c>
    </row>
    <row r="1107" ht="15.75" customHeight="1">
      <c r="A1107" s="189" t="str">
        <f>Seeds!AB732</f>
        <v>M6-G-20e-E-2</v>
      </c>
      <c r="B1107" s="189" t="str">
        <f t="shared" si="407"/>
        <v>#REF!</v>
      </c>
      <c r="C1107" s="189" t="str">
        <f>Seeds!AA732</f>
        <v>{"id":"M6-G-20e-E-2","stimulus":"&lt;p&gt;Qual é a área deste trapézio? Escreva sua resposta.&lt;/p&gt;&lt;div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v>
      </c>
      <c r="D1107" s="189" t="str">
        <f t="shared" si="2"/>
        <v>#REF!</v>
      </c>
    </row>
    <row r="1108" ht="15.75" customHeight="1">
      <c r="A1108" s="189" t="str">
        <f>Seeds!AB733</f>
        <v>M6-G-20e-E-3</v>
      </c>
      <c r="B1108" s="189" t="str">
        <f t="shared" si="407"/>
        <v>#REF!</v>
      </c>
      <c r="C1108" s="189" t="str">
        <f>Seeds!AA733</f>
        <v>{"id":"M6-G-20e-E-3","stimulus":"&lt;p&gt;Qual é a área deste trapézio? Escreva sua resposta.&lt;/p&gt;&lt;div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D1108" s="189" t="str">
        <f t="shared" si="2"/>
        <v>#REF!</v>
      </c>
    </row>
    <row r="1109" ht="15.75" customHeight="1">
      <c r="A1109" s="189" t="str">
        <f>Seeds!AB734</f>
        <v>M6-G-20e-A-1</v>
      </c>
      <c r="B1109" s="189" t="str">
        <f t="shared" si="407"/>
        <v>#REF!</v>
      </c>
      <c r="C1109" s="189" t="str">
        <f>Seeds!AA734</f>
        <v>{"id":"M6-G-20e-A-1","seed":{"parameters":[{"name":"Q1","label":null,"list":[3,4,5,6,7]}],"uniques":true},"scaffolding":[{"id":"step-0","stimulus":"&lt;p&gt;Silvana vai se mudar para um apartamento cuja planta tem a forma e as dimensões mostradas na figura abaixo. Qual é a área do novo apartamento?&lt;div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m&lt;/span&gt;\n\t\t&lt;/div&gt;\n\t&lt;/div&gt;\n&lt;/div&gt;","template":"&lt;p&gt;A área do apartamento mede {{response}} m&lt;sup&gt;2&lt;/sup&gt;.&lt;/p&gt;","seed":{"calculated":[{"name":"T1","label":"{{function}}","function":"2*{{Q1}}","temp":true},{"name":"0-A1","label":"{{function}}","function":"({{T1}}+{{Q1}})*{{T1}}/2"}]},"algorithm":{"name":"calculateOperation","params":{"method":"equivLiteral","keyboard":"NUMERICAL"}}},{"id":"step-1","stimulus":"&lt;p&gt;Quais são as medidas desse trapézio?&lt;/p&gt;","template":"&lt;p style=\"text-align:center;\"&gt;Base maior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NUMERICAL"}}},{"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v>
      </c>
      <c r="D1109" s="189" t="str">
        <f t="shared" si="2"/>
        <v>#REF!</v>
      </c>
    </row>
    <row r="1110" ht="15.75" customHeight="1">
      <c r="A1110" s="189" t="str">
        <f>Seeds!AB735</f>
        <v>M6-G-20e-A-2</v>
      </c>
      <c r="B1110" s="189" t="str">
        <f t="shared" si="407"/>
        <v>#REF!</v>
      </c>
      <c r="C1110" s="189" t="str">
        <f>Seeds!AA735</f>
        <v>{"id":"M6-G-20e-A-2","seed":{"parameters":[{"name":"Q1","label":null,"list":[10,11,12,13,14,15]}],"uniques":true},"scaffolding":[{"id":"step-0","stimulus":"&lt;p&gt;Os ladrilhos de uma calçada têm a forma e as medidas desta figura. Qual é a área de cada ladrilho?&lt;/p&gt;&lt;div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ladrilho mede {{response}} cm&lt;sup&gt;2&lt;/sup&gt;.&lt;/p&gt;","seed":{"calculated":[{"name":"T1","label":"{{function}}","function":"2*{{Q1}}","temp":true},{"name":"0-A1","label":"{{function}}","function":"({{T1}}+{{Q1}})*{{T1}}/2"}]},"algorithm":{"name":"calculateOperation","params":{"method":"equivLiteral","keyboard":"INTERMEDIATE"}}},{"id":"step-1","stimulus":"&lt;p&gt;Quais são as medidas desse trapézio?&lt;/p&gt;","template":"&lt;p style=\"text-align:center;\"&gt;Base maior = {{response}} cm&lt;/p&gt;&lt;p style=\"text-align:center;\"&gt;Base menor = {{response}} cm&lt;/p&gt;&lt;p style=\"text-align:center;\"&gt;Altura = {{response}} cm","seed":{"calculated":[{"name":"T1","label":"{{function}}","function":"2*{{Q1}}","temp":true},{"name":"1-A1","label":"{{function}}","function":"{{T1}}"},{"name":"1-A2","label":"{{function}}","function":"{{Q1}}"},{"name":"1-A3","label":"{{function}}","function":"{{T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v>
      </c>
      <c r="D1110" s="189" t="str">
        <f t="shared" si="2"/>
        <v>#REF!</v>
      </c>
    </row>
    <row r="1111" ht="15.75" customHeight="1">
      <c r="A1111" s="189" t="str">
        <f>Seeds!AB736</f>
        <v>M6-G-20e-A-3</v>
      </c>
      <c r="B1111" s="189" t="str">
        <f t="shared" si="407"/>
        <v>#REF!</v>
      </c>
      <c r="C1111" s="189" t="str">
        <f>Seeds!AA736</f>
        <v>{"id":"M6-G-20e-A-3","seed":{"parameters":[{"name":"Q1","label":null,"list":[2,3,4,5,6,7]}],"uniques":true},"scaffolding":[{"id":"step-0","stimulus":"&lt;p&gt;Dona Vera tem um campo de papoulas com forma e medidas iguais as desta figura. Calcule a área do campo.&lt;/p&gt;&lt;div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hm&lt;/span&gt;\n\t\t&lt;/div&gt;\n\t&lt;/div&gt;\n&lt;/div&gt;&lt;/div&gt;","template":"&lt;p&gt;A área é de {{response}} hm&lt;sup&gt;2&lt;/sup&gt;.&lt;/p&gt;","seed":{"calculated":[{"name":"T1","label":"{{function}}","function":"math.round(1.3*{{Q1}})","temp":true},{"name":"0-A1","label":"{{function}}","function":"({{T1}}+{{Q1}})*{{Q1}}/2"}]},"algorithm":{"name":"calculateOperation","params":{"method":"equivLiteral","keyboard":"INTERMEDIATE"}}},{"id":"step-1","stimulus":"&lt;p&gt;Quais são as medidas desse trapézio?&lt;/p&gt;","template":"&lt;p style=\"text-align:center;\"&gt;Base maior = {{response}} hm&lt;/p&gt;&lt;p style=\"text-align:center;\"&gt;Base menor = {{response}} hm&lt;/p&gt;&lt;p style=\"text-align:center;\"&gt;Altura = {{response}} hm","seed":{"calculated":[{"name":"T1","label":"{{function}}","function":" math.round(1.3*{{Q1}})","temp":true},{"name":"1-A1","label":"{{function}}","function":"{{T1}}"},{"name":"1-A2","label":"{{function}}","function":"{{Q1}}"},{"name":"1-A3","label":"{{function}}","function":"{{Q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v>
      </c>
      <c r="D1111" s="189" t="str">
        <f t="shared" si="2"/>
        <v>#REF!</v>
      </c>
    </row>
    <row r="1112" ht="15.75" customHeight="1">
      <c r="A1112" s="189" t="str">
        <f>Seeds!AB737</f>
        <v>M6-G-21a-I-1</v>
      </c>
      <c r="B1112" s="189" t="str">
        <f t="shared" si="407"/>
        <v>#REF!</v>
      </c>
      <c r="C1112" s="189" t="str">
        <f>Seeds!AA737</f>
        <v>{"id":"M6-G-21a-I-1","stimulus":"&lt;p&gt;Arraste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v>
      </c>
      <c r="D1112" s="189" t="str">
        <f t="shared" si="2"/>
        <v>#REF!</v>
      </c>
    </row>
    <row r="1113" ht="15.75" customHeight="1">
      <c r="A1113" s="189" t="str">
        <f>Seeds!AB738</f>
        <v>M6-G-21a-I-2</v>
      </c>
      <c r="B1113" s="189" t="str">
        <f t="shared" si="407"/>
        <v>#REF!</v>
      </c>
      <c r="C1113" s="189" t="str">
        <f>Seeds!AA738</f>
        <v>{"id":"M6-G-21a-I-2","stimulus":"&lt;p&gt;Arraste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v>
      </c>
      <c r="D1113" s="189" t="str">
        <f t="shared" si="2"/>
        <v>#REF!</v>
      </c>
    </row>
    <row r="1114" ht="15.75" customHeight="1">
      <c r="A1114" s="189" t="str">
        <f>Seeds!AB739</f>
        <v>M6-G-21a-E-1</v>
      </c>
      <c r="B1114" s="189" t="str">
        <f t="shared" si="407"/>
        <v>#REF!</v>
      </c>
      <c r="C1114" s="189" t="str">
        <f>Seeds!AA739</f>
        <v>{"id":"M6-G-21a-E-1","stimulus":"&lt;p&gt;Complete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v>
      </c>
      <c r="D1114" s="189" t="str">
        <f t="shared" si="2"/>
        <v>#REF!</v>
      </c>
    </row>
    <row r="1115" ht="15.75" customHeight="1">
      <c r="A1115" s="189" t="str">
        <f>Seeds!AB740</f>
        <v>M6-G-21a-E-2</v>
      </c>
      <c r="B1115" s="189" t="str">
        <f t="shared" si="407"/>
        <v>#REF!</v>
      </c>
      <c r="C1115" s="189" t="str">
        <f>Seeds!AA740</f>
        <v>{"id":"M6-G-21a-E-2","stimulus":"&lt;p&gt;Complete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v>
      </c>
      <c r="D1115" s="189" t="str">
        <f t="shared" si="2"/>
        <v>#REF!</v>
      </c>
    </row>
    <row r="1116" ht="15.75" customHeight="1">
      <c r="A1116" s="189" t="str">
        <f>Seeds!AB741</f>
        <v>M6-G-21b-I-1</v>
      </c>
      <c r="B1116" s="189" t="str">
        <f t="shared" si="407"/>
        <v>#REF!</v>
      </c>
      <c r="C1116" s="189" t="str">
        <f>Seeds!AA741</f>
        <v>{"id":"M6-G-21b-I-1","stimulus":"&lt;p&gt;Selecione o perímetro do seguinte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cm&lt;/span&gt;\n\t\t&lt;/div&gt;\n\t&lt;/div&gt;\n&lt;/div&gt;&lt;/div&gt;","hint":"&lt;p&gt;O perímetro de um polígono é a soma dos comprimentos de todos os seus lados.&lt;/p&gt;","feedback":"&lt;p&gt;O perímetro de um polígono é a soma dos comprimentos de todos os seus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D1116" s="189" t="str">
        <f t="shared" si="2"/>
        <v>#REF!</v>
      </c>
    </row>
    <row r="1117" ht="15.75" customHeight="1">
      <c r="A1117" s="189" t="str">
        <f>Seeds!AB742</f>
        <v>M6-G-21b-I-2</v>
      </c>
      <c r="B1117" s="189" t="str">
        <f t="shared" si="407"/>
        <v>#REF!</v>
      </c>
      <c r="C1117" s="189" t="str">
        <f>Seeds!AA742</f>
        <v>{"id":"M6-G-21b-I-2","stimulus":"&lt;p&gt;Selecione o perímetro do seguinte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cm&lt;/span&gt;\n\t\t&lt;/div&gt;\n\t&lt;/div&gt;\n&lt;/div&gt;&lt;/div&gt;","hint":"&lt;p&gt;O perímetro de um polígono é a soma dos comprimentos de todos os seus lados.&lt;/p&gt;","feedback":"&lt;p&gt;O perímetro de um polígono é a soma dos comprimentos de todos os seus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v>
      </c>
      <c r="D1117" s="189" t="str">
        <f t="shared" si="2"/>
        <v>#REF!</v>
      </c>
    </row>
    <row r="1118" ht="15.75" customHeight="1">
      <c r="A1118" s="189" t="str">
        <f>Seeds!AB743</f>
        <v>M6-G-21b-I-3</v>
      </c>
      <c r="B1118" s="189" t="str">
        <f t="shared" si="407"/>
        <v>#REF!</v>
      </c>
      <c r="C1118" s="189" t="str">
        <f>Seeds!AA743</f>
        <v>{"id":"M6-G-21b-I-3","stimulus":"&lt;p&gt;Selecione o perímetro do seguinte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cm&lt;/span&gt;\n\t\t&lt;/div&gt;\n\t&lt;/div&gt;\n&lt;/div&gt;&lt;/div&gt;","hint":"&lt;p&gt;O perímetro de um polígono é a soma dos comprimentos de todos os seus lados.&lt;/p&gt;","feedback":"&lt;p&gt;O perímetro de um polígono é a soma dos comprimentos de todos os seus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D1118" s="189" t="str">
        <f t="shared" si="2"/>
        <v>#REF!</v>
      </c>
    </row>
    <row r="1119" ht="15.75" customHeight="1">
      <c r="A1119" s="189" t="str">
        <f>Seeds!AB744</f>
        <v>M6-G-21b-E-1</v>
      </c>
      <c r="B1119" s="189" t="str">
        <f t="shared" si="407"/>
        <v>#REF!</v>
      </c>
      <c r="C1119" s="189" t="str">
        <f>Seeds!AA744</f>
        <v>{"id":"M6-G-21b-E-1","stimulus":"&lt;p&gt;Calcule o perímetro deste trapézio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v>
      </c>
      <c r="D1119" s="189" t="str">
        <f t="shared" si="2"/>
        <v>#REF!</v>
      </c>
    </row>
    <row r="1120" ht="15.75" customHeight="1">
      <c r="A1120" s="189" t="str">
        <f>Seeds!AB745</f>
        <v>M6-G-21b-E-2</v>
      </c>
      <c r="B1120" s="189" t="str">
        <f t="shared" si="407"/>
        <v>#REF!</v>
      </c>
      <c r="C1120" s="189" t="str">
        <f>Seeds!AA745</f>
        <v>{"id":"M6-G-21b-E-2","stimulus":"&lt;p&gt;Calcule o perímetro deste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v>
      </c>
      <c r="D1120" s="189" t="str">
        <f t="shared" si="2"/>
        <v>#REF!</v>
      </c>
    </row>
    <row r="1121" ht="15.75" customHeight="1">
      <c r="A1121" s="189" t="str">
        <f>Seeds!AB746</f>
        <v>M6-G-21b-E-3</v>
      </c>
      <c r="B1121" s="189" t="str">
        <f t="shared" si="407"/>
        <v>#REF!</v>
      </c>
      <c r="C1121" s="189" t="str">
        <f>Seeds!AA746</f>
        <v>{"id":"M6-G-21b-E-3","stimulus":"&lt;p&gt;Calcule o perímetro deste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{{Q1}} + {{Q1}} + {{Q1}} = {{A1}} cm&lt;/p&gt;","seed":{"parameters":[{"name":"Q1","label":null,"list":[2,3,4,5,6]}],"calculated":[{"name":"A1","label":"{{function}}","function":"{{Q1}}*5"}],"uniques":false},"algorithm":{"name":"calculateOperation","params":{"method":"equivLiteral","keyboard":"NUMERICAL"}}}</v>
      </c>
      <c r="D1121" s="189" t="str">
        <f t="shared" si="2"/>
        <v>#REF!</v>
      </c>
    </row>
    <row r="1122" ht="15.75" customHeight="1">
      <c r="A1122" s="189" t="str">
        <f>Seeds!AB747</f>
        <v>M6-G-21b-A-1</v>
      </c>
      <c r="B1122" s="189" t="str">
        <f t="shared" si="407"/>
        <v>#REF!</v>
      </c>
      <c r="C1122" s="189" t="str">
        <f>Seeds!AA747</f>
        <v>{"id":"M6-G-21b-A-1","stimulus":"&lt;p&gt;A capa de um livro tem formato retangular. Um de seus lados é {{Q1}} cm e o outro é {{T1}} cm. Calcule o perímetro dessa capa.&lt;/p&gt;","template":"&lt;p&gt;O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{{T1}} + {{T1}} = {{A1}} cm&lt;/p&gt;","seed":{"parameters":[{"name":"Q1","list":[19,20,21,22,23]}],"calculated":[{"name":"T1","function":"Lemonlib.round(0.6*{{Q1}},1)","temp":"true"},{"name":"A1","function":"Lemonlib.round(3.2*{{Q1}},1)"}],"uniques":true},"algorithm":{"name":"calculateOperation","params":{"method":"equivLiteral","keyboard":"NUMERICAL"}}}</v>
      </c>
      <c r="D1122" s="189" t="str">
        <f t="shared" si="2"/>
        <v>#REF!</v>
      </c>
    </row>
    <row r="1123" ht="15.75" customHeight="1">
      <c r="A1123" s="189" t="str">
        <f>Seeds!AB748</f>
        <v>M6-G-21b-A-2</v>
      </c>
      <c r="B1123" s="189" t="str">
        <f t="shared" si="407"/>
        <v>#REF!</v>
      </c>
      <c r="C1123" s="189" t="str">
        <f>Seeds!AA748</f>
        <v>{"id":"M6-G-21b-A-2","stimulus":"&lt;p&gt;Carina quer cercar a sua horta, que tem a forma de um quadrilátero irregular. Seus lados medem {{Q1}} m, {{Q2}} m, {{Q3}} m e {{Q4}} m. Qual é o seu perímetro?&lt;/p&gt;","template":"&lt;p&gt;O perímetro da horta é {{response}} m.&lt;/p&gt;","hint":"&lt;p&gt;O perímetro de um polígono é a soma dos comprimentos de todos os seus lados.&lt;/p&gt;","feedback":"&lt;p&gt;O perímetro de um polígono é a soma dos comprimentos de todos os seus lados.&lt;/p&gt;&lt;p style=\"text-align:center;\"&gt;Perímetro = {{Q1}} + {{Q2}} + {{Q3}} + {{Q4}} = {{A1}} m&lt;/p&gt;","seed":{"parameters":[{"name":"Q1","list":[2,3,4,5,6,7,8]},{"name":"Q2","list":[2,3,4,5,6,7,8]},{"name":"Q3","list":[2,3,4,5,6,7,8]},{"name":"Q4","list":[2,3,4,5,6,7,8]}],"calculated":[{"name":"A1","function":"{{Q1}}+{{Q2}}+{{Q3}}+{{Q4}}"}],"uniques":true},"algorithm":{"name":"calculateOperation","params":{"method":"equivLiteral","keyboard":"NUMERICAL"}}}</v>
      </c>
      <c r="D1123" s="189" t="str">
        <f t="shared" si="2"/>
        <v>#REF!</v>
      </c>
    </row>
    <row r="1124" ht="15.75" customHeight="1">
      <c r="A1124" s="189" t="str">
        <f>Seeds!AB749</f>
        <v>M6-G-21b-A-3</v>
      </c>
      <c r="B1124" s="189" t="str">
        <f t="shared" si="407"/>
        <v>#REF!</v>
      </c>
      <c r="C1124" s="189" t="str">
        <f>Seeds!AA749</f>
        <v>{"id":"M6-G-21b-A-3","stimulus":"&lt;p&gt;Os pratos de um restaurante têm a forma de um octógono regular com lados de {{Q1}} cm. Qual é o seu perímetro?&lt;/p&gt;","template":"&lt;p&gt;O perímetro do prato mede {{response}} cm.&lt;/p&gt;","hint":"&lt;p&gt;O perímetro de um polígono é a soma dos comprimentos de todos os seus lados.&lt;/p&gt;","feedback":"&lt;p&gt;O perímetro de um polígono é a soma dos comprimentos de todos os seus lados.&lt;/p&gt;&lt;p style=\"text-align:center;\"&gt;Perímetro = {{Q1}} + {{Q1}} + {{Q1}} + {{Q1}} + {{Q1}} + {{Q1}} + {{Q1}} + {{Q1}} = {{A1}} cm&lt;/p&gt;","seed":{"parameters":[{"name":"Q1","list":[10,11,12,13,14,15]}],"calculated":[{"name":"A1","function":"8*{{Q1}}"}],"uniques":true},"algorithm":{"name":"calculateOperation","params":{"method":"equivLiteral","keyboard":"NUMERICAL"}}}</v>
      </c>
      <c r="D1124" s="189" t="str">
        <f t="shared" si="2"/>
        <v>#REF!</v>
      </c>
    </row>
    <row r="1125" ht="15.75" customHeight="1">
      <c r="A1125" s="189" t="str">
        <f>Seeds!AB750</f>
        <v>M6-G-22a-I-1</v>
      </c>
      <c r="B1125" s="189" t="str">
        <f t="shared" si="407"/>
        <v>#REF!</v>
      </c>
      <c r="C1125" s="189" t="str">
        <f>Seeds!AA750</f>
        <v>{"id":"M6-G-22a-I-1","stimulus":"&lt;p&gt;Selecione a área deste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125" s="189" t="str">
        <f t="shared" si="2"/>
        <v>#REF!</v>
      </c>
    </row>
    <row r="1126" ht="15.75" customHeight="1">
      <c r="A1126" s="189" t="str">
        <f>Seeds!AB751</f>
        <v>M6-G-22a-I-2</v>
      </c>
      <c r="B1126" s="189" t="str">
        <f t="shared" si="407"/>
        <v>#REF!</v>
      </c>
      <c r="C1126" s="189" t="str">
        <f>Seeds!AA751</f>
        <v>{"id":"M6-G-22a-I-2","stimulus":"&lt;p&gt;Selecione a área deste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126" s="189" t="str">
        <f t="shared" si="2"/>
        <v>#REF!</v>
      </c>
    </row>
    <row r="1127" ht="15.75" customHeight="1">
      <c r="A1127" s="189" t="str">
        <f>Seeds!AB752</f>
        <v>M6-G-22a-I-3</v>
      </c>
      <c r="B1127" s="189" t="str">
        <f t="shared" si="407"/>
        <v>#REF!</v>
      </c>
      <c r="C1127" s="189" t="str">
        <f>Seeds!AA752</f>
        <v>{"id":"M6-G-22a-I-3","stimulus":"&lt;p&gt;Selecione a área deste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127" s="189" t="str">
        <f t="shared" si="2"/>
        <v>#REF!</v>
      </c>
    </row>
    <row r="1128" ht="15.75" customHeight="1">
      <c r="A1128" s="189" t="str">
        <f>Seeds!AB753</f>
        <v>M6-G-22a-E-1</v>
      </c>
      <c r="B1128" s="189" t="str">
        <f t="shared" si="407"/>
        <v>#REF!</v>
      </c>
      <c r="C1128" s="189" t="str">
        <f>Seeds!AA753</f>
        <v>{
    "id": "M6-G-22a-E-1",
    "stimulus": "&lt;p&gt;Qual é a área desse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"&lt;p&gt;A fórmula da área de um polígono regular é:&lt;/p&gt;&lt;p style=\"text-align: center\"&gt;Área = &lt;span class=\"fr-math-v2 fr-draggable\" contenteditable=\"false\" data-original-math=\"\\(\\frac{\\text{perímetro} \\ \\times \\ \\text{apótema}}{2}\\)\" draggable=\"true\"&gt;\\(\\frac{\\text{perímetro} \\ \\times \\ \\text{apótema}}{2}\\)&lt;/span&gt;&lt;/p&gt;",
    "feedback": "&lt;p&gt;A fórmula da área de um polígono regular é:&lt;/p&gt;&lt;p style=\"text-align: 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D1128" s="189" t="str">
        <f t="shared" si="2"/>
        <v>#REF!</v>
      </c>
    </row>
    <row r="1129" ht="15.75" customHeight="1">
      <c r="A1129" s="189" t="str">
        <f>Seeds!AB754</f>
        <v>M6-G-22a-E-2</v>
      </c>
      <c r="B1129" s="189" t="str">
        <f t="shared" si="407"/>
        <v>#REF!</v>
      </c>
      <c r="C1129" s="189" t="str">
        <f>Seeds!AA754</f>
        <v>{"id":"M6-G-22a-E-2","stimulus":"&lt;p&gt;Qual é a área desse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v>
      </c>
      <c r="D1129" s="189" t="str">
        <f t="shared" si="2"/>
        <v>#REF!</v>
      </c>
    </row>
    <row r="1130" ht="15.75" customHeight="1">
      <c r="A1130" s="189" t="str">
        <f>Seeds!AB755</f>
        <v>M6-G-22a-E-3</v>
      </c>
      <c r="B1130" s="189" t="str">
        <f t="shared" si="407"/>
        <v>#REF!</v>
      </c>
      <c r="C1130" s="189" t="str">
        <f>Seeds!AA755</f>
        <v>{"id":"M6-G-22a-E-3","stimulus":"&lt;p&gt;Qual é a área desse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D1130" s="189" t="str">
        <f t="shared" si="2"/>
        <v>#REF!</v>
      </c>
    </row>
    <row r="1131" ht="15.75" customHeight="1">
      <c r="A1131" s="189" t="str">
        <f>Seeds!AB756</f>
        <v>M6-G-22a-A-1</v>
      </c>
      <c r="B1131" s="189" t="str">
        <f t="shared" si="407"/>
        <v>#REF!</v>
      </c>
      <c r="C1131" s="189" t="str">
        <f>Seeds!AA756</f>
        <v>{"id":"M6-G-22a-A-1","seed":{"parameters":[{"name":"Q1","label":null,"min":5,"max":10,"step":1}],"uniques":true},"scaffolding":[{"id":"step-0","stimulus":"&lt;p&gt;Calcule a área de um relógio de parede com a forma de um octógono regular com lado de {{Q1}} cm e apótema de {{T1}} cm.&lt;/p&gt;","template":"&lt;p&gt;A área mede {{response}} cm&lt;sup&gt;2&lt;/sup&gt;.&lt;/p&gt;","seed":{"calculated":[{"name":"T1","label":"{{function}}","function":"Lemonlib.round({{Q1}}/0.83,1)","temp":true},{"name":"0-A1","label":"{{function}}","function":" Lemonlib.round(8*{{Q1}}*{{T1}}/2,2) "}]},"algorithm":{"name":"calculateOperation","params":{"method":"equivSymbolic","keyboard":"INTERMEDIATE"}}},{"id":"step-1","stimulus":"&lt;p&gt;Quais são as medidas desse octógono?&lt;/p&gt;","template":"&lt;p style=\"text-align:center;\"&gt;Lado = {{response}} cm&lt;/p&gt;&lt;p style=\"text-align:center;\"&gt;Apótema = {{response}} cm&lt;/p&gt;","seed":{"calculated":[{"name":"1-A1","label":"{{function}}","function":"{{Q1}}"},{"name":"1-A2","label":"{{function}}","function":"Lemonlib.round({{Q1}}/0.83,1)"}]},"algorithm":{"name":"calculateOperation","params":{"method":"equivLiteral","keyboard":"INTERMEDIATE"}}},{"id":"step-2","stimulus":"&lt;p&gt;O que precisa ser calculado?&lt;/p&gt;","seed":{"calculated":[{"name":"2-A1","label":"&lt;p&gt;A área de um octógono.&lt;/p&gt;"},{"name":"2-A2","label":"&lt;p&gt;O perímetro de um octógono.&lt;/p&gt;","incorrect":true},{"name":"2-A3","label":"&lt;p&gt;O volume de um octógono.&lt;/p&gt;","incorrect":true}]},"algorithm":{"name":"trueFalse","template":"Multiple choice – standard","params":{"countCorrect":1,"countIncorrect":2}}},{"id":"step-3","stimulus":"&lt;p&gt;Qual fórmula é usada para calcular a área de um octógono?&lt;/p&gt;","seed":{"calculated":[{"name":"3-A1","label":"&lt;p&gt;Área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octógono.&lt;/p&gt;","template":"&lt;p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D1131" s="189" t="str">
        <f t="shared" si="2"/>
        <v>#REF!</v>
      </c>
    </row>
    <row r="1132" ht="15.75" customHeight="1">
      <c r="A1132" s="189" t="str">
        <f>Seeds!AB757</f>
        <v>M6-G-22a-A-2</v>
      </c>
      <c r="B1132" s="189" t="str">
        <f t="shared" si="407"/>
        <v>#REF!</v>
      </c>
      <c r="C1132" s="189" t="str">
        <f>Seeds!AA757</f>
        <v>{"id":"M6-G-22a-A-2","seed":{"parameters":[{"name":"Q1","label":null,"min":10,"max":20,"step":1}],"uniques":true},"scaffolding":[{"id":"step-0","stimulus":"&lt;p&gt;A base de uma tenda de circo tem a forma de um heptágono regular com lado de {{Q1}} m e apótema de {{T1}} m. Qual é a área da base da tenda?&lt;/p&gt;","template":"&lt;p&gt;A área mede {{response}} m&lt;sup&gt;2&lt;/sup&gt;.&lt;/p&gt;","seed":{"calculated":[{"name":"T1","label":"{{function}}","function":"Lemonlib.round({{Q1}}/0.96,1)","temp":true},{"name":"0-A1","label":"{{function}}","function":" Lemonlib.round(7*{{Q1}}*{{T1}}/2,2) "}]},"algorithm":{"name":"calculateOperation","params":{"method":"equivSymbolic","keyboard":"INTERMEDIATE"}}},{"id":"step-1","stimulus":"&lt;p&gt;Quais são as medidas desse heptágono?&lt;/p&gt;","template":"&lt;p style=\"text-align:center;\"&gt;Lado = {{response}} m&lt;/p&gt;&lt;p style=\"text-align:center;\"&gt;Apótema = {{response}} m&lt;/p&gt;","seed":{"calculated":[{"name":"1-A1","label":"{{function}}","function":"{{Q1}}"},{"name":"1-A2","label":"{{function}}","function":"Lemonlib.round({{Q1}}/0.96,1)"}]},"algorithm":{"name":"calculateOperation","params":{"method":"equivLiteral","keyboard":"INTERMEDIATE"}}},{"id":"step-2","stimulus":"&lt;p&gt;O que precisa ser calculado?&lt;/p&gt;","seed":{"calculated":[{"name":"2-A1","label":"&lt;p&gt;A área de um heptágono.&lt;/p&gt;"},{"name":"2-A2","label":"&lt;p&gt;O perímetro de um heptágono.&lt;/p&gt;","incorrect":true},{"name":"2-A3","label":"&lt;p&gt;O volume de um heptágono.&lt;/p&gt;","incorrect":true}]},"algorithm":{"name":"trueFalse","template":"Multiple choice – standard","params":{"countCorrect":1,"countIncorrect":2}}},{"id":"step-3","stimulus":"&lt;p&gt;Qual fórmula é usada para calcular a área de um heptágono?&lt;/p&gt;","seed":{"calculated":[{"name":"3-A1","label":"&lt;p&gt;Área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heptágono.&lt;/p style=\"text-align: center\"&gt;","template":"&lt;p&gt;Área = &lt;span class=\"fr-math-v2 fr-draggable\" contenteditable=\"false\" data-original-math=\"\\(\\frac{\\text{perímetro} \\ \\times \\ \\text{apótema}}{2}\\)\" draggable=\"true\"&gt;\\(\\frac{\\text{perímetro} \\ \\times \\ \\text{apótema}}{2}\\)&lt;/span&gt;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D1132" s="189" t="str">
        <f t="shared" si="2"/>
        <v>#REF!</v>
      </c>
    </row>
    <row r="1133" ht="15.75" customHeight="1">
      <c r="A1133" s="189" t="str">
        <f>Seeds!AB758</f>
        <v>M6-G-22a-A-3</v>
      </c>
      <c r="B1133" s="189" t="str">
        <f t="shared" si="407"/>
        <v>#REF!</v>
      </c>
      <c r="C1133" s="189" t="str">
        <f>Seeds!AA758</f>
        <v>{"id":"M6-G-22a-A-3","seed":{"parameters":[{"name":"Q1","label":null,"list":[2,3,4,5,6]}],"uniques":true},"scaffolding":[{"id":"step-0","stimulus":"&lt;p&gt;Uma janela tem a forma de um pentágono regular com lado de {{Q1}} dm e apótema de {{T1}} dm. Qual é a área da janela? Expresse o resultado com duas casas decimais, se necessário.&lt;/p&gt;","template":"&lt;p&gt;A área mede {{response}} dm&lt;sup&gt;2&lt;/sup&gt;.&lt;/p&gt;","seed":{"calculated":[{"name":"T1","label":"{{function}}","function":"Lemonlib.round({{Q1}}/1.45, 2)","temp":true},{"name":"0-A1","label":"{{function}}","function":" Lemonlib.round(5*{{Q1}}*{{T1}}/2,2)"}]},"algorithm":{"name":"calculateOperation","params":{"method":"equivLiteral","keyboard":"INTERMEDIATE"}}},{"id":"step-1","stimulus":"&lt;p&gt;Quais são as medidas desse pentágono?&lt;/p&gt;","template":"&lt;p style=\"text-align:center;\"&gt;Lado = {{response}} cm&lt;/p&gt;&lt;p style=\"text-align:center;\"&gt;Apótema = {{response}} cm&lt;/p&gt;","seed":{"calculated":[{"name":"1-A1","label":"{{function}}","function":"{{Q1}}"},{"name":"1-A2","label":"{{function}}","function":"Lemonlib.round({{Q1}}/1.45,2)"}]},"algorithm":{"name":"calculateOperation","params":{"method":"equivLiteral","keyboard":"INTERMEDIATE"}}},{"id":"step-2","stimulus":"&lt;p&gt;O que precisa ser calculado?&lt;/p&gt;","seed":{"calculated":[{"name":"2-A1","label":"&lt;p&gt;A área de um pentágono.&lt;/p&gt;"},{"name":"2-A2","label":"&lt;p&gt;O perímetro de um pentágono.&lt;/p&gt;","incorrect":true},{"name":"2-A3","label":"&lt;p&gt;O volume de um pentágono.&lt;/p&gt;","incorrect":true}]},"algorithm":{"name":"trueFalse","template":"Multiple choice – standard","params":{"countCorrect":1,"countIncorrect":2}}},{"id":"step-3","stimulus":"&lt;p&gt;Qual fórmula é usada para calcular a área de um pentágono?&lt;/p&gt;","seed":{"calculated":[{"name":"3-A1","label":"&lt;p&gt;Área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pentágono. Arredonde o resultado para centésimos.&lt;/p&gt;","template":"&lt;p&gt;Área = &lt;span class=\"fr-math-v2 fr-draggable\" contenteditable=\"false\" data-original-math=\"\\(\\frac{\\text{perímetro} \\ \\times \\ \\text{apótema}}{2}\\)\" draggable=\"true\"&gt;\\(\\frac{\\text{perímetro} \\ \\times \\ \\text{apótema}}{2}\\)&lt;/span&gt;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v>
      </c>
      <c r="D1133" s="189" t="str">
        <f t="shared" si="2"/>
        <v>#REF!</v>
      </c>
    </row>
    <row r="1134" ht="15.75" customHeight="1">
      <c r="A1134" s="189" t="str">
        <f>Seeds!AB759</f>
        <v>M6-G-23a-I-1</v>
      </c>
      <c r="B1134" s="189" t="str">
        <f t="shared" si="407"/>
        <v>#REF!</v>
      </c>
      <c r="C1134" s="189" t="str">
        <f>Seeds!AA759</f>
        <v>{"id":"M6-G-23a-I-1","stimulus":"&lt;p&gt;Selecione a área deste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D1134" s="189" t="str">
        <f t="shared" si="2"/>
        <v>#REF!</v>
      </c>
    </row>
    <row r="1135" ht="15.75" customHeight="1">
      <c r="A1135" s="189" t="str">
        <f>Seeds!AB760</f>
        <v>M6-G-23a-E-1</v>
      </c>
      <c r="B1135" s="189" t="str">
        <f t="shared" si="407"/>
        <v>#REF!</v>
      </c>
      <c r="C1135" s="189" t="str">
        <f>Seeds!AA760</f>
        <v>{"id":"M6-G-23a-E-1","stimulus":"&lt;p&gt;Calcule a área desse círculo. Use o valor de π com duas casas decimais.&lt;/p&gt;&lt;div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cm&lt;sup&gt;2&lt;/sup&gt;&lt;/p&gt;","seed":{"parameters":[{"name":"Q1","label":null,"min":2,"max":15,"step":1}],"calculated":[{"name":"A1","label":"{{function}}","function":" Lemonlib.round(3.14*{{Q1}}*{{Q1}},2)"}],"uniques":true},"algorithm":{"name":"calculateOperation","params":{"method":"equivLiteral","keyboard":"INTERMEDIATE"}}}</v>
      </c>
      <c r="D1135" s="189" t="str">
        <f t="shared" si="2"/>
        <v>#REF!</v>
      </c>
    </row>
    <row r="1136" ht="15.75" customHeight="1">
      <c r="A1136" s="189" t="str">
        <f>Seeds!AB761</f>
        <v>M6-G-23a-A-1</v>
      </c>
      <c r="B1136" s="189" t="str">
        <f t="shared" si="407"/>
        <v>#REF!</v>
      </c>
      <c r="C1136" s="189" t="str">
        <f>Seeds!AA761</f>
        <v>{"id":"M6-G-23a-A-1","seed":{"parameters":[{"name":"Q1","label":null,"list":[2,3,4,5,6]}],"uniques":true},"scaffolding":[{"id":"step-0","stimulus":"&lt;p&gt;Uma costureira usa lantejoulas circulares com raio de {{Q1}} mm para fazer vestidos. Qual é a área de cada lantejoula? Use π = 3.14.&lt;/p&gt;","template":"&lt;p&gt;A área de cada lantejoula mede {{response}} mm&lt;sup&gt;2&lt;/sup&gt;.&lt;/p&gt;","seed":{"calculated":[{"name":"0-A1","label":"{{function}}","function":" Lemonlib.round(3.14*{{Q1}}*{{Q1}},2)"}]},"algorithm":{"name":"calculateOperation","params":{"method":"equivLiteral","keyboard":"INTERMEDIATE"}}},{"id":"step-1","stimulus":"&lt;p&gt;Quanto mede o raio de cada lantejoula?&lt;/p&gt;","template":"&lt;p style=\"text-align:center;\"&gt;Raio = {{response}} mm&lt;/p&gt;","seed":{"calculated":[{"name":"1-A1","label":"{{function}}","function":"{{Q1}}"}]},"algorithm":{"name":"calculateOperation","params":{"method":"equivLiteral","keyboard":"INTERMEDIATE"}}},{"id":"step-2","stimulus":"&lt;p&gt;O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mm&lt;sup&gt;2&lt;/sup&gt;&lt;/p&gt;","seed":{"calculated":[{"name":"4-A1","label":"{{function}}","function":"Lemonlib.round(3.14*{{Q1}}*{{Q1}},2) "}]},"algorithm":{"name":"calculateOperation","params":{"method":"equivLiteral","keyboard":"INTERMEDIATE"}}}]}</v>
      </c>
      <c r="D1136" s="189" t="str">
        <f t="shared" si="2"/>
        <v>#REF!</v>
      </c>
    </row>
    <row r="1137" ht="15.75" customHeight="1">
      <c r="A1137" s="189" t="str">
        <f>Seeds!AB762</f>
        <v>M6-G-23a-A-2</v>
      </c>
      <c r="B1137" s="189" t="str">
        <f t="shared" si="407"/>
        <v>#REF!</v>
      </c>
      <c r="C1137" s="189" t="str">
        <f>Seeds!AA762</f>
        <v>{"id":"M6-G-23a-A-2","seed":{"parameters":[{"name":"Q1","label":null,"min":5,"max":15,"step":1}],"uniques":true},"scaffolding":[{"id":"step-0","stimulus":"&lt;p&gt;Uma praça circular tem um raio de {{Q1}} m. Quanto mede a área dessa praça? Use π =3.14.&lt;/p&gt;","template":"&lt;p&gt;A área da praça mede {{response}} m&lt;sup&gt;2&lt;/sup&gt;.&lt;/p&gt;","seed":{"calculated":[{"name":"0-A1","label":"{{function}}","function":" Lemonlib.round(3.14*{{Q1}}*{{Q1}},2)"}]},"algorithm":{"name":"calculateOperation","params":{"method":"equivLiteral","keyboard":"INTERMEDIATE"}}},{"id":"step-1","stimulus":"&lt;p&gt;Quanto mede o raio da praça?&lt;/p&gt;","template":"&lt;p style=\"text-align:center;\"&gt;Raio = {{response}} 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m&lt;sup&gt;2&lt;/sup&gt;&lt;/p&gt;","seed":{"calculated":[{"name":"4-A1","label":"{{function}}","function":"Lemonlib.round(3.14*{{Q1}}*{{Q1}},2) "}]},"algorithm":{"name":"calculateOperation","params":{"method":"equivLiteral","keyboard":"INTERMEDIATE"}}}]}</v>
      </c>
      <c r="D1137" s="189" t="str">
        <f t="shared" si="2"/>
        <v>#REF!</v>
      </c>
    </row>
    <row r="1138" ht="15.75" customHeight="1">
      <c r="A1138" s="189" t="str">
        <f>Seeds!AB763</f>
        <v>M6-G-23a-A-3</v>
      </c>
      <c r="B1138" s="189" t="str">
        <f t="shared" si="407"/>
        <v>#REF!</v>
      </c>
      <c r="C1138" s="189" t="str">
        <f>Seeds!AA763</f>
        <v>{"id":"M6-G-23a-A-3","seed":{"parameters":[{"name":"Q1","label":null,"list":[10,11,12,13,14,15]}],"uniques":true},"scaffolding":[{"id":"step-0","stimulus":"&lt;p&gt;As escotilhas de um navio têm a forma de um círculo com raio de {{Q1}} cm. Qual é a área da superfície de cada uma? Use π = 3.14.&lt;/p&gt;","template":"&lt;p&gt;Cada escotilha mede {{response}} cm&lt;sup&gt;2&lt;/sup&gt;.&lt;/p&gt;","seed":{"calculated":[{"name":"0-A1","label":"{{function}}","function":" Lemonlib.round(3.14*{{Q1}}*{{Q1}},2)"}]},"algorithm":{"name":"calculateOperation","params":{"method":"equivLiteral","keyboard":"INTERMEDIATE"}}},{"id":"step-1","stimulus":"&lt;p&gt;Quanto mede o raio de uma escotilha?&lt;/p&gt;","template":"&lt;p style=\"text-align:center;\"&gt;Raio = {{response}} cm&lt;/p&gt;","seed":{"calculated":[{"name":"1-A1","label":"{{function}}","function":"{{Q1}}"}]},"algorithm":{"name":"calculateOperation","params":{"method":"equivLiteral","keyboard":"INTERMEDIATE"}}},{"id":"step-2","stimulus":"&lt;p&gt;O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cm&lt;sup&gt;2&lt;/sup&gt;&lt;/p&gt;","seed":{"calculated":[{"name":"4-A1","label":"{{function}}","function":"Lemonlib.round(3.14*{{Q1}}*{{Q1}},2) "}]},"algorithm":{"name":"calculateOperation","params":{"method":"equivLiteral","keyboard":"INTERMEDIATE"}}}]}</v>
      </c>
      <c r="D1138" s="189" t="str">
        <f t="shared" si="2"/>
        <v>#REF!</v>
      </c>
    </row>
    <row r="1139" ht="15.75" customHeight="1">
      <c r="A1139" s="189" t="str">
        <f>Seeds!AB764</f>
        <v>M6-G-24a-I-1</v>
      </c>
      <c r="B1139" s="189" t="str">
        <f t="shared" si="407"/>
        <v>#REF!</v>
      </c>
      <c r="C1139" s="189" t="str">
        <f>Seeds!AA764</f>
        <v>{"id":"M6-G-24a-I-1","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1)","temp":true},{"name":"0-A1","label":"Área = {{function}} cm&lt;sup&gt;2&lt;/sup&gt;","function":"Lemonlib.round({{Q1}}*{{T1}}/2+{{Q1}}*{{Q1}}, 1)"},{"name":"0-A2","label":"Área = {{function}} cm&lt;sup&gt;2&lt;/sup&gt;","function":"Lemonlib.round({{Q2}}*{{T2}}/2+{{Q2}}*{{Q2}}, 1)","incorrect":true},{"name":"0-A3","label":"Área = {{function}} cm&lt;sup&gt;2&lt;/sup&gt;","function":"Lemonlib.round({{Q3}}*{{T3}}/2+{{Q3}}*{{Q3}},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v>
      </c>
      <c r="D1139" s="189" t="str">
        <f t="shared" si="2"/>
        <v>#REF!</v>
      </c>
    </row>
    <row r="1140" ht="15.75" customHeight="1">
      <c r="A1140" s="189" t="str">
        <f>Seeds!AB765</f>
        <v>M6-G-24a-I-2</v>
      </c>
      <c r="B1140" s="189" t="str">
        <f t="shared" si="407"/>
        <v>#REF!</v>
      </c>
      <c r="C1140" s="189" t="str">
        <f>Seeds!AA765</f>
        <v>{"id":"M6-G-24a-I-2","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1)","temp":true},{"name":"T3","label":"{{function}}","function":"Lemonlib.round({{Q1}}+{{T1}},1)","temp":true},{"name":"0-A1","label":"Área = {{function}} cm&lt;sup&gt;2&lt;/sup&gt;","function":"Lemonlib.round(2.5*{{Q1}}*{{T1}}+({{Q1}}+{{T3}})*{{T2}}/2, 1)"},{"name":"0-A2","label":"Área = {{function}} cm&lt;sup&gt;2&lt;/sup&gt;","function":"Lemonlib.round(2.5*{{Q2}}*{{T1}}+({{Q2}}+{{T3}})*{{T2}}/2, 1)","incorrect":true},{"name":"0-A3","label":"Área = {{function}} cm&lt;sup&gt;2&lt;/sup&gt;","function":"Lemonlib.round(2.5*{{Q3}}*{{T1}}+({{Q3}}+{{T3}})*{{T2}}/2,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v>
      </c>
      <c r="D1140" s="189" t="str">
        <f t="shared" si="2"/>
        <v>#REF!</v>
      </c>
    </row>
    <row r="1141" ht="15.75" customHeight="1">
      <c r="A1141" s="189" t="str">
        <f>Seeds!AB766</f>
        <v>M6-G-24a-I-3</v>
      </c>
      <c r="B1141" s="189" t="str">
        <f t="shared" si="407"/>
        <v>#REF!</v>
      </c>
      <c r="C1141" s="189" t="str">
        <f>Seeds!AA766</f>
        <v>{"id":"M6-G-24a-I-3","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cm&lt;sup&gt;2&lt;/sup&gt;&lt;/p&gt;","seed":{"calculated":[{"name":"T1","label":"{{function}}","function":"{{Q1}}*2","temp":true},{"name":"0-A1","label":"Área = {{function}} cm&lt;sup&gt;2&lt;/sup&gt;","function":"Lemonlib.round(4*{{Q1}}*{{Q1}},1)"},{"name":"0-A2","label":"Área = {{function}} cm&lt;sup&gt;2&lt;/sup&gt;","function":"Lemonlib.round(4*{{Q2}}*{{Q2}},1)","incorrect":true},{"name":"0-A3","label":"Área = {{function}} cm&lt;sup&gt;2&lt;/sup&gt;","function":"Lemonlib.round(4*{{Q3}}*{{Q3}},1)","incorrect":true}]},"algorithm":{"name":"calculateOperation","template":"Cloze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Em seguida, calcule a área de cada polígono. Se necessário, arredonde o resultado para décimos.&lt;/p&gt;","template":"&lt;table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calcule a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v>
      </c>
      <c r="D1141" s="189" t="str">
        <f t="shared" si="2"/>
        <v>#REF!</v>
      </c>
    </row>
    <row r="1142" ht="15.75" customHeight="1">
      <c r="A1142" s="189" t="str">
        <f>Seeds!AB767</f>
        <v>M6-G-24a-E-1</v>
      </c>
      <c r="B1142" s="189" t="str">
        <f t="shared" si="407"/>
        <v>#REF!</v>
      </c>
      <c r="C1142" s="189" t="str">
        <f>Seeds!AA767</f>
        <v>{"id":"M6-G-24a-E-1","seed":{"parameters":[{"name":"Q1","label":null,"min":3,"max":9,"step":0.1}],"uniques":true},"scaffolding":[{"id":"step-0","stimulus":"&lt;p&gt;Calcule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Em seguida, calcule a área de cada polígono&lt;/p&gt;","template":"&lt;table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calcule a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v>
      </c>
      <c r="D1142" s="189" t="str">
        <f t="shared" si="2"/>
        <v>#REF!</v>
      </c>
    </row>
    <row r="1143" ht="15.75" customHeight="1">
      <c r="A1143" s="189" t="str">
        <f>Seeds!AB768</f>
        <v>M6-G-24a-E-2</v>
      </c>
      <c r="B1143" s="189" t="str">
        <f t="shared" si="407"/>
        <v>#REF!</v>
      </c>
      <c r="C1143" s="189" t="str">
        <f>Seeds!AA768</f>
        <v>{"id":"M6-G-24a-E-2","seed":{"parameters":[{"name":"Q1","label":null,"min":3,"max":9,"step":0.1}],"uniques":true},"scaffolding":[{"id":"step-0","stimulus":"&lt;p&gt;Calcule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v>
      </c>
      <c r="D1143" s="189" t="str">
        <f t="shared" si="2"/>
        <v>#REF!</v>
      </c>
    </row>
    <row r="1144" ht="15.75" customHeight="1">
      <c r="A1144" s="189" t="str">
        <f>Seeds!AB769</f>
        <v>M6-G-24a-E-3</v>
      </c>
      <c r="B1144" s="189" t="str">
        <f t="shared" si="407"/>
        <v>#REF!</v>
      </c>
      <c r="C1144" s="189" t="str">
        <f>Seeds!AA769</f>
        <v>{"id":"M6-G-24a-E-3","seed":{"parameters":[{"name":"Q1","label":null,"min":3,"max":9,"step":0.1}],"uniques":true},"scaffolding":[{"id":"step-0","stimulus":"&lt;p&gt;Calcule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65%; top: 55.4619%; transform: rotate(-90deg);\"&gt;{{T1}} cm&lt;/span&gt;\n\t\t\t&lt;span class=\"lemo-graphie-label\" style=\"position: absolute; left: 6%; top: 47.1863%; transform: rotate(-90deg);\"&gt;{{T2}}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v>
      </c>
      <c r="D1144" s="189" t="str">
        <f t="shared" si="2"/>
        <v>#REF!</v>
      </c>
    </row>
    <row r="1145" ht="15.75" customHeight="1">
      <c r="A1145" s="189" t="b">
        <f>'Seeds (no hacer)'!AB18</f>
        <v>0</v>
      </c>
      <c r="B1145" s="189" t="str">
        <f>'Seeds (no hacer)'!Z18</f>
        <v>{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C1145" s="189" t="str">
        <f>'Seeds (no hacer)'!AA18</f>
        <v>{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D1145" s="189">
        <f t="shared" si="2"/>
        <v>1</v>
      </c>
    </row>
    <row r="1146" ht="15.75" customHeight="1">
      <c r="A1146" s="189" t="b">
        <f>'Seeds (no hacer)'!AB19</f>
        <v>0</v>
      </c>
      <c r="B1146" s="189" t="str">
        <f>'Seeds (no hacer)'!Z19</f>
        <v>{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C1146" s="189" t="str">
        <f>'Seeds (no hacer)'!AA19</f>
        <v>{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D1146" s="189">
        <f t="shared" si="2"/>
        <v>1</v>
      </c>
    </row>
    <row r="1147" ht="15.75" customHeight="1">
      <c r="A1147" s="189" t="str">
        <f>Seeds!AB770</f>
        <v>M6-G-25a-I-1</v>
      </c>
      <c r="B1147" s="189" t="str">
        <f t="shared" ref="B1147:B1192" si="408">#REF!</f>
        <v>#REF!</v>
      </c>
      <c r="C1147" s="189" t="str">
        <f>Seeds!AA770</f>
        <v>{"id":"M6-G-25a-I-1","stimulus":"&lt;p&gt;Selecione os poliedros 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v>
      </c>
      <c r="D1147" s="189" t="str">
        <f t="shared" si="2"/>
        <v>#REF!</v>
      </c>
    </row>
    <row r="1148" ht="15.75" customHeight="1">
      <c r="A1148" s="189" t="str">
        <f>Seeds!AB771</f>
        <v>M6-G-25a-I-2</v>
      </c>
      <c r="B1148" s="189" t="str">
        <f t="shared" si="408"/>
        <v>#REF!</v>
      </c>
      <c r="C1148" s="189" t="str">
        <f>Seeds!AA771</f>
        <v>{"id":"M6-G-25a-I-2","stimulus":"&lt;p&gt;Selecione os poliedros irregulares.&lt;/p&gt;","hint":"&lt;p&gt;Um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v>
      </c>
      <c r="D1148" s="189" t="str">
        <f t="shared" si="2"/>
        <v>#REF!</v>
      </c>
    </row>
    <row r="1149" ht="15.75" customHeight="1">
      <c r="A1149" s="189" t="str">
        <f>Seeds!AB772</f>
        <v>M6-G-25b-I-1</v>
      </c>
      <c r="B1149" s="189" t="str">
        <f t="shared" si="408"/>
        <v>#REF!</v>
      </c>
      <c r="C1149" s="189" t="str">
        <f>Seeds!AA772</f>
        <v>{"id":"M6-G-25b-I-1","stimulus":"&lt;p&gt;Arraste o nome desses poliedros regulares.&lt;/p&gt;","template":"&lt;table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quadrados."},{"name":"A2","label":"Dodecaedro","feedback":"Suas faces são 12 pentágonos regulares."},{"name":"A3","label":"Icosaedro","feedback":"Suas faces são 20 triângulos equiláteros."},{"name":"A4","label":"Octaedro","incorrect":true},{"name":"A5","label":"Tetraedro","incorrect":true}],"uniques":true},"algorithm":{"name":"calculateOperation","template":"Cloze with drag &amp; drop","params":{"keyboard":"INTERMEDIATE"}}}</v>
      </c>
      <c r="D1149" s="189" t="str">
        <f t="shared" si="2"/>
        <v>#REF!</v>
      </c>
    </row>
    <row r="1150" ht="15.75" customHeight="1">
      <c r="A1150" s="189" t="str">
        <f>Seeds!AB773</f>
        <v>M6-G-25b-I-2</v>
      </c>
      <c r="B1150" s="189" t="str">
        <f t="shared" si="408"/>
        <v>#REF!</v>
      </c>
      <c r="C1150" s="189" t="str">
        <f>Seeds!AA773</f>
        <v>{"id":"M6-G-25b-I-2","stimulus":"&lt;p&gt;Arraste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equiláteros."},{"name":"A3","label":"Dodecaedro","feedback":"Suas faces são 12 pentágonos regulares."},{"name":"A4","label":"Hexaedro","incorrect":true},{"name":"A5","label":"Icosaedro","incorrect":true}],"uniques":true},"algorithm":{"name":"calculateOperation","template":"Cloze with drag &amp; drop","params":{"keyboard":"INTERMEDIATE"}}}</v>
      </c>
      <c r="D1150" s="189" t="str">
        <f t="shared" si="2"/>
        <v>#REF!</v>
      </c>
    </row>
    <row r="1151" ht="15.75" customHeight="1">
      <c r="A1151" s="189" t="str">
        <f>Seeds!AB774</f>
        <v>M6-G-25b-I-3</v>
      </c>
      <c r="B1151" s="189" t="str">
        <f t="shared" si="408"/>
        <v>#REF!</v>
      </c>
      <c r="C1151" s="189" t="str">
        <f>Seeds!AA774</f>
        <v>{"id":"M6-G-25b-I-3","stimulus":"&lt;p&gt;Arraste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equiláteros."},{"name":"A3","label":"Hexaedro","feedback":"Suas faces são 6 quadrados."},{"name":"A4","label":"Tetraedro","incorrect":true},{"name":"A5","label":"Dodecaedro","incorrect":true}],"uniques":true},"algorithm":{"name":"calculateOperation","template":"Cloze with drag &amp; drop","params":{"keyboard":"INTERMEDIATE"}}}</v>
      </c>
      <c r="D1151" s="189" t="str">
        <f t="shared" si="2"/>
        <v>#REF!</v>
      </c>
    </row>
    <row r="1152" ht="15.75" customHeight="1">
      <c r="A1152" s="189" t="str">
        <f>Seeds!AB775</f>
        <v>M6-G-25b-E-1</v>
      </c>
      <c r="B1152" s="189" t="str">
        <f t="shared" si="408"/>
        <v>#REF!</v>
      </c>
      <c r="C1152" s="189" t="str">
        <f>Seeds!AA775</f>
        <v>{"id":"M6-G-25b-E-1","stimulus":"&lt;p&gt;Escreva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equiláteros."},{"name":"A3","label":"Dodecaedro","feedback":"Suas faces são 12 pentágonos regulares."}],"uniques":true},"algorithm":{"name":"calculateOperation","template":"Cloze with text"}}</v>
      </c>
      <c r="D1152" s="189" t="str">
        <f t="shared" si="2"/>
        <v>#REF!</v>
      </c>
    </row>
    <row r="1153" ht="15.75" customHeight="1">
      <c r="A1153" s="189" t="str">
        <f>Seeds!AB776</f>
        <v>M6-G-25b-E-2</v>
      </c>
      <c r="B1153" s="189" t="str">
        <f t="shared" si="408"/>
        <v>#REF!</v>
      </c>
      <c r="C1153" s="189" t="str">
        <f>Seeds!AA776</f>
        <v>{"id":"M6-G-25b-E-2","stimulus":"&lt;p&gt;Escreva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equiláteros."},{"name":"A2","label":"Dodecaedro","feedback":"Suas faces são 12 pentágonos regulares."},{"name":"A3","label":"Tetraedro","feedback":"Suas faces são 4 triângulos equiláteros."}],"uniques":true},"algorithm":{"name":"calculateOperation","template":"Cloze with text"}}</v>
      </c>
      <c r="D1153" s="189" t="str">
        <f t="shared" si="2"/>
        <v>#REF!</v>
      </c>
    </row>
    <row r="1154" ht="15.75" customHeight="1">
      <c r="A1154" s="189" t="str">
        <f>Seeds!AB777</f>
        <v>M6-G-25b-E-3</v>
      </c>
      <c r="B1154" s="189" t="str">
        <f t="shared" si="408"/>
        <v>#REF!</v>
      </c>
      <c r="C1154" s="189" t="str">
        <f>Seeds!AA777</f>
        <v>{"id":"M6-G-25b-E-3","stimulus":"&lt;p&gt;Escreva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equiláteros."},{"name":"A3","label":"Icosaedro","feedback":"Suas faces são 20 triângulos equiláteros."}],"uniques":true},"algorithm":{"name":"calculateOperation","template":"Cloze with text"}}</v>
      </c>
      <c r="D1154" s="189" t="str">
        <f t="shared" si="2"/>
        <v>#REF!</v>
      </c>
    </row>
    <row r="1155" ht="15.75" customHeight="1">
      <c r="A1155" s="189" t="str">
        <f>Seeds!AB778</f>
        <v>M6-G-25c-I-1</v>
      </c>
      <c r="B1155" s="189" t="str">
        <f t="shared" si="408"/>
        <v>#REF!</v>
      </c>
      <c r="C1155" s="189" t="str">
        <f>Seeds!AA778</f>
        <v>{"id":"M6-G-25c-I-1","stimulus":"&lt;p&gt;Arraste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icosaedro.&lt;/p&gt;","seed":{"parameters":[],"calculated":[{"name":"A1","label":"Icosaedro","feedback":"Suas faces são 20 triângulos equiláteros."},{"name":"A2","label":"Tetraedro","feedback":"Suas faces são 4 triângulos equiláteros."},{"name":"A3","label":"Dodecaedro","feedback":"Suas faces são 12 pentágonos regulares."},{"name":"A4","label":"Octaedro","incorrect":true},{"name":"A5","label":"Hexaedro","incorrect":true}],"uniques":true},"algorithm":{"name":"calculateOperation","template":"Cloze with drag &amp; drop","params":{"keyboard":"INTERMEDIATE"}}}</v>
      </c>
      <c r="D1155" s="189" t="str">
        <f t="shared" si="2"/>
        <v>#REF!</v>
      </c>
    </row>
    <row r="1156" ht="15.75" customHeight="1">
      <c r="A1156" s="189" t="str">
        <f>Seeds!AB779</f>
        <v>M6-G-25c-I-2</v>
      </c>
      <c r="B1156" s="189" t="str">
        <f t="shared" si="408"/>
        <v>#REF!</v>
      </c>
      <c r="C1156" s="189" t="str">
        <f>Seeds!AA779</f>
        <v>{"id":"M6-G-25c-I-2","stimulus":"&lt;p&gt;Arraste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quadrados."},{"name":"A2","label":"Tetraedro","feedback":"Suas faces são 4 triângulos equiláteros."},{"name":"A3","label":"Octaedro","feedback":"Suas faces são 8 triângulos equiláteros."},{"name":"A4","label":"Dodecaedro","incorrect":true},{"name":"A5","label":"Icosaedro","incorrect":true}],"uniques":true},"algorithm":{"name":"calculateOperation","template":"Cloze with drag &amp; drop","params":{"keyboard":"INTERMEDIATE"}}}</v>
      </c>
      <c r="D1156" s="189" t="str">
        <f t="shared" si="2"/>
        <v>#REF!</v>
      </c>
    </row>
    <row r="1157" ht="15.75" customHeight="1">
      <c r="A1157" s="189" t="str">
        <f>Seeds!AB780</f>
        <v>M6-G-25c-I-3</v>
      </c>
      <c r="B1157" s="189" t="str">
        <f t="shared" si="408"/>
        <v>#REF!</v>
      </c>
      <c r="C1157" s="189" t="str">
        <f>Seeds!AA780</f>
        <v>{"id":"M6-G-25c-I-3","stimulus":"&lt;p&gt;Arraste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equiláteros."},{"name":"A3","label":"Icosaedro","feedback":"Suas faces são 20 triângulos equiláteros."},{"name":"A4","label":"Hexaedro","incorrect":true},{"name":"A5","label":"Tetraedro","incorrect":true}],"uniques":true},"algorithm":{"name":"calculateOperation","template":"Cloze with drag &amp; drop","params":{"keyboard":"INTERMEDIATE"}}}</v>
      </c>
      <c r="D1157" s="189" t="str">
        <f t="shared" si="2"/>
        <v>#REF!</v>
      </c>
    </row>
    <row r="1158" ht="15.75" customHeight="1">
      <c r="A1158" s="189" t="str">
        <f>Seeds!AB781</f>
        <v>M6-G-25c-E-1</v>
      </c>
      <c r="B1158" s="189" t="str">
        <f t="shared" si="408"/>
        <v>#REF!</v>
      </c>
      <c r="C1158" s="189" t="str">
        <f>Seeds!AA781</f>
        <v>{"id":"M6-G-25c-E-1","stimulus":"&lt;p&gt;Observe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equiláteros."},{"name":"A3","label":"Tetraedro","feedback":"Suas faces são 4 triângulos equiláteros."}],"uniques":true},"algorithm":{"name":"calculateOperation","template":"Cloze with text"}}</v>
      </c>
      <c r="D1158" s="189" t="str">
        <f t="shared" si="2"/>
        <v>#REF!</v>
      </c>
    </row>
    <row r="1159" ht="15.75" customHeight="1">
      <c r="A1159" s="189" t="str">
        <f>Seeds!AB782</f>
        <v>M6-G-25c-E-2</v>
      </c>
      <c r="B1159" s="189" t="str">
        <f t="shared" si="408"/>
        <v>#REF!</v>
      </c>
      <c r="C1159" s="189" t="str">
        <f>Seeds!AA782</f>
        <v>{"id":"M6-G-25c-E-2","stimulus":"&lt;p&gt;Observe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equiláteros."},{"name":"A2","label":"Icosaedro","feedback":"Suas faces são 20 triângulos equiláteros."},{"name":"A3","label":"Dodecaedro","feedback":"Suas faces são 12 pentágonos regulares."}],"uniques":true},"algorithm":{"name":"calculateOperation","template":"Cloze with text"}}</v>
      </c>
      <c r="D1159" s="189" t="str">
        <f t="shared" si="2"/>
        <v>#REF!</v>
      </c>
    </row>
    <row r="1160" ht="15.75" customHeight="1">
      <c r="A1160" s="189" t="str">
        <f>Seeds!AB783</f>
        <v>M6-G-25c-E-3</v>
      </c>
      <c r="B1160" s="189" t="str">
        <f t="shared" si="408"/>
        <v>#REF!</v>
      </c>
      <c r="C1160" s="189" t="str">
        <f>Seeds!AA783</f>
        <v>{"id":"M6-G-25c-E-3","stimulus":"&lt;p&gt;Observe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equiláteros."},{"name":"A2","label":"Tetraedro","feedback":"Suas faces são 4 triângulos equiláteros."},{"name":"A3","label":"Dodecaedro","feedback":"Suas faces são 12 pentágonos regulares."}],"uniques":true},"algorithm":{"name":"calculateOperation","template":"Cloze with text"}}</v>
      </c>
      <c r="D1160" s="189" t="str">
        <f t="shared" si="2"/>
        <v>#REF!</v>
      </c>
    </row>
    <row r="1161" ht="15.75" customHeight="1">
      <c r="A1161" s="189" t="str">
        <f>Seeds!AB784</f>
        <v>M6-G-26a-I-1</v>
      </c>
      <c r="B1161" s="189" t="str">
        <f t="shared" si="408"/>
        <v>#REF!</v>
      </c>
      <c r="C1161" s="189" t="str">
        <f>Seeds!AA784</f>
        <v>{"id":"M6-G-26a-I-1","stimulus":"&lt;p&gt;Determine se os seguintes conjuntos de faces, vértices e arestas pertencem a um poliedro de acordo com a fórmula de Euler.&lt;/p&gt;","hint":"&lt;p&gt;De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faces, {{T2}} vértices e {{T3}} arestas.","function":""},{"name":"A2","label":"{{Q2}} faces, {{T5}} vértices e {{T6}} arestas.","function":"","incorrect":true},{"name":"A3","label":"{{Q3}} faces, {{T8}} vértices e {{T9}} arestas.","function":"","incorrect":true}],"uniques":false},"algorithm":{"name":"trueFalse","template":"Choice matrix – inline","params":{"countCorrect":1,"countIncorrect":2,"showCheckIcon":false,"options":["Sim","Não"]}}}</v>
      </c>
      <c r="D1161" s="189" t="str">
        <f t="shared" si="2"/>
        <v>#REF!</v>
      </c>
    </row>
    <row r="1162" ht="15.75" customHeight="1">
      <c r="A1162" s="189" t="str">
        <f>Seeds!AB785</f>
        <v>M6-G-26a-E-1</v>
      </c>
      <c r="B1162" s="189" t="str">
        <f t="shared" si="408"/>
        <v>#REF!</v>
      </c>
      <c r="C1162" s="189" t="str">
        <f>Seeds!AA785</f>
        <v>{"id":"M6-G-26a-E-1","stimulus":"&lt;p&gt;Selecione a opção correta para que a fórmula de Euler se cumpra em um poliedro com essas características.&lt;/p&gt;","template":"&lt;p&gt;{{T1}} faces, {{T2}} vértices e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v>
      </c>
      <c r="D1162" s="189" t="str">
        <f t="shared" si="2"/>
        <v>#REF!</v>
      </c>
    </row>
    <row r="1163" ht="15.75" customHeight="1">
      <c r="A1163" s="189" t="str">
        <f>Seeds!AB786</f>
        <v>M6-G-26a-E-2</v>
      </c>
      <c r="B1163" s="189" t="str">
        <f t="shared" si="408"/>
        <v>#REF!</v>
      </c>
      <c r="C1163" s="189" t="str">
        <f>Seeds!AA786</f>
        <v>{"id":"M6-G-26a-E-2","stimulus":"&lt;p&gt;Selecione a opção correta para que a fórmula de Euler se cumpra em um poliedro com essas características.&lt;/p&gt;","template":"&lt;p&gt;{{Q1}} faces, {{response}} vértices e {{T2}}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v>
      </c>
      <c r="D1163" s="189" t="str">
        <f t="shared" si="2"/>
        <v>#REF!</v>
      </c>
    </row>
    <row r="1164" ht="15.75" customHeight="1">
      <c r="A1164" s="189" t="str">
        <f>Seeds!AB787</f>
        <v>M6-G-26a-A-1</v>
      </c>
      <c r="B1164" s="189" t="str">
        <f t="shared" si="408"/>
        <v>#REF!</v>
      </c>
      <c r="C1164" s="189" t="str">
        <f>Seeds!AA787</f>
        <v>{"id":"M6-G-26a-A-1","stimulus":"&lt;p&gt;Complete a seguinte frase.&lt;/p&gt;","template":"&lt;p&gt;Um poliedro com {{Q1}} faces e {{T1}} vértices tem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5,"max":11,"step":1}],"calculated":[{"name":"T1","function":"({{Q1}}-2)*2","temp":"true"},{"name":"A1","function":"3*{{Q1}}-6"}],"uniques":true},"algorithm":{"name":"calculateOperation","params":{"method":"equivLiteral","keyboard":"NUMERICAL"}}}</v>
      </c>
      <c r="D1164" s="189" t="str">
        <f t="shared" si="2"/>
        <v>#REF!</v>
      </c>
    </row>
    <row r="1165" ht="15.75" customHeight="1">
      <c r="A1165" s="189" t="str">
        <f>Seeds!AB788</f>
        <v>M6-G-26a-A-2</v>
      </c>
      <c r="B1165" s="189" t="str">
        <f t="shared" si="408"/>
        <v>#REF!</v>
      </c>
      <c r="C1165" s="189" t="str">
        <f>Seeds!AA788</f>
        <v>{"id":"M6-G-26a-A-2","stimulus":"&lt;p&gt;Em um deserto inóspito, foi encontrada uma pedra que tem forma de um poliedro de {{Q1}} faces e {{T1}} arestas. Quantos vértices a pedra tem?&lt;/p&gt;","template":"&lt;p&gt;A pedra possui {{response}} vértices.&lt;/p&gt;","hint":"&lt;p&gt;De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+ 2&lt;/p&gt;","seed":{"parameters":[{"name":"Q1","min":7,"max":15,"step":2}],"calculated":[{"name":"T1","function":"({{Q1}} - 1)*2","temp":"true"},{"name":"A1","function":"{{Q1}}"}],"uniques":true},"algorithm":{"name":"calculateOperation","params":{"method":"equivLiteral","keyboard":"NUMERICAL"}}}</v>
      </c>
      <c r="D1165" s="189" t="str">
        <f t="shared" si="2"/>
        <v>#REF!</v>
      </c>
    </row>
    <row r="1166" ht="15.75" customHeight="1">
      <c r="A1166" s="189" t="str">
        <f>Seeds!AB789</f>
        <v>M6-G-26a-A-3</v>
      </c>
      <c r="B1166" s="189" t="str">
        <f t="shared" si="408"/>
        <v>#REF!</v>
      </c>
      <c r="C1166" s="189" t="str">
        <f>Seeds!AA789</f>
        <v>{"id":"M6-G-26a-A-3","stimulus":"&lt;p&gt;Uma empresa de presentes fabrica caixas na forma de um poliedro com {{Q1}} vértices e {{T1}} arestas. Quantas faces essas caixas têm?&lt;/p&gt;","template":"&lt;p&gt;Possui {{response}} faces.&lt;/p&gt;","hint":"&lt;p&gt;De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8,"max":16,"step":2}],"calculated":[{"name":"T1","function":"{{Q1}}*3/2","temp":"true"},{"name":"A1","function":"({{Q1}}/2)+2"}],"uniques":true},"algorithm":{"name":"calculateOperation","params":{"method":"equivLiteral","keyboard":"NUMERICAL"}}}</v>
      </c>
      <c r="D1166" s="189" t="str">
        <f t="shared" si="2"/>
        <v>#REF!</v>
      </c>
    </row>
    <row r="1167" ht="15.75" customHeight="1">
      <c r="A1167" s="189" t="str">
        <f>Seeds!AB790</f>
        <v>M6-G-27a-I-1</v>
      </c>
      <c r="B1167" s="189" t="str">
        <f t="shared" si="408"/>
        <v>#REF!</v>
      </c>
      <c r="C1167" s="189" t="str">
        <f>Seeds!AA790</f>
        <v>{"id":"M6-G-27a-I-1","stimulus":"&lt;p&gt;Entre as imagens a seguir, clique nas pirâmides e prismas retos.&lt;/p&gt;","hint":"&lt;p&gt;Um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v>
      </c>
      <c r="D1167" s="189" t="str">
        <f t="shared" si="2"/>
        <v>#REF!</v>
      </c>
    </row>
    <row r="1168" ht="15.75" customHeight="1">
      <c r="A1168" s="189" t="str">
        <f>Seeds!AB791</f>
        <v>M6-G-27a-I-2</v>
      </c>
      <c r="B1168" s="189" t="str">
        <f t="shared" si="408"/>
        <v>#REF!</v>
      </c>
      <c r="C1168" s="189" t="str">
        <f>Seeds!AA791</f>
        <v>{"id":"M6-G-27a-I-2","stimulus":"&lt;p&gt;Entre as imagens a seguir, clique nos prismas e pirâmides oblíquas.&lt;/p&gt;","hint":"&lt;p&gt;Um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D1168" s="189" t="str">
        <f t="shared" si="2"/>
        <v>#REF!</v>
      </c>
    </row>
    <row r="1169" ht="15.75" customHeight="1">
      <c r="A1169" s="189" t="str">
        <f>Seeds!AB792</f>
        <v>M6-G-27a-E-1</v>
      </c>
      <c r="B1169" s="189" t="str">
        <f t="shared" si="408"/>
        <v>#REF!</v>
      </c>
      <c r="C1169" s="189" t="str">
        <f>Seeds!AA792</f>
        <v>{"id":"M6-G-27a-E-1","stimulus":"&lt;p&gt;Escreva o nome desses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quadrangular"},{"name":"A2","label":"{{function}}","function":"Pirâmide quadrangular"}],"uniques":true},"algorithm":{"name":"calculateOperation","template":"Cloze with text"}}</v>
      </c>
      <c r="D1169" s="189" t="str">
        <f t="shared" si="2"/>
        <v>#REF!</v>
      </c>
    </row>
    <row r="1170" ht="15.75" customHeight="1">
      <c r="A1170" s="189" t="str">
        <f>Seeds!AB793</f>
        <v>M6-G-27a-E-2</v>
      </c>
      <c r="B1170" s="189" t="str">
        <f t="shared" si="408"/>
        <v>#REF!</v>
      </c>
      <c r="C1170" s="189" t="str">
        <f>Seeds!AA793</f>
        <v>{"id":"M6-G-27a-E-2","stimulus":"&lt;p&gt;Escreva o nome desses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triangular"},{"name":"A2","label":"{{function}}","function":"Pirâmide triangular"}],"uniques":true},"algorithm":{"name":"calculateOperation","template":"Cloze with text"}}</v>
      </c>
      <c r="D1170" s="189" t="str">
        <f t="shared" si="2"/>
        <v>#REF!</v>
      </c>
    </row>
    <row r="1171" ht="15.75" customHeight="1">
      <c r="A1171" s="189" t="str">
        <f>Seeds!AB794</f>
        <v>M6-G-27a-E-3</v>
      </c>
      <c r="B1171" s="189" t="str">
        <f t="shared" si="408"/>
        <v>#REF!</v>
      </c>
      <c r="C1171" s="189" t="str">
        <f>Seeds!AA794</f>
        <v>{"id":"M6-G-27a-E-3","stimulus":"&lt;p&gt;Escreva o nome desses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pentagonal"},{"name":"A2","label":"{{function}}","function":"Pirâmide pentagonal"}],"uniques":true},"algorithm":{"name":"calculateOperation","template":"Cloze with text"}}</v>
      </c>
      <c r="D1171" s="189" t="str">
        <f t="shared" si="2"/>
        <v>#REF!</v>
      </c>
    </row>
    <row r="1172" ht="15.75" customHeight="1">
      <c r="A1172" s="189" t="str">
        <f>Seeds!AB795</f>
        <v>M6-G-27b-I-1</v>
      </c>
      <c r="B1172" s="189" t="str">
        <f t="shared" si="408"/>
        <v>#REF!</v>
      </c>
      <c r="C1172" s="189" t="str">
        <f>Seeds!AA795</f>
        <v>{"id":"M6-G-27b-I-1","stimulus":"&lt;p&gt;Selecione a planificação de um prisma quadrangular.&lt;/p&gt;","hint":"&lt;p&gt;Um prisma tem duas bases iguais e suas faces laterais são retângulos.&lt;/p&gt;","feedback":"&lt;p&gt;Um prisma tem duas bases iguais e as faces laterais são retângulos. Este prisma tem dois quadrados como suas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D1172" s="189" t="str">
        <f t="shared" si="2"/>
        <v>#REF!</v>
      </c>
    </row>
    <row r="1173" ht="15.75" customHeight="1">
      <c r="A1173" s="189" t="str">
        <f>Seeds!AB796</f>
        <v>M6-G-27b-I-2</v>
      </c>
      <c r="B1173" s="189" t="str">
        <f t="shared" si="408"/>
        <v>#REF!</v>
      </c>
      <c r="C1173" s="189" t="str">
        <f>Seeds!AA796</f>
        <v>{"id":"M6-G-27b-I-2","stimulus":"&lt;p&gt;Selecione a planificação de um prisma pentagonal.&lt;/p&gt;","hint":"&lt;p&gt;Um prisma tem duas bases iguais e suas faces laterais são retângulos.&lt;/p&gt;","feedback":"&lt;p&gt;Um prisma tem duas bases iguais e suas faces laterais são retângulos. Este prisma tem dois pentágonos como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D1173" s="189" t="str">
        <f t="shared" si="2"/>
        <v>#REF!</v>
      </c>
    </row>
    <row r="1174" ht="15.75" customHeight="1">
      <c r="A1174" s="189" t="str">
        <f>Seeds!AB797</f>
        <v>M6-G-27b-I-3</v>
      </c>
      <c r="B1174" s="189" t="str">
        <f t="shared" si="408"/>
        <v>#REF!</v>
      </c>
      <c r="C1174" s="189" t="str">
        <f>Seeds!AA797</f>
        <v>{"id":"M6-G-27b-I-3","stimulus":"&lt;p&gt;Selecione a planificação de uma pirâmide quadrangular.&lt;/p&gt;","hint":"&lt;p&gt;Uma pirâmide tem apenas uma base e suas faces laterais são triângulos.&lt;/p&gt;","feedback":"&lt;p&gt;Uma pirâmide tem apenas uma base e suas faces laterais são triângulos. Esta pirâmide tem um quadrado como sua base e suas faces laterais são triângulos.&lt;/p&gt;","seed":{"parameters":[],"calculated":[{"name":"A1","label":"&lt;div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v>
      </c>
      <c r="D1174" s="189" t="str">
        <f t="shared" si="2"/>
        <v>#REF!</v>
      </c>
    </row>
    <row r="1175" ht="15.75" customHeight="1">
      <c r="A1175" s="189" t="str">
        <f>Seeds!AB798</f>
        <v>M6-G-27b-E-1</v>
      </c>
      <c r="B1175" s="189" t="str">
        <f t="shared" si="408"/>
        <v>#REF!</v>
      </c>
      <c r="C1175" s="189" t="str">
        <f>Seeds!AA798</f>
        <v>{"id":"M6-G-27b-E-1","stimulus":"&lt;p&gt;Escreva que tipo de prisma corresponde a essa planificação. Observe o polígono da base.&lt;/p&gt;&lt;div style=\"display:flex; justify-content:center;\"&gt;&lt;img src=\"https://blueberry-assets.oneclick.es/M6_G_27b_1.svg\" width=\"300\"&gt;&lt;/img&gt;&lt;/div&gt;","template":"&lt;p&gt;É um prisma {{response}}.&lt;/p&gt;","feedback":"&lt;p&gt;Um prisma tem duas bases iguais e as faces laterais são retângulos. Neste caso, a base é um triângulo então é um prisma triangular.&lt;/p&gt;","hint":"&lt;p&gt;Um prisma tem duas bases iguais e suas faces laterais são retângulos.&lt;/p&gt;","seed":{"parameters":[],"calculated":[{"name":"A1","label":"triangular"}],"uniques":true},"algorithm":{"name":"calculateOperation","template":"Cloze with text"}}</v>
      </c>
      <c r="D1175" s="189" t="str">
        <f t="shared" si="2"/>
        <v>#REF!</v>
      </c>
    </row>
    <row r="1176" ht="15.75" customHeight="1">
      <c r="A1176" s="189" t="str">
        <f>Seeds!AB799</f>
        <v>M6-G-27b-E-2</v>
      </c>
      <c r="B1176" s="189" t="str">
        <f t="shared" si="408"/>
        <v>#REF!</v>
      </c>
      <c r="C1176" s="189" t="str">
        <f>Seeds!AA799</f>
        <v>{"id":"M6-G-27b-E-2","stimulus":"&lt;p&gt;Escreva que tipo de pirâmide corresponde a essa planificação. Observe o polígono da base.&lt;/p&gt;&lt;div style=\"display:flex; justify-content:center;\"&gt;&lt;img src=\"https://blueberry-assets.oneclick.es/M6_G_27b_4.svg\" width=\"300\"&gt;&lt;/img&gt;&lt;/div&gt;","template":"&lt;p&gt;É uma pirâmide {{response}}.&lt;/p&gt;","feedback":"&lt;p&gt;Uma pirâmide tem apenas uma base e suas faces laterais são triângulos. Como a base é um quadrado, é uma pirâmide quadrangular.&lt;/p&gt;","hint":"&lt;p&gt;Uma pirâmide tem apenas uma base e suas faces laterais são triângulos.&lt;/p&gt;","seed":{"parameters":[],"calculated":[{"name":"A1","label":"quadrangular"}],"uniques":true},"algorithm":{"name":"calculateOperation","template":"Cloze with text"}}</v>
      </c>
      <c r="D1176" s="189" t="str">
        <f t="shared" si="2"/>
        <v>#REF!</v>
      </c>
    </row>
    <row r="1177" ht="15.75" customHeight="1">
      <c r="A1177" s="189" t="str">
        <f>Seeds!AB800</f>
        <v>M6-G-27b-E-3</v>
      </c>
      <c r="B1177" s="189" t="str">
        <f t="shared" si="408"/>
        <v>#REF!</v>
      </c>
      <c r="C1177" s="189" t="str">
        <f>Seeds!AA800</f>
        <v>{"id":"M6-G-27b-E-3","stimulus":"&lt;p&gt;Escreva que tipo de pirâmide corresponde a essa planificação. Observe o polígono da base.&lt;/p&gt;&lt;div style=\"display:flex; justify-content:center;\"&gt;&lt;img src=\"https://blueberry-assets.oneclick.es/M6_G_27b_5.svg\" width=\"300\"&gt;&lt;/img&gt;&lt;/div&gt;","template":"&lt;p&gt;É uma pirâmide {{response}}.&lt;/p&gt;","feedback":"&lt;p&gt;Uma pirâmide tem apenas uma base e suas faces laterais são triângulos. Como a base é um pentágono, é uma pirâmide pentagonal.&lt;/p&gt;","hint":"&lt;p&gt;Uma pirâmide tem apenas uma base e suas faces laterais são triângulos.&lt;/p&gt;","seed":{"parameters":[],"calculated":[{"name":"A1","label":"pentagonal"}],"uniques":true},"algorithm":{"name":"calculateOperation","template":"Cloze with text"}}</v>
      </c>
      <c r="D1177" s="189" t="str">
        <f t="shared" si="2"/>
        <v>#REF!</v>
      </c>
    </row>
    <row r="1178" ht="15.75" customHeight="1">
      <c r="A1178" s="189" t="str">
        <f>Seeds!AB801</f>
        <v>M6-G-28a-I-1</v>
      </c>
      <c r="B1178" s="189" t="str">
        <f t="shared" si="408"/>
        <v>#REF!</v>
      </c>
      <c r="C1178" s="189" t="str">
        <f>Seeds!AA801</f>
        <v>{"id":"M6-G-28a-I-1","stimulus":"&lt;p&gt;Arraste os nomes dos seguintes paralelepípedos.&lt;/p&gt;","template":"&lt;p&gt;&lt;table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Cubo","function":"Cubo"},{"name":"A2","label":"Ortoedro","function":"Ortoedro"},{"name":"A3","label":"Romboedro","function":"Romboedro"}],"uniques":true},"algorithm":{"name":"calculateOperation","template":"Cloze with drag &amp; drop","params":{"keyboard":"INTERMEDIATE"}}}</v>
      </c>
      <c r="D1178" s="189" t="str">
        <f t="shared" si="2"/>
        <v>#REF!</v>
      </c>
    </row>
    <row r="1179" ht="15.75" customHeight="1">
      <c r="A1179" s="189" t="str">
        <f>Seeds!AB802</f>
        <v>M6-G-28a-E-1</v>
      </c>
      <c r="B1179" s="189" t="str">
        <f t="shared" si="408"/>
        <v>#REF!</v>
      </c>
      <c r="C1179" s="189" t="str">
        <f>Seeds!AA802</f>
        <v>{"id":"M6-G-28a-E-1","stimulus":"&lt;p&gt;Escreva o nome dos seguintes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function}}","function":"Romboedro"},{"name":"A2","label":"{{function}}","function":"Ortoedro"},{"name":"A3","label":"{{function}}","function":"Cubo"}],"uniques":true},"algorithm":{"name":"calculateOperation","template":"Cloze with text"}}</v>
      </c>
      <c r="D1179" s="189" t="str">
        <f t="shared" si="2"/>
        <v>#REF!</v>
      </c>
    </row>
    <row r="1180" ht="15.75" customHeight="1">
      <c r="A1180" s="189" t="str">
        <f>Seeds!AB803</f>
        <v>M6-G-28b-I-1</v>
      </c>
      <c r="B1180" s="189" t="str">
        <f t="shared" si="408"/>
        <v>#REF!</v>
      </c>
      <c r="C1180" s="189" t="str">
        <f>Seeds!AA803</f>
        <v>{"id":"M6-G-28b-I-1","stimulus":"&lt;p&gt;Arraste cada paralelepípedo para a sua planificação.&lt;/p&gt;","hint":"&lt;p&gt;Em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v>
      </c>
      <c r="D1180" s="189" t="str">
        <f t="shared" si="2"/>
        <v>#REF!</v>
      </c>
    </row>
    <row r="1181" ht="15.75" customHeight="1">
      <c r="A1181" s="189" t="str">
        <f>Seeds!AB804</f>
        <v>M6-G-28b-E-1</v>
      </c>
      <c r="B1181" s="189" t="str">
        <f t="shared" si="408"/>
        <v>#REF!</v>
      </c>
      <c r="C1181" s="189" t="str">
        <f>Seeds!AA804</f>
        <v>{"id":"M6-G-28b-E-1","stimulus":"&lt;p&gt;Escreva o nome dos paralelepípedos que correspondem a essas planificações.&lt;/p&gt;","template":"&lt;table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tipos de paralelepípedos dependem da forma de suas faces.&lt;/p&gt;&lt;p&gt;Em um cubo todas as suas faces são quadradas, em um ortoedro todas as suas faces são retângulos e em um romboedro todas as suas faces são losangos.&lt;/p&gt;","hint":"&lt;p&gt;Em um cubo todas as suas faces são quadradas, em um ortoedro todas as suas faces são retângulos e em um romboedro todas as suas faces são losangos.&lt;/p&gt;","seed":{"parameters":[],"calculated":[{"name":"A1","label":"Cubo"},{"name":"A2","label":"Romboedro"},{"name":"A3","label":"Ortoedro"}],"uniques":true},"algorithm":{"name":"calculateOperation","template":"Cloze with text"}}</v>
      </c>
      <c r="D1181" s="189" t="str">
        <f t="shared" si="2"/>
        <v>#REF!</v>
      </c>
    </row>
    <row r="1182" ht="15.75" customHeight="1">
      <c r="A1182" s="189" t="str">
        <f>Seeds!AB805</f>
        <v>M6-G-29a-I-1</v>
      </c>
      <c r="B1182" s="189" t="str">
        <f t="shared" si="408"/>
        <v>#REF!</v>
      </c>
      <c r="C1182" s="189" t="str">
        <f>Seeds!AA805</f>
        <v>{"id":"M6-G-29a-I-1","stimulus":"&lt;p&gt;Arraste o nome correspondente a cada corpo redondo.&lt;/p&gt;","template":"&lt;table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nenhuma.&lt;/p&gt;","seed":{"parameters":[],"calculated":[{"name":"A1","label":"Cilindro"},{"name":"A2","label":"Cone"},{"name":"A3","label":"Esfera"}],"uniques":true},"algorithm":{"name":"calculateOperation","template":"Cloze with drag &amp; drop","params":{"keyboard":"INTERMEDIATE"}}}</v>
      </c>
      <c r="D1182" s="189" t="str">
        <f t="shared" si="2"/>
        <v>#REF!</v>
      </c>
    </row>
    <row r="1183" ht="15.75" customHeight="1">
      <c r="A1183" s="189" t="str">
        <f>Seeds!AB806</f>
        <v>M6-G-29a-E-1</v>
      </c>
      <c r="B1183" s="189" t="str">
        <f t="shared" si="408"/>
        <v>#REF!</v>
      </c>
      <c r="C1183" s="189" t="str">
        <f>Seeds!AA806</f>
        <v>{"id":"M6-G-29a-E-1","stimulus":"&lt;p&gt;Escreva os nomes dos seguintes corpos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nenhuma.&lt;/p&gt;","seed":{"parameters":[],"calculated":[{"name":"A1","label":"Cone"},{"name":"A2","label":"Cilindro"},{"name":"A3","label":"Esfera"}],"uniques":true},"algorithm":{"name":"calculateOperation","template":"Cloze with text"}}</v>
      </c>
      <c r="D1183" s="189" t="str">
        <f t="shared" si="2"/>
        <v>#REF!</v>
      </c>
    </row>
    <row r="1184" ht="15.75" customHeight="1">
      <c r="A1184" s="189" t="str">
        <f>Seeds!AB807</f>
        <v>M6-G-29a-A-1</v>
      </c>
      <c r="B1184" s="189" t="str">
        <f t="shared" si="408"/>
        <v>#REF!</v>
      </c>
      <c r="C1184" s="189" t="str">
        <f>Seeds!AA807</f>
        <v>{"id":"M6-G-29a-A-1","stimulus":"&lt;p&gt;Selecione qual desses objetos do mundo real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v>
      </c>
      <c r="D1184" s="189" t="str">
        <f t="shared" si="2"/>
        <v>#REF!</v>
      </c>
    </row>
    <row r="1185" ht="15.75" customHeight="1">
      <c r="A1185" s="189" t="str">
        <f>Seeds!AB808</f>
        <v>M6-G-29a-A-2</v>
      </c>
      <c r="B1185" s="189" t="str">
        <f t="shared" si="408"/>
        <v>#REF!</v>
      </c>
      <c r="C1185" s="189" t="str">
        <f>Seeds!AA808</f>
        <v>{"id":"M6-G-29a-A-2","stimulus":"&lt;p&gt;Selecione qual desses objetos do mundo real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v>
      </c>
      <c r="D1185" s="189" t="str">
        <f t="shared" si="2"/>
        <v>#REF!</v>
      </c>
    </row>
    <row r="1186" ht="15.75" customHeight="1">
      <c r="A1186" s="189" t="str">
        <f>Seeds!AB809</f>
        <v>M6-G-29a-A-3</v>
      </c>
      <c r="B1186" s="189" t="str">
        <f t="shared" si="408"/>
        <v>#REF!</v>
      </c>
      <c r="C1186" s="189" t="str">
        <f>Seeds!AA809</f>
        <v>{"id":"M6-G-29a-A-3","stimulus":"&lt;p&gt;Selecione qual desses objetos do mundo real se parece com uma esfera.&lt;/p&gt;","hint":"&lt;p&gt;Um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v>
      </c>
      <c r="D1186" s="189" t="str">
        <f t="shared" si="2"/>
        <v>#REF!</v>
      </c>
    </row>
    <row r="1187" ht="15.75" customHeight="1">
      <c r="A1187" s="189" t="str">
        <f>Seeds!AB810</f>
        <v>M6-G-29a-A-4</v>
      </c>
      <c r="B1187" s="189" t="str">
        <f t="shared" si="408"/>
        <v>#REF!</v>
      </c>
      <c r="C1187" s="189" t="str">
        <f>Seeds!AA810</f>
        <v>{"id":"M6-G-29a-A-4","stimulus":"&lt;p&gt;Selecione qual desses objetos do mundo real não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v>
      </c>
      <c r="D1187" s="189" t="str">
        <f t="shared" si="2"/>
        <v>#REF!</v>
      </c>
    </row>
    <row r="1188" ht="15.75" customHeight="1">
      <c r="A1188" s="189" t="str">
        <f>Seeds!AB811</f>
        <v>M6-G-29a-A-5</v>
      </c>
      <c r="B1188" s="189" t="str">
        <f t="shared" si="408"/>
        <v>#REF!</v>
      </c>
      <c r="C1188" s="189" t="str">
        <f>Seeds!AA811</f>
        <v>{"id":"M6-G-29a-A-5","stimulus":"&lt;p&gt;Selecione qual desses objetos do mundo real não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v>
      </c>
      <c r="D1188" s="189" t="str">
        <f t="shared" si="2"/>
        <v>#REF!</v>
      </c>
    </row>
    <row r="1189" ht="15.75" customHeight="1">
      <c r="A1189" s="189" t="str">
        <f>Seeds!AB812</f>
        <v>M6-G-29b-I-1</v>
      </c>
      <c r="B1189" s="189" t="str">
        <f t="shared" si="408"/>
        <v>#REF!</v>
      </c>
      <c r="C1189" s="189" t="str">
        <f>Seeds!AA812</f>
        <v>{"id":"M6-G-29b-I-1","stimulus":"&lt;p&gt;Arraste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drag &amp; drop","params":{"keyboard":"INTERMEDIATE"}}}</v>
      </c>
      <c r="D1189" s="189" t="str">
        <f t="shared" si="2"/>
        <v>#REF!</v>
      </c>
    </row>
    <row r="1190" ht="15.75" customHeight="1">
      <c r="A1190" s="189" t="str">
        <f>Seeds!AB813</f>
        <v>M6-G-29b-I-2</v>
      </c>
      <c r="B1190" s="189" t="str">
        <f t="shared" si="408"/>
        <v>#REF!</v>
      </c>
      <c r="C1190" s="189" t="str">
        <f>Seeds!AA813</f>
        <v>{"id":"M6-G-29b-I-2","stimulus":"&lt;p&gt;Arraste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drag &amp; drop","params":{"keyboard":"INTERMEDIATE"}}}</v>
      </c>
      <c r="D1190" s="189" t="str">
        <f t="shared" si="2"/>
        <v>#REF!</v>
      </c>
    </row>
    <row r="1191" ht="15.75" customHeight="1">
      <c r="A1191" s="189" t="str">
        <f>Seeds!AB814</f>
        <v>M6-G-29b-E-1</v>
      </c>
      <c r="B1191" s="189" t="str">
        <f t="shared" si="408"/>
        <v>#REF!</v>
      </c>
      <c r="C1191" s="189" t="str">
        <f>Seeds!AA814</f>
        <v>{"id":"M6-G-29b-E-1","stimulus":"&lt;p&gt;Escreva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text"}}</v>
      </c>
      <c r="D1191" s="189" t="str">
        <f t="shared" si="2"/>
        <v>#REF!</v>
      </c>
    </row>
    <row r="1192" ht="15.75" customHeight="1">
      <c r="A1192" s="189" t="str">
        <f>Seeds!AB815</f>
        <v>M6-G-29b-E-2</v>
      </c>
      <c r="B1192" s="189" t="str">
        <f t="shared" si="408"/>
        <v>#REF!</v>
      </c>
      <c r="C1192" s="189" t="str">
        <f>Seeds!AA815</f>
        <v>{"id":"M6-G-29b-E-2","stimulus":"&lt;p&gt;Escreva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text"}}</v>
      </c>
      <c r="D1192" s="189" t="str">
        <f t="shared" si="2"/>
        <v>#REF!</v>
      </c>
    </row>
    <row r="1193" ht="15.75" customHeight="1">
      <c r="A1193" s="189" t="str">
        <f t="shared" ref="A1193:C1193" si="409">#REF!</f>
        <v>#REF!</v>
      </c>
      <c r="B1193" s="189" t="str">
        <f t="shared" si="409"/>
        <v>#REF!</v>
      </c>
      <c r="C1193" s="189" t="str">
        <f t="shared" si="409"/>
        <v>#REF!</v>
      </c>
      <c r="D1193" s="189" t="str">
        <f t="shared" si="2"/>
        <v>#REF!</v>
      </c>
    </row>
    <row r="1194" ht="15.75" customHeight="1">
      <c r="A1194" s="189" t="str">
        <f t="shared" ref="A1194:C1194" si="410">#REF!</f>
        <v>#REF!</v>
      </c>
      <c r="B1194" s="189" t="str">
        <f t="shared" si="410"/>
        <v>#REF!</v>
      </c>
      <c r="C1194" s="189" t="str">
        <f t="shared" si="410"/>
        <v>#REF!</v>
      </c>
      <c r="D1194" s="189" t="str">
        <f t="shared" si="2"/>
        <v>#REF!</v>
      </c>
    </row>
    <row r="1195" ht="15.75" customHeight="1">
      <c r="A1195" s="189" t="str">
        <f t="shared" ref="A1195:C1195" si="411">#REF!</f>
        <v>#REF!</v>
      </c>
      <c r="B1195" s="189" t="str">
        <f t="shared" si="411"/>
        <v>#REF!</v>
      </c>
      <c r="C1195" s="189" t="str">
        <f t="shared" si="411"/>
        <v>#REF!</v>
      </c>
      <c r="D1195" s="189" t="str">
        <f t="shared" si="2"/>
        <v>#REF!</v>
      </c>
    </row>
    <row r="1196" ht="15.75" customHeight="1">
      <c r="A1196" s="189" t="str">
        <f t="shared" ref="A1196:C1196" si="412">#REF!</f>
        <v>#REF!</v>
      </c>
      <c r="B1196" s="189" t="str">
        <f t="shared" si="412"/>
        <v>#REF!</v>
      </c>
      <c r="C1196" s="189" t="str">
        <f t="shared" si="412"/>
        <v>#REF!</v>
      </c>
      <c r="D1196" s="189" t="str">
        <f t="shared" si="2"/>
        <v>#REF!</v>
      </c>
    </row>
    <row r="1197" ht="15.75" customHeight="1">
      <c r="A1197" s="189" t="str">
        <f t="shared" ref="A1197:C1197" si="413">#REF!</f>
        <v>#REF!</v>
      </c>
      <c r="B1197" s="189" t="str">
        <f t="shared" si="413"/>
        <v>#REF!</v>
      </c>
      <c r="C1197" s="189" t="str">
        <f t="shared" si="413"/>
        <v>#REF!</v>
      </c>
      <c r="D1197" s="189" t="str">
        <f t="shared" si="2"/>
        <v>#REF!</v>
      </c>
    </row>
    <row r="1198" ht="15.75" customHeight="1">
      <c r="A1198" s="189" t="str">
        <f t="shared" ref="A1198:C1198" si="414">#REF!</f>
        <v>#REF!</v>
      </c>
      <c r="B1198" s="189" t="str">
        <f t="shared" si="414"/>
        <v>#REF!</v>
      </c>
      <c r="C1198" s="189" t="str">
        <f t="shared" si="414"/>
        <v>#REF!</v>
      </c>
      <c r="D1198" s="189" t="str">
        <f t="shared" si="2"/>
        <v>#REF!</v>
      </c>
    </row>
    <row r="1199" ht="15.75" customHeight="1">
      <c r="A1199" s="189" t="str">
        <f t="shared" ref="A1199:C1199" si="415">#REF!</f>
        <v>#REF!</v>
      </c>
      <c r="B1199" s="189" t="str">
        <f t="shared" si="415"/>
        <v>#REF!</v>
      </c>
      <c r="C1199" s="189" t="str">
        <f t="shared" si="415"/>
        <v>#REF!</v>
      </c>
      <c r="D1199" s="189" t="str">
        <f t="shared" si="2"/>
        <v>#REF!</v>
      </c>
    </row>
    <row r="1200" ht="15.75" customHeight="1">
      <c r="A1200" s="189" t="str">
        <f t="shared" ref="A1200:C1200" si="416">#REF!</f>
        <v>#REF!</v>
      </c>
      <c r="B1200" s="189" t="str">
        <f t="shared" si="416"/>
        <v>#REF!</v>
      </c>
      <c r="C1200" s="189" t="str">
        <f t="shared" si="416"/>
        <v>#REF!</v>
      </c>
      <c r="D1200" s="189" t="str">
        <f t="shared" si="2"/>
        <v>#REF!</v>
      </c>
    </row>
    <row r="1201" ht="15.75" customHeight="1">
      <c r="A1201" s="189" t="str">
        <f t="shared" ref="A1201:C1201" si="417">#REF!</f>
        <v>#REF!</v>
      </c>
      <c r="B1201" s="189" t="str">
        <f t="shared" si="417"/>
        <v>#REF!</v>
      </c>
      <c r="C1201" s="189" t="str">
        <f t="shared" si="417"/>
        <v>#REF!</v>
      </c>
      <c r="D1201" s="189" t="str">
        <f t="shared" si="2"/>
        <v>#REF!</v>
      </c>
    </row>
    <row r="1202" ht="15.75" customHeight="1">
      <c r="A1202" s="189" t="str">
        <f t="shared" ref="A1202:C1202" si="418">#REF!</f>
        <v>#REF!</v>
      </c>
      <c r="B1202" s="189" t="str">
        <f t="shared" si="418"/>
        <v>#REF!</v>
      </c>
      <c r="C1202" s="189" t="str">
        <f t="shared" si="418"/>
        <v>#REF!</v>
      </c>
      <c r="D1202" s="189" t="str">
        <f t="shared" si="2"/>
        <v>#REF!</v>
      </c>
    </row>
    <row r="1203" ht="15.75" customHeight="1">
      <c r="A1203" s="189" t="str">
        <f t="shared" ref="A1203:C1203" si="419">#REF!</f>
        <v>#REF!</v>
      </c>
      <c r="B1203" s="189" t="str">
        <f t="shared" si="419"/>
        <v>#REF!</v>
      </c>
      <c r="C1203" s="189" t="str">
        <f t="shared" si="419"/>
        <v>#REF!</v>
      </c>
      <c r="D1203" s="189" t="str">
        <f t="shared" si="2"/>
        <v>#REF!</v>
      </c>
    </row>
    <row r="1204" ht="15.75" customHeight="1">
      <c r="A1204" s="189" t="str">
        <f t="shared" ref="A1204:C1204" si="420">#REF!</f>
        <v>#REF!</v>
      </c>
      <c r="B1204" s="189" t="str">
        <f t="shared" si="420"/>
        <v>#REF!</v>
      </c>
      <c r="C1204" s="189" t="str">
        <f t="shared" si="420"/>
        <v>#REF!</v>
      </c>
      <c r="D1204" s="189" t="str">
        <f t="shared" si="2"/>
        <v>#REF!</v>
      </c>
    </row>
    <row r="1205" ht="15.75" customHeight="1">
      <c r="A1205" s="189" t="str">
        <f t="shared" ref="A1205:C1205" si="421">#REF!</f>
        <v>#REF!</v>
      </c>
      <c r="B1205" s="189" t="str">
        <f t="shared" si="421"/>
        <v>#REF!</v>
      </c>
      <c r="C1205" s="189" t="str">
        <f t="shared" si="421"/>
        <v>#REF!</v>
      </c>
      <c r="D1205" s="189" t="str">
        <f t="shared" si="2"/>
        <v>#REF!</v>
      </c>
    </row>
    <row r="1206" ht="15.75" customHeight="1">
      <c r="A1206" s="189" t="str">
        <f t="shared" ref="A1206:C1206" si="422">#REF!</f>
        <v>#REF!</v>
      </c>
      <c r="B1206" s="189" t="str">
        <f t="shared" si="422"/>
        <v>#REF!</v>
      </c>
      <c r="C1206" s="189" t="str">
        <f t="shared" si="422"/>
        <v>#REF!</v>
      </c>
      <c r="D1206" s="189" t="str">
        <f t="shared" si="2"/>
        <v>#REF!</v>
      </c>
    </row>
    <row r="1207" ht="15.75" customHeight="1">
      <c r="A1207" s="189" t="str">
        <f t="shared" ref="A1207:C1207" si="423">#REF!</f>
        <v>#REF!</v>
      </c>
      <c r="B1207" s="189" t="str">
        <f t="shared" si="423"/>
        <v>#REF!</v>
      </c>
      <c r="C1207" s="189" t="str">
        <f t="shared" si="423"/>
        <v>#REF!</v>
      </c>
      <c r="D1207" s="189" t="str">
        <f t="shared" si="2"/>
        <v>#REF!</v>
      </c>
    </row>
    <row r="1208" ht="15.75" customHeight="1">
      <c r="A1208" s="189" t="str">
        <f t="shared" ref="A1208:C1208" si="424">#REF!</f>
        <v>#REF!</v>
      </c>
      <c r="B1208" s="189" t="str">
        <f t="shared" si="424"/>
        <v>#REF!</v>
      </c>
      <c r="C1208" s="189" t="str">
        <f t="shared" si="424"/>
        <v>#REF!</v>
      </c>
      <c r="D1208" s="189" t="str">
        <f t="shared" si="2"/>
        <v>#REF!</v>
      </c>
    </row>
    <row r="1209" ht="15.75" customHeight="1">
      <c r="A1209" s="189" t="str">
        <f t="shared" ref="A1209:C1209" si="425">#REF!</f>
        <v>#REF!</v>
      </c>
      <c r="B1209" s="189" t="str">
        <f t="shared" si="425"/>
        <v>#REF!</v>
      </c>
      <c r="C1209" s="189" t="str">
        <f t="shared" si="425"/>
        <v>#REF!</v>
      </c>
      <c r="D1209" s="189" t="str">
        <f t="shared" si="2"/>
        <v>#REF!</v>
      </c>
    </row>
    <row r="1210" ht="15.75" customHeight="1">
      <c r="A1210" s="189" t="str">
        <f t="shared" ref="A1210:C1210" si="426">#REF!</f>
        <v>#REF!</v>
      </c>
      <c r="B1210" s="189" t="str">
        <f t="shared" si="426"/>
        <v>#REF!</v>
      </c>
      <c r="C1210" s="189" t="str">
        <f t="shared" si="426"/>
        <v>#REF!</v>
      </c>
      <c r="D1210" s="189" t="str">
        <f t="shared" si="2"/>
        <v>#REF!</v>
      </c>
    </row>
    <row r="1211" ht="15.75" customHeight="1">
      <c r="A1211" s="189" t="str">
        <f t="shared" ref="A1211:C1211" si="427">#REF!</f>
        <v>#REF!</v>
      </c>
      <c r="B1211" s="189" t="str">
        <f t="shared" si="427"/>
        <v>#REF!</v>
      </c>
      <c r="C1211" s="189" t="str">
        <f t="shared" si="427"/>
        <v>#REF!</v>
      </c>
      <c r="D1211" s="189" t="str">
        <f t="shared" si="2"/>
        <v>#REF!</v>
      </c>
    </row>
    <row r="1212" ht="15.75" customHeight="1">
      <c r="A1212" s="189" t="str">
        <f t="shared" ref="A1212:C1212" si="428">#REF!</f>
        <v>#REF!</v>
      </c>
      <c r="B1212" s="189" t="str">
        <f t="shared" si="428"/>
        <v>#REF!</v>
      </c>
      <c r="C1212" s="189" t="str">
        <f t="shared" si="428"/>
        <v>#REF!</v>
      </c>
      <c r="D1212" s="189" t="str">
        <f t="shared" si="2"/>
        <v>#REF!</v>
      </c>
    </row>
    <row r="1213" ht="15.75" customHeight="1">
      <c r="A1213" s="189" t="str">
        <f t="shared" ref="A1213:C1213" si="429">#REF!</f>
        <v>#REF!</v>
      </c>
      <c r="B1213" s="189" t="str">
        <f t="shared" si="429"/>
        <v>#REF!</v>
      </c>
      <c r="C1213" s="189" t="str">
        <f t="shared" si="429"/>
        <v>#REF!</v>
      </c>
      <c r="D1213" s="189" t="str">
        <f t="shared" si="2"/>
        <v>#REF!</v>
      </c>
    </row>
    <row r="1214" ht="15.75" customHeight="1">
      <c r="A1214" s="189" t="str">
        <f t="shared" ref="A1214:C1214" si="430">#REF!</f>
        <v>#REF!</v>
      </c>
      <c r="B1214" s="189" t="str">
        <f t="shared" si="430"/>
        <v>#REF!</v>
      </c>
      <c r="C1214" s="189" t="str">
        <f t="shared" si="430"/>
        <v>#REF!</v>
      </c>
      <c r="D1214" s="189" t="str">
        <f t="shared" si="2"/>
        <v>#REF!</v>
      </c>
    </row>
    <row r="1215" ht="15.75" customHeight="1">
      <c r="A1215" s="189" t="str">
        <f t="shared" ref="A1215:C1215" si="431">#REF!</f>
        <v>#REF!</v>
      </c>
      <c r="B1215" s="189" t="str">
        <f t="shared" si="431"/>
        <v>#REF!</v>
      </c>
      <c r="C1215" s="189" t="str">
        <f t="shared" si="431"/>
        <v>#REF!</v>
      </c>
      <c r="D1215" s="189" t="str">
        <f t="shared" si="2"/>
        <v>#REF!</v>
      </c>
    </row>
    <row r="1216" ht="15.75" customHeight="1">
      <c r="A1216" s="189" t="str">
        <f t="shared" ref="A1216:C1216" si="432">#REF!</f>
        <v>#REF!</v>
      </c>
      <c r="B1216" s="189" t="str">
        <f t="shared" si="432"/>
        <v>#REF!</v>
      </c>
      <c r="C1216" s="189" t="str">
        <f t="shared" si="432"/>
        <v>#REF!</v>
      </c>
      <c r="D1216" s="189" t="str">
        <f t="shared" si="2"/>
        <v>#REF!</v>
      </c>
    </row>
    <row r="1217" ht="15.75" customHeight="1">
      <c r="A1217" s="189" t="str">
        <f t="shared" ref="A1217:C1217" si="433">#REF!</f>
        <v>#REF!</v>
      </c>
      <c r="B1217" s="189" t="str">
        <f t="shared" si="433"/>
        <v>#REF!</v>
      </c>
      <c r="C1217" s="189" t="str">
        <f t="shared" si="433"/>
        <v>#REF!</v>
      </c>
      <c r="D1217" s="189" t="str">
        <f t="shared" si="2"/>
        <v>#REF!</v>
      </c>
    </row>
    <row r="1218" ht="15.75" customHeight="1">
      <c r="A1218" s="189" t="str">
        <f t="shared" ref="A1218:C1218" si="434">#REF!</f>
        <v>#REF!</v>
      </c>
      <c r="B1218" s="189" t="str">
        <f t="shared" si="434"/>
        <v>#REF!</v>
      </c>
      <c r="C1218" s="189" t="str">
        <f t="shared" si="434"/>
        <v>#REF!</v>
      </c>
      <c r="D1218" s="189" t="str">
        <f t="shared" si="2"/>
        <v>#REF!</v>
      </c>
    </row>
    <row r="1219" ht="15.75" customHeight="1">
      <c r="A1219" s="189" t="str">
        <f t="shared" ref="A1219:C1219" si="435">#REF!</f>
        <v>#REF!</v>
      </c>
      <c r="B1219" s="189" t="str">
        <f t="shared" si="435"/>
        <v>#REF!</v>
      </c>
      <c r="C1219" s="189" t="str">
        <f t="shared" si="435"/>
        <v>#REF!</v>
      </c>
      <c r="D1219" s="189" t="str">
        <f t="shared" si="2"/>
        <v>#REF!</v>
      </c>
    </row>
    <row r="1220" ht="15.75" customHeight="1">
      <c r="A1220" s="189" t="str">
        <f t="shared" ref="A1220:C1220" si="436">#REF!</f>
        <v>#REF!</v>
      </c>
      <c r="B1220" s="189" t="str">
        <f t="shared" si="436"/>
        <v>#REF!</v>
      </c>
      <c r="C1220" s="189" t="str">
        <f t="shared" si="436"/>
        <v>#REF!</v>
      </c>
      <c r="D1220" s="189" t="str">
        <f t="shared" si="2"/>
        <v>#REF!</v>
      </c>
    </row>
    <row r="1221" ht="15.75" customHeight="1">
      <c r="A1221" s="189" t="str">
        <f t="shared" ref="A1221:C1221" si="437">#REF!</f>
        <v>#REF!</v>
      </c>
      <c r="B1221" s="189" t="str">
        <f t="shared" si="437"/>
        <v>#REF!</v>
      </c>
      <c r="C1221" s="189" t="str">
        <f t="shared" si="437"/>
        <v>#REF!</v>
      </c>
      <c r="D1221" s="189" t="str">
        <f t="shared" si="2"/>
        <v>#REF!</v>
      </c>
    </row>
    <row r="1222" ht="15.75" customHeight="1">
      <c r="A1222" s="189" t="str">
        <f t="shared" ref="A1222:C1222" si="438">#REF!</f>
        <v>#REF!</v>
      </c>
      <c r="B1222" s="189" t="str">
        <f t="shared" si="438"/>
        <v>#REF!</v>
      </c>
      <c r="C1222" s="189" t="str">
        <f t="shared" si="438"/>
        <v>#REF!</v>
      </c>
      <c r="D1222" s="189" t="str">
        <f t="shared" si="2"/>
        <v>#REF!</v>
      </c>
    </row>
    <row r="1223" ht="15.75" customHeight="1">
      <c r="A1223" s="189" t="str">
        <f t="shared" ref="A1223:C1223" si="439">#REF!</f>
        <v>#REF!</v>
      </c>
      <c r="B1223" s="189" t="str">
        <f t="shared" si="439"/>
        <v>#REF!</v>
      </c>
      <c r="C1223" s="189" t="str">
        <f t="shared" si="439"/>
        <v>#REF!</v>
      </c>
      <c r="D1223" s="189" t="str">
        <f t="shared" si="2"/>
        <v>#REF!</v>
      </c>
    </row>
    <row r="1224" ht="15.75" customHeight="1">
      <c r="A1224" s="189" t="str">
        <f t="shared" ref="A1224:C1224" si="440">#REF!</f>
        <v>#REF!</v>
      </c>
      <c r="B1224" s="189" t="str">
        <f t="shared" si="440"/>
        <v>#REF!</v>
      </c>
      <c r="C1224" s="189" t="str">
        <f t="shared" si="440"/>
        <v>#REF!</v>
      </c>
      <c r="D1224" s="189" t="str">
        <f t="shared" si="2"/>
        <v>#REF!</v>
      </c>
    </row>
    <row r="1225" ht="15.75" customHeight="1">
      <c r="A1225" s="189" t="str">
        <f t="shared" ref="A1225:C1225" si="441">#REF!</f>
        <v>#REF!</v>
      </c>
      <c r="B1225" s="189" t="str">
        <f t="shared" si="441"/>
        <v>#REF!</v>
      </c>
      <c r="C1225" s="189" t="str">
        <f t="shared" si="441"/>
        <v>#REF!</v>
      </c>
      <c r="D1225" s="189" t="str">
        <f t="shared" si="2"/>
        <v>#REF!</v>
      </c>
    </row>
    <row r="1226" ht="15.75" customHeight="1">
      <c r="A1226" s="189" t="str">
        <f t="shared" ref="A1226:C1226" si="442">#REF!</f>
        <v>#REF!</v>
      </c>
      <c r="B1226" s="189" t="str">
        <f t="shared" si="442"/>
        <v>#REF!</v>
      </c>
      <c r="C1226" s="189" t="str">
        <f t="shared" si="442"/>
        <v>#REF!</v>
      </c>
      <c r="D1226" s="189" t="str">
        <f t="shared" si="2"/>
        <v>#REF!</v>
      </c>
    </row>
    <row r="1227" ht="15.75" customHeight="1">
      <c r="A1227" s="189" t="str">
        <f t="shared" ref="A1227:C1227" si="443">#REF!</f>
        <v>#REF!</v>
      </c>
      <c r="B1227" s="189" t="str">
        <f t="shared" si="443"/>
        <v>#REF!</v>
      </c>
      <c r="C1227" s="189" t="str">
        <f t="shared" si="443"/>
        <v>#REF!</v>
      </c>
      <c r="D1227" s="189" t="str">
        <f t="shared" si="2"/>
        <v>#REF!</v>
      </c>
    </row>
    <row r="1228" ht="15.75" customHeight="1">
      <c r="A1228" s="189" t="str">
        <f t="shared" ref="A1228:C1228" si="444">#REF!</f>
        <v>#REF!</v>
      </c>
      <c r="B1228" s="189" t="str">
        <f t="shared" si="444"/>
        <v>#REF!</v>
      </c>
      <c r="C1228" s="189" t="str">
        <f t="shared" si="444"/>
        <v>#REF!</v>
      </c>
      <c r="D1228" s="189" t="str">
        <f t="shared" si="2"/>
        <v>#REF!</v>
      </c>
    </row>
    <row r="1229" ht="15.75" customHeight="1">
      <c r="A1229" s="189" t="str">
        <f t="shared" ref="A1229:C1229" si="445">#REF!</f>
        <v>#REF!</v>
      </c>
      <c r="B1229" s="189" t="str">
        <f t="shared" si="445"/>
        <v>#REF!</v>
      </c>
      <c r="C1229" s="189" t="str">
        <f t="shared" si="445"/>
        <v>#REF!</v>
      </c>
      <c r="D1229" s="189" t="str">
        <f t="shared" si="2"/>
        <v>#REF!</v>
      </c>
    </row>
    <row r="1230" ht="15.75" customHeight="1">
      <c r="A1230" s="189" t="str">
        <f t="shared" ref="A1230:C1230" si="446">#REF!</f>
        <v>#REF!</v>
      </c>
      <c r="B1230" s="189" t="str">
        <f t="shared" si="446"/>
        <v>#REF!</v>
      </c>
      <c r="C1230" s="189" t="str">
        <f t="shared" si="446"/>
        <v>#REF!</v>
      </c>
      <c r="D1230" s="189" t="str">
        <f t="shared" si="2"/>
        <v>#REF!</v>
      </c>
    </row>
    <row r="1231" ht="15.75" customHeight="1">
      <c r="A1231" s="189" t="str">
        <f t="shared" ref="A1231:C1231" si="447">#REF!</f>
        <v>#REF!</v>
      </c>
      <c r="B1231" s="189" t="str">
        <f t="shared" si="447"/>
        <v>#REF!</v>
      </c>
      <c r="C1231" s="189" t="str">
        <f t="shared" si="447"/>
        <v>#REF!</v>
      </c>
      <c r="D1231" s="189" t="str">
        <f t="shared" si="2"/>
        <v>#REF!</v>
      </c>
    </row>
    <row r="1232" ht="15.75" customHeight="1">
      <c r="A1232" s="189" t="str">
        <f t="shared" ref="A1232:C1232" si="448">#REF!</f>
        <v>#REF!</v>
      </c>
      <c r="B1232" s="189" t="str">
        <f t="shared" si="448"/>
        <v>#REF!</v>
      </c>
      <c r="C1232" s="189" t="str">
        <f t="shared" si="448"/>
        <v>#REF!</v>
      </c>
      <c r="D1232" s="189" t="str">
        <f t="shared" si="2"/>
        <v>#REF!</v>
      </c>
    </row>
    <row r="1233" ht="15.75" customHeight="1">
      <c r="A1233" s="189" t="str">
        <f t="shared" ref="A1233:C1233" si="449">#REF!</f>
        <v>#REF!</v>
      </c>
      <c r="B1233" s="189" t="str">
        <f t="shared" si="449"/>
        <v>#REF!</v>
      </c>
      <c r="C1233" s="189" t="str">
        <f t="shared" si="449"/>
        <v>#REF!</v>
      </c>
      <c r="D1233" s="189" t="str">
        <f t="shared" si="2"/>
        <v>#REF!</v>
      </c>
    </row>
    <row r="1234" ht="15.75" customHeight="1">
      <c r="A1234" s="189" t="str">
        <f t="shared" ref="A1234:C1234" si="450">#REF!</f>
        <v>#REF!</v>
      </c>
      <c r="B1234" s="189" t="str">
        <f t="shared" si="450"/>
        <v>#REF!</v>
      </c>
      <c r="C1234" s="189" t="str">
        <f t="shared" si="450"/>
        <v>#REF!</v>
      </c>
      <c r="D1234" s="189" t="str">
        <f t="shared" si="2"/>
        <v>#REF!</v>
      </c>
    </row>
    <row r="1235" ht="15.75" customHeight="1">
      <c r="A1235" s="189" t="str">
        <f t="shared" ref="A1235:C1235" si="451">#REF!</f>
        <v>#REF!</v>
      </c>
      <c r="B1235" s="189" t="str">
        <f t="shared" si="451"/>
        <v>#REF!</v>
      </c>
      <c r="C1235" s="189" t="str">
        <f t="shared" si="451"/>
        <v>#REF!</v>
      </c>
      <c r="D1235" s="189" t="str">
        <f t="shared" si="2"/>
        <v>#REF!</v>
      </c>
    </row>
    <row r="1236" ht="15.75" customHeight="1">
      <c r="A1236" s="189" t="str">
        <f t="shared" ref="A1236:C1236" si="452">#REF!</f>
        <v>#REF!</v>
      </c>
      <c r="B1236" s="189" t="str">
        <f t="shared" si="452"/>
        <v>#REF!</v>
      </c>
      <c r="C1236" s="189" t="str">
        <f t="shared" si="452"/>
        <v>#REF!</v>
      </c>
      <c r="D1236" s="189" t="str">
        <f t="shared" si="2"/>
        <v>#REF!</v>
      </c>
    </row>
    <row r="1237" ht="15.75" customHeight="1">
      <c r="A1237" s="189" t="str">
        <f t="shared" ref="A1237:C1237" si="453">#REF!</f>
        <v>#REF!</v>
      </c>
      <c r="B1237" s="189" t="str">
        <f t="shared" si="453"/>
        <v>#REF!</v>
      </c>
      <c r="C1237" s="189" t="str">
        <f t="shared" si="453"/>
        <v>#REF!</v>
      </c>
      <c r="D1237" s="189" t="str">
        <f t="shared" si="2"/>
        <v>#REF!</v>
      </c>
    </row>
    <row r="1238" ht="15.75" customHeight="1">
      <c r="A1238" s="189" t="str">
        <f t="shared" ref="A1238:C1238" si="454">#REF!</f>
        <v>#REF!</v>
      </c>
      <c r="B1238" s="189" t="str">
        <f t="shared" si="454"/>
        <v>#REF!</v>
      </c>
      <c r="C1238" s="189" t="str">
        <f t="shared" si="454"/>
        <v>#REF!</v>
      </c>
      <c r="D1238" s="189" t="str">
        <f t="shared" si="2"/>
        <v>#REF!</v>
      </c>
    </row>
    <row r="1239" ht="15.75" customHeight="1">
      <c r="A1239" s="189" t="str">
        <f t="shared" ref="A1239:C1239" si="455">#REF!</f>
        <v>#REF!</v>
      </c>
      <c r="B1239" s="189" t="str">
        <f t="shared" si="455"/>
        <v>#REF!</v>
      </c>
      <c r="C1239" s="189" t="str">
        <f t="shared" si="455"/>
        <v>#REF!</v>
      </c>
      <c r="D1239" s="189" t="str">
        <f t="shared" si="2"/>
        <v>#REF!</v>
      </c>
    </row>
    <row r="1240" ht="15.75" customHeight="1">
      <c r="A1240" s="189" t="str">
        <f t="shared" ref="A1240:C1240" si="456">#REF!</f>
        <v>#REF!</v>
      </c>
      <c r="B1240" s="189" t="str">
        <f t="shared" si="456"/>
        <v>#REF!</v>
      </c>
      <c r="C1240" s="189" t="str">
        <f t="shared" si="456"/>
        <v>#REF!</v>
      </c>
      <c r="D1240" s="189" t="str">
        <f t="shared" si="2"/>
        <v>#REF!</v>
      </c>
    </row>
    <row r="1241" ht="15.75" customHeight="1">
      <c r="A1241" s="189" t="str">
        <f t="shared" ref="A1241:C1241" si="457">#REF!</f>
        <v>#REF!</v>
      </c>
      <c r="B1241" s="189" t="str">
        <f t="shared" si="457"/>
        <v>#REF!</v>
      </c>
      <c r="C1241" s="189" t="str">
        <f t="shared" si="457"/>
        <v>#REF!</v>
      </c>
      <c r="D1241" s="189" t="str">
        <f t="shared" si="2"/>
        <v>#REF!</v>
      </c>
    </row>
    <row r="1242" ht="15.75" customHeight="1">
      <c r="A1242" s="189" t="str">
        <f t="shared" ref="A1242:C1242" si="458">#REF!</f>
        <v>#REF!</v>
      </c>
      <c r="B1242" s="189" t="str">
        <f t="shared" si="458"/>
        <v>#REF!</v>
      </c>
      <c r="C1242" s="189" t="str">
        <f t="shared" si="458"/>
        <v>#REF!</v>
      </c>
      <c r="D1242" s="189" t="str">
        <f t="shared" si="2"/>
        <v>#REF!</v>
      </c>
    </row>
    <row r="1243" ht="15.75" customHeight="1">
      <c r="A1243" s="189" t="str">
        <f t="shared" ref="A1243:C1243" si="459">#REF!</f>
        <v>#REF!</v>
      </c>
      <c r="B1243" s="189" t="str">
        <f t="shared" si="459"/>
        <v>#REF!</v>
      </c>
      <c r="C1243" s="189" t="str">
        <f t="shared" si="459"/>
        <v>#REF!</v>
      </c>
      <c r="D1243" s="189" t="str">
        <f t="shared" si="2"/>
        <v>#REF!</v>
      </c>
    </row>
    <row r="1244" ht="15.75" customHeight="1">
      <c r="A1244" s="189" t="str">
        <f t="shared" ref="A1244:C1244" si="460">#REF!</f>
        <v>#REF!</v>
      </c>
      <c r="B1244" s="189" t="str">
        <f t="shared" si="460"/>
        <v>#REF!</v>
      </c>
      <c r="C1244" s="189" t="str">
        <f t="shared" si="460"/>
        <v>#REF!</v>
      </c>
      <c r="D1244" s="189" t="str">
        <f t="shared" si="2"/>
        <v>#REF!</v>
      </c>
    </row>
    <row r="1245" ht="15.75" customHeight="1">
      <c r="A1245" s="189" t="str">
        <f t="shared" ref="A1245:C1245" si="461">#REF!</f>
        <v>#REF!</v>
      </c>
      <c r="B1245" s="189" t="str">
        <f t="shared" si="461"/>
        <v>#REF!</v>
      </c>
      <c r="C1245" s="189" t="str">
        <f t="shared" si="461"/>
        <v>#REF!</v>
      </c>
      <c r="D1245" s="189" t="str">
        <f t="shared" si="2"/>
        <v>#REF!</v>
      </c>
    </row>
    <row r="1246" ht="15.75" customHeight="1">
      <c r="A1246" s="189" t="str">
        <f t="shared" ref="A1246:C1246" si="462">#REF!</f>
        <v>#REF!</v>
      </c>
      <c r="B1246" s="189" t="str">
        <f t="shared" si="462"/>
        <v>#REF!</v>
      </c>
      <c r="C1246" s="189" t="str">
        <f t="shared" si="462"/>
        <v>#REF!</v>
      </c>
      <c r="D1246" s="189" t="str">
        <f t="shared" si="2"/>
        <v>#REF!</v>
      </c>
    </row>
    <row r="1247" ht="15.75" customHeight="1">
      <c r="A1247" s="189" t="str">
        <f t="shared" ref="A1247:C1247" si="463">#REF!</f>
        <v>#REF!</v>
      </c>
      <c r="B1247" s="189" t="str">
        <f t="shared" si="463"/>
        <v>#REF!</v>
      </c>
      <c r="C1247" s="189" t="str">
        <f t="shared" si="463"/>
        <v>#REF!</v>
      </c>
      <c r="D1247" s="189" t="str">
        <f t="shared" si="2"/>
        <v>#REF!</v>
      </c>
    </row>
    <row r="1248" ht="15.75" customHeight="1">
      <c r="A1248" s="189" t="str">
        <f t="shared" ref="A1248:C1248" si="464">#REF!</f>
        <v>#REF!</v>
      </c>
      <c r="B1248" s="189" t="str">
        <f t="shared" si="464"/>
        <v>#REF!</v>
      </c>
      <c r="C1248" s="189" t="str">
        <f t="shared" si="464"/>
        <v>#REF!</v>
      </c>
      <c r="D1248" s="189" t="str">
        <f t="shared" si="2"/>
        <v>#REF!</v>
      </c>
    </row>
    <row r="1249" ht="15.75" customHeight="1">
      <c r="A1249" s="189" t="str">
        <f t="shared" ref="A1249:C1249" si="465">#REF!</f>
        <v>#REF!</v>
      </c>
      <c r="B1249" s="189" t="str">
        <f t="shared" si="465"/>
        <v>#REF!</v>
      </c>
      <c r="C1249" s="189" t="str">
        <f t="shared" si="465"/>
        <v>#REF!</v>
      </c>
      <c r="D1249" s="189" t="str">
        <f t="shared" si="2"/>
        <v>#REF!</v>
      </c>
    </row>
    <row r="1250" ht="15.75" customHeight="1">
      <c r="A1250" s="189" t="str">
        <f>Seeds!AB816</f>
        <v>M6-G-32a-I-1</v>
      </c>
      <c r="B1250" s="189" t="str">
        <f t="shared" ref="B1250:B1272" si="466">#REF!</f>
        <v>#REF!</v>
      </c>
      <c r="C1250" s="189" t="str">
        <f>Seeds!AA816</f>
        <v>{"id":"M6-G-32a-I-1","stimulus":"&lt;p&gt;Selecione o valor correto para o volume deste prisma com base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cm&lt;/span&gt;\n\t\t&lt;/div&gt;\n\t&lt;/div&gt;\n&lt;/div&gt;&lt;/div&gt;","hint":"&lt;p&gt;O volume de um prisma é calculado com esta fórmula:&lt;/p&gt;&lt;p style=\"text-align:center;\"&gt;Volume = área da base × altura&lt;/p&gt;","feedback":"&lt;p&gt;Para encontrar o volume do prisma, use esta fórmula:&lt;/p&gt;&lt;p style=\"text-align:center;\"&gt;Volume = área da base × altura = (base × altura) × altura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v>
      </c>
      <c r="D1250" s="189" t="str">
        <f t="shared" si="2"/>
        <v>#REF!</v>
      </c>
    </row>
    <row r="1251" ht="15.75" customHeight="1">
      <c r="A1251" s="189" t="str">
        <f>Seeds!AB817</f>
        <v>M6-G-32a-E-1</v>
      </c>
      <c r="B1251" s="189" t="str">
        <f t="shared" si="466"/>
        <v>#REF!</v>
      </c>
      <c r="C1251" s="189" t="str">
        <f>Seeds!AA817</f>
        <v>{"id":"M6-G-32a-E-1","seed":{"parameters":[{"name":"Q1","label":null,"list":[2,3,4,5,6,7]},{"name":"Q2","label":null,"list":[0,1,2]}],"uniques":true},"scaffolding":[{"id":"step-0","stimulus":"&lt;p&gt;Calcule o volume deste prisma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cm&lt;/span&gt;\n\t\t&lt;/div&gt;\n\t&lt;/div&gt;\n&lt;/div&gt;&lt;/div&gt;","template":"&lt;p&gt;O volume é {{response}} cm&lt;sup&gt;3&lt;/sup&gt;.&lt;/p&gt;","seed":{"parameters":[],"calculated":[{"name":"T1","label":"{{function}}","function":"{{Q1}}+1","temp":true},{"name":"T2","label":"{{function}}","function":" {{Q1}}*3-1+{{Q2}}","temp":true},{"name":"A1","label":"{{function}}","function":"{{Q1}}*{{T1}}*{{T2}}"}]},"algorithm":{"name":"calculateOperation","params":{"method":"equivLiteral","keyboard":"INTERMEDIATE"}}},{"id":"step-1","stimulus":"&lt;p&gt;Quais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menor da base = {{response}} cm&lt;/p&gt;&lt;p style=\"text-align:center;\"&gt;Lado maior da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O que pede o enunciado?&lt;/p&gt;","seed":{"calculated":[{"name":"A1","label":"&lt;p&gt;Calcular a área total.&lt;/p&gt;","incorrect":true},{"name":"A2","label":"&lt;p&gt;Calcular a área lateral.&lt;/p&gt;","incorrect":true},{"name":"A3","label":"&lt;p&gt;Calcular 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base = {{response}} cm&lt;sup&gt;2&lt;/sup&gt;&lt;/p&gt;","seed":{"calculated":[{"name":"T1","label":"{{function}}","function":"{{Q1}}+1","temp":true},{"name":"T2","label":"{{function}}","function":" {{Q1}}*3-1+{{Q2}}","temp":true},{"name":"A4","label":"{{function}}","function":"{{Q1}}*{{T1}}"}]},"algorithm":{"name":"calculateOperation","params":{"method":"equivLiteral","keyboard":"INTERMEDIATE"}}},{"id":"step-5","stimulus":"&lt;p&gt;Com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 = área da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v>
      </c>
      <c r="D1251" s="189" t="str">
        <f t="shared" si="2"/>
        <v>#REF!</v>
      </c>
    </row>
    <row r="1252" ht="15.75" customHeight="1">
      <c r="A1252" s="189" t="str">
        <f>Seeds!AB818</f>
        <v>M6-G-32a-E-2</v>
      </c>
      <c r="B1252" s="189" t="str">
        <f t="shared" si="466"/>
        <v>#REF!</v>
      </c>
      <c r="C1252" s="189" t="str">
        <f>Seeds!AA818</f>
        <v>{"id":"M6-G-32a-E-2","seed":{"parameters":[{"name":"Q1","label":null,"min":2,"max":10,"step":1},{"name":"Q2","label":null,"list":[0,1,2]}],"uniques":true},"scaffolding":[{"id":"step-0","stimulus":"&lt;p&gt;Calcule o volume deste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cm&lt;/span&gt;\n\t\t&lt;/div&gt;\n\t&lt;/div&gt;\n&lt;/div&gt;&lt;/div&gt;&lt;/p&gt;","template":"&lt;p&gt;O volume é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da base = {{response}} cm&lt;/p&gt;&lt;p style=\"text-align:center;\"&gt;Apótema da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{{T1}}"}]},"algorithm":{"name":"calculateOperation","params":{"method":"equivLiteral","keyboard":"INTERMEDIATE"}}},{"id":"step-2","stimulus":"&lt;p&gt;O que o enunciado pede para calcular?&lt;/p&gt;","seed":{"calculated":[{"name":"A1","label":"&lt;p&gt;A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 = área da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v>
      </c>
      <c r="D1252" s="189" t="str">
        <f t="shared" si="2"/>
        <v>#REF!</v>
      </c>
    </row>
    <row r="1253" ht="15.75" customHeight="1">
      <c r="A1253" s="189" t="str">
        <f>Seeds!AB819</f>
        <v>M6-G-32a-E-3</v>
      </c>
      <c r="B1253" s="189" t="str">
        <f t="shared" si="466"/>
        <v>#REF!</v>
      </c>
      <c r="C1253" s="189" t="str">
        <f>Seeds!AA819</f>
        <v>{"id":"M6-G-32a-E-3","seed":{"parameters":[{"name":"Q1","label":null,"min":2,"max":10,"step":1},{"name":"Q4","label":null,"list":[0,1,2]}],"uniques":true},"scaffolding":[{"id":"step-0","stimulus":"&lt;p&gt;Calcule o volume desse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cm&lt;/span&gt;\n\t\t&lt;/div&gt;\n\t&lt;/div&gt;\n&lt;/div&gt;&lt;/div&gt;&lt;/p&gt;","template":"&lt;p&gt;O volume é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1)","temp":true},{"name":"A1","label":"{{function}}","function":"Lemonlib.round(3*{{Q1}}*{{T2}}*{{T1}},2)"}]},"algorithm":{"name":"calculateOperation","params":{"method":"equivLiteral","keyboard":"INTERMEDIATE"}}},{"id":"step-1","stimulus":"&lt;p&gt;Quais são as medidas dos lados desse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da base = {{response}} cm&lt;/p&gt;&lt;p style=\"text-align:center;\"&gt;Apótema da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O que pede o enunciado?&lt;/p&gt;","seed":{"calculated":[{"name":"A1","label":"&lt;p&gt;A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 = área da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v>
      </c>
      <c r="D1253" s="189" t="str">
        <f t="shared" si="2"/>
        <v>#REF!</v>
      </c>
    </row>
    <row r="1254" ht="15.75" customHeight="1">
      <c r="A1254" s="189" t="str">
        <f>Seeds!AB820</f>
        <v>M6-G-32a-A-1</v>
      </c>
      <c r="B1254" s="189" t="str">
        <f t="shared" si="466"/>
        <v>#REF!</v>
      </c>
      <c r="C1254" s="189" t="str">
        <f>Seeds!AA820</f>
        <v>{"id":"M6-G-32a-A-1","seed":{"parameters":[{"name":"Q1","label":null,"list":[2,3,4]},{"name":"Q3","label":null,"list":[1,2]}],"uniques":true},"scaffolding":[{"id":"step-0","stimulus":"&lt;p&gt;Para fazer um mudança, Oliver usou algumas caixas de papelão em forma de prisma com base quadrada. Os lados da base medem {{Q1}} dm, enquanto a altura é {{T1}} dm. Qual volume cada caixa ocupa?&lt;/p&gt;","template":"&lt;p&gt;Cada caixa tem um volume de {{response}} dm&lt;sup&gt;3&lt;/sup&gt;.&lt;/p&gt;","seed":{"calculated":[{"name":"T1","label":"{{function}}","function":"{{Q1}}+{{Q3}}","temp":true},{"name":"A1","label":"{{function}}","function":"{{Q1}}*{{Q1}}*{{T1}}"}]},"algorithm":{"name":"calculateOperation","params":{"method":"equivLiteral","keyboard":"INTERMEDIATE"}}},{"id":"step-1","stimulus":"&lt;p&gt;Quais são as medidas da base e da altura das caixas?&lt;/p&gt;","template":"&lt;p&gt;Os lados da base medem {{response}} dm, enquanto a altura é {{response}} dm.&lt;/p&gt;","seed":{"calculated":[{"name":"T1","label":"{{function}}","function":"{{Q1}}+{{Q3}}","temp":true},{"name":"A2","label":"{{function}}","function":"{{Q1}}"},{"name":"A3","label":"{{function}}","function":" {{T1}}"}]},"algorithm":{"name":"calculateOperation","params":{"method":"equivLiteral","keyboard":"INTERMEDIATE"}}},{"id":"step-2","stimulus":"&lt;p&gt;O que pede o enunciado?&lt;/p&gt;","seed":{"calculated":[{"name":"A1","label":"&lt;p&gt;Calcular o volume de cada caixa.&lt;/p&gt;"},{"name":"A2","label":"&lt;p&gt;Calcular a área lateral de cada caixa.&lt;/p&gt;","incorrect":true},{"name":"A3","label":"&lt;p&gt;Calcular a área total de cada caixa.&lt;/p&gt;","incorrect":true}]},"algorithm":{"name":"trueFalse","template":"Multiple choice – standard","params":{"countCorrect":1,"countIncorrect":2}}},{"id":"step-3","stimulus":"&lt;p&gt;Selecione a fórmula para calcular o volume do prisma.&lt;/p&gt;","seed":{"calculated":[{"name":"3-A1","label":"&lt;p&gt;Volume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standard","params":{"countCorrect":1,"countIncorrect":2,"showCheckIcon":false,"columns":3}}},{"id":"step-4","stimulus":"&lt;p&gt;Primeiro calcule a área da base de cada caixa.&lt;/p&gt;","template":"&lt;p style=\"text-align:center;\"&gt;Área base = {{response}} dm&lt;sup&gt;2&lt;/sup&gt;&lt;/p&gt;","seed":{"calculated":[{"name":"A4","label":"{{function}}","function":"{{Q1}}*{{Q1}}"}]},"algorithm":{"name":"calculateOperation","params":{"method":"equivLiteral","keyboard":"INTERMEDIATE"}}},{"id":"step-5","stimulus":"&lt;p&gt;Com o resultado anterior, {{T2}} dm&lt;sup&gt;2&lt;/sup&gt;, calcule o volume de cada caixa.&lt;/p&gt;","template":"&lt;p style=\"text-align:center;\"&gt;Volume = área da base × altura = {{response}} dm&lt;sup&gt;3&lt;/sup&gt;","seed":{"calculated":[{"name":"T1","label":"{{function}}","function":"{{Q1}}+{{Q3}}","temp":true},{"name":"T2","label":"{{function}}","function":" {{Q1}}*{{Q1}}","temp":true},{"name":"A5","label":"{{function}}","function":" {{Q1}}*{{Q1}}*{{T1}}"}]},"algorithm":{"name":"calculateOperation","params":{"method":"equivSymbolic","keyboard":"INTERMEDIATE"}}}]}</v>
      </c>
      <c r="D1254" s="189" t="str">
        <f t="shared" si="2"/>
        <v>#REF!</v>
      </c>
    </row>
    <row r="1255" ht="15.75" customHeight="1">
      <c r="A1255" s="189" t="str">
        <f>Seeds!AB821</f>
        <v>M6-G-32a-A-2</v>
      </c>
      <c r="B1255" s="189" t="str">
        <f t="shared" si="466"/>
        <v>#REF!</v>
      </c>
      <c r="C1255" s="189" t="str">
        <f>Seeds!AA821</f>
        <v>{"id":"M6-G-32a-A-2","seed":{"parameters":[{"name":"Q1","label":null,"list":[2,3,4]},{"name":"Q2","label":null,"list":[10,11,12,13,14,15]}],"uniques":true},"scaffolding":[{"id":"step-0","stimulus":"&lt;p&gt;A embalagem de papelão de uma barra de chocolate tem a forma de um prisma triangular. A base é um triângulo equilátero com altura {{T1}} cm e lados {{Q1}} cm. A altura do prisma, por sua vez, é {{Q2}} cm. Qual é o volume desta embalagem?&lt;/p&gt;","template":"&lt;p&gt;A embalagem tem um volume de {{response}} cm&lt;sup&gt;3&lt;/sup&gt;.&lt;/p&gt;","seed":{"calculated":[{"name":"T1","label":"{{function}}","function":"Lemonlib.round(0.87*{{Q1}},1)","temp":true},{"name":"A1","label":"{{function}}","function":"Lemonlib.round({{Q1}}*{{Q2}}*{{T1}}/2,1)"}]},"algorithm":{"name":"calculateOperation","params":{"method":"equivLiteral","keyboard":"INTERMEDIATE"}}},{"id":"step-1","stimulus":"&lt;p&gt;Quais são as medidas dessa embalagem?&lt;/p&gt;","template":"&lt;p&gt;No triângulo equilátero da base, os lados da base medem {{response}} cm, enquanto a altura é {{response}} cm. A altura do prisma mede {{response}} cm.&lt;/p&gt;","seed":{"calculated":[{"name":"T1","label":"{{function}}","function":"Lemonlib.round(0.87*{{Q1}},1)","temp":true},{"name":"A2","label":"{{function}}","function":"{{Q1}}"},{"name":"A3","label":"{{function}}","function":" {{T1}}"},{"name":"A4","label":"{{function}}","function":" {{Q2}}"}]},"algorithm":{"name":"calculateOperation","params":{"method":"equivLiteral","keyboard":"INTERMEDIATE"}}},{"id":"step-2","stimulus":"&lt;p&gt;O que pede o enunciado?&lt;/p&gt;","seed":{"calculated":[{"name":"A1","label":"&lt;p&gt;Calcular o volume da embalagem.&lt;/p&gt;"},{"name":"A2","label":"&lt;p&gt;Calcular a área lateral da embalagem.&lt;/p&gt;","incorrect":true},{"name":"A3","label":"&lt;p&gt;Calcular a área total da embalagem.&lt;/p&gt;","incorrect":true}]},"algorithm":{"name":"trueFalse","template":"Multiple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da embalagem.&lt;/p&gt;","template":"&lt;p style=\"text-align:center;\"&gt;Área base = {{response}} cm&lt;sup&gt;2&lt;/sup&gt;","seed":{"calculated":[{"name":"T1","label":"{{function}}","function":"Lemonlib.round(0.87*{{Q1}},1)","temp":true},{"name":"A5","label":"{{function}}","function":"Lemonlib.round({{Q1}}*{{T1}}/2,2)"}]},"algorithm":{"name":"calculateOperation","params":{"method":"equivLiteral","keyboard":"INTERMEDIATE"}}},{"id":"step-5","stimulus":"&lt;p&gt;Com o resultado anterior, {{T2}} cm&lt;sup&gt;2&lt;/sup&gt;, calcule o volume da embalagem.&lt;/p&gt;","template":"&lt;p style=\"text-align:center;\"&gt;Volume = área da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v>
      </c>
      <c r="D1255" s="189" t="str">
        <f t="shared" si="2"/>
        <v>#REF!</v>
      </c>
    </row>
    <row r="1256" ht="15.75" customHeight="1">
      <c r="A1256" s="189" t="str">
        <f>Seeds!AB822</f>
        <v>M6-G-32a-A-3</v>
      </c>
      <c r="B1256" s="189" t="str">
        <f t="shared" si="466"/>
        <v>#REF!</v>
      </c>
      <c r="C1256" s="189" t="str">
        <f>Seeds!AA822</f>
        <v>{"id":"M6-G-32a-A-3","seed":{"parameters":[{"name":"Q1","label":null,"list":[2,3,4,5]},{"name":"Q2","label":null,"list":[3,4,5]},{"name":"Q3","label":null,"list":[1,2,3]}],"uniques":true},"scaffolding":[{"id":"step-0","stimulus":"&lt;p&gt;Teo vai encher um aquário em forma de prisma retangular. Os lados da base medem {{Q1}} dm e {{T1}} dm, enquanto a altura é {{T2}} dm. Quanto volume ocupa o aquário?&lt;/p&gt;","template":"&lt;p&gt;O aquário tem um volume de {{response}} dm&lt;sup&gt;3&lt;/sup&gt;.&lt;/p&gt;","seed":{"calculated":[{"name":"T1","label":"{{function}}","function":"{{Q1}}+{{Q2}}","temp":true},{"name":"T2","label":"{{function}}","function":"{{Q1}}+{{Q3}}","temp":true},{"name":"A1","label":"{{function}}","function":"{{Q1}}*{{T1}}*{{T2}}"}]},"algorithm":{"name":"calculateOperation","params":{"method":"equivLiteral","keyboard":"INTERMEDIATE"}}},{"id":"step-1","stimulus":"&lt;p&gt;Quais são as medidas do aquário?&lt;/p&gt;","template":"&lt;p style=\"text-align:center;\"&gt;Lado menor da base = {{response}} dm&lt;/p&gt;&lt;p style=\"text-align:center;\"&gt;Lado maior da base = {{response}} dm&lt;/p&gt;&lt;p style=\"text-align:center;\"&gt;Altura = {{response}}dm&lt;/p&gt;","seed":{"calculated":[{"name":"T1","label":"{{function}}","function":"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{{T2}}"}]},"algorithm":{"name":"calculateOperation","params":{"method":"equivLiteral","keyboard":"INTERMEDIATE"}}},{"id":"step-2","stimulus":"&lt;p&gt;O que pede o enunciado?&lt;/p&gt;","seed":{"calculated":[{"name":"A1","label":"&lt;p&gt;Calcular o volume do aquário.&lt;/p&gt;"},{"name":"A2","label":"&lt;p&gt;Calcular a área total do aquário.&lt;/p&gt;","incorrect":true},{"name":"A3","label":"&lt;p&gt;Calcular a área lateral do aquário.&lt;/p&gt;","incorrect":true}]},"algorithm":{"name":"trueFalse","template":"Multiple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do aquário.&lt;/p&gt;","template":"&lt;p style=\"text-align:center;\"&gt;Área da base = {{response}} dm&lt;sup&gt;2&lt;/sup&gt;&lt;/p&gt;","seed":{"calculated":[{"name":"T1","label":"{{function}}","function":" {{Q1}}+{{Q2}}","temp":true},{"name":"A5","label":"{{function}}","function":"{{Q1}}*{{T1}}"}]},"algorithm":{"name":"calculateOperation","params":{"method":"equivLiteral","keyboard":"INTERMEDIATE"}}},{"id":"step-5","stimulus":"&lt;p&gt;Com o resultado anterior, {{T3}} dm&lt;sup&gt;2&lt;/sup&gt;, calcule o volume do aquário.&lt;/p&gt;","template":"&lt;p style=\"text-align:center;\"&gt;Volume = área da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v>
      </c>
      <c r="D1256" s="189" t="str">
        <f t="shared" si="2"/>
        <v>#REF!</v>
      </c>
    </row>
    <row r="1257" ht="15.75" customHeight="1">
      <c r="A1257" s="189" t="str">
        <f>Seeds!AB823</f>
        <v>M6-G-32b-I-1</v>
      </c>
      <c r="B1257" s="189" t="str">
        <f t="shared" si="466"/>
        <v>#REF!</v>
      </c>
      <c r="C1257" s="189" t="str">
        <f>Seeds!AA823</f>
        <v>{"id":"M6-G-32b-I-1","stimulus":"&lt;p&gt;Selecione o valor correto para o volume desta pirâmide quadrangular.&lt;/p&gt;&lt;div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cm&lt;/span&gt;\n\t\t&lt;/div&gt;\n\t&lt;/div&gt;\n&lt;/div&gt;&lt;/div&gt;","hint":"&lt;p&gt;A fórmula para calcular o volume de uma pirâmide é:&lt;/p&gt;&lt;p style=\"text-align:center;\"&gt;Volume = &lt;span class=\"fr-math-v2 fr-draggable\" contenteditable=\"false\" data-original-math=\"\\(\\frac{\\text{área da base}\\ \\times\\ \\text{altura}}{3}\\)\" draggable=\"true\"&gt;\\(\\frac{\\text{área da base}\\ \\times\\ \\text{altura}}{3}\\)&lt;/span&gt;&lt;/p&gt;","feedback":"&lt;p&gt;Para encontrar o volume de uma pirâmide, use esta fórmula:&lt;/p&gt;&lt;p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v>
      </c>
      <c r="D1257" s="189" t="str">
        <f t="shared" si="2"/>
        <v>#REF!</v>
      </c>
    </row>
    <row r="1258" ht="15.75" customHeight="1">
      <c r="A1258" s="189" t="str">
        <f>Seeds!AB824</f>
        <v>M6-G-32b-E-1</v>
      </c>
      <c r="B1258" s="189" t="str">
        <f t="shared" si="466"/>
        <v>#REF!</v>
      </c>
      <c r="C1258" s="189" t="str">
        <f>Seeds!AA824</f>
        <v>{"id":"M6-G-32b-E-1","seed":{"parameters":[{"name":"Q1","label":null,"min":2,"max":10,"step":1},{"name":"Q3","label":null,"list":[0,1,2]}],"uniques":true},"scaffolding":[{"id":"step-0","stimulus":"&lt;p&gt;Calcule o volume desta pirâmide quadrada. Expresse o resultado com no máximo duas casas decimais.&lt;/p&gt;&lt;div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cm&lt;/span&gt;\n\t\t&lt;/div&gt;\n\t&lt;/div&gt;\n&lt;/div&gt;","template":"&lt;p&gt;O volume é {{response}} cm&lt;sup&gt;3&lt;/sup&gt;.&lt;/p&gt;","seed":{"calculated":[{"name":"T1","label":"{{function}}","function":"{{Q1}}*3-1+{{Q3}}","temp":true},{"name":"A1","label":"{{function}}","function":"Lemonlib.round({{Q1}}*{{Q1}}*{{T1}}/3,2)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O que pede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standard","params":{"countCorrect":1,"countIncorrect":2,"showCheckIcon":false,"columns":3}}},{"id":"step-4","stimulus":"&lt;p&gt;Primeiro calcule a área da base.&lt;/p&gt;","template":"&lt;p style=\"text-align:center;\"&gt;Área da base = {{response}} cm&lt;sup&gt;2&lt;/sup&gt;&lt;/p&gt;","seed":{"calculated":[{"name":"A5","label":"{{function}}","function":"{{Q1}}*{{Q1}}"}]},"algorithm":{"name":"calculateOperation","params":{"method":"equivLiteral","keyboard":"INTERMEDIATE"}}},{"id":"step-5","stimulus":"&lt;p&gt;Com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v>
      </c>
      <c r="D1258" s="189" t="str">
        <f t="shared" si="2"/>
        <v>#REF!</v>
      </c>
    </row>
    <row r="1259" ht="15.75" customHeight="1">
      <c r="A1259" s="189" t="str">
        <f>Seeds!AB825</f>
        <v>M6-G-32b-E-2</v>
      </c>
      <c r="B1259" s="189" t="str">
        <f t="shared" si="466"/>
        <v>#REF!</v>
      </c>
      <c r="C1259" s="189" t="str">
        <f>Seeds!AA825</f>
        <v>{"id":"M6-G-32b-E-2","seed":{"parameters":[{"name":"Q1","label":null,"min":2,"max":7,"step":1},{"name":"Q3","label":null,"list":[0,1,2]}],"uniques":true},"scaffolding":[{"id":"step-0","stimulus":"&lt;p&gt;Calcule o volume desta pirâmide hexagonal. Expresse o resultado com duas casas decimais.&lt;/p&gt;&lt;div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cm&lt;/span&gt;\n\t\t&lt;/div&gt;\n\t&lt;/div&gt;\n&lt;/div&gt;&lt;/div&gt;","template":"&lt;p&gt;O volume é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da base = {{response}} cm&lt;/p&gt;&lt;p style=\"text-align:center;\"&gt;Apótema da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{{T1}}"}]},"algorithm":{"name":"calculateOperation","params":{"method":"equivLiteral","keyboard":"INTERMEDIATE"}}},{"id":"step-2","stimulus":"&lt;p&gt;O que pede o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standard","params":{"countCorrect":1,"countIncorrect":2,"showCheckIcon":false,"columns":3}}},{"id":"step-4","stimulus":"&lt;p&gt;Calcule primeiro a área da base.&lt;/p&gt;","template":"&lt;p style=\"text-align:center;\"&gt;Área da base = {{response}} cm&lt;sup&gt;2&lt;/sup&gt;&lt;/p&gt;","seed":{"calculated":[{"name":"T2","label":"{{function}}","function":"Lemonlib.round({{Q1}}*0.86, 1)","temp":true},{"name":"A5","label":"{{function}}","function":"Lemonlib.round(3*{{Q1}}*{{T2}},2)"}]},"algorithm":{"name":"calculateOperation","params":{"method":"equivLiteral","keyboard":"INTERMEDIATE"}}},{"id":"step-5","stimulus":"&lt;p&gt;Com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v>
      </c>
      <c r="D1259" s="189" t="str">
        <f t="shared" si="2"/>
        <v>#REF!</v>
      </c>
    </row>
    <row r="1260" ht="15.75" customHeight="1">
      <c r="A1260" s="189" t="str">
        <f>Seeds!AB826</f>
        <v>M6-G-32b-A-1</v>
      </c>
      <c r="B1260" s="189" t="str">
        <f t="shared" si="466"/>
        <v>#REF!</v>
      </c>
      <c r="C1260" s="189" t="str">
        <f>Seeds!AA826</f>
        <v>{"id":"M6-G-32b-A-1","seed":{"parameters":[{"name":"Q1","label":null,"min":2,"max":10,"step":1},{"name":"Q2","label":null,"min":2,"max":10,"step":1},{"name":"Q4","label":null,"list":[1,2,3]}],"uniques":true},"scaffolding":[{"id":"step-0","stimulus":"&lt;p&gt;O telhado de uma torre tem a forma de uma pirâmide de base retangular. A altura desta pirâmide mede {{Q1}} m e os lados da base medem {{Q2}} m e {{T1}} m. Qual é o volume da pirâmide? Escreva o resultado com duas casas decimais.&lt;/p&gt;","template":"&lt;p&gt;O volume mede {{response}} m&lt;sup&gt;3&lt;/sup&gt;.&lt;/p&gt;","seed":{"calculated":[{"name":"T1","label":"{{function}}","function":"{{Q2}} + {{Q4}}","temp":true},{"name":"0-A1","label":"{{function}}","function":"Lemonlib.round({{Q1}}*{{Q2}}*{{T1}}/3, 2)"}]},"algorithm":{"name":"calculateOperation","params":{"method":"equivLiteral","keyboard":"INTERMEDIATE"}}},{"id":"step-1","stimulus":"&lt;p&gt;Quais são as medidas da pirâmide?&lt;/p&gt;","template":"&lt;p style=\"text-align:center;\"&gt;Lado menor da base = {{response}} m&lt;/p&gt;&lt;p style=\"text-align:center;\"&gt;Lado maior da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{{Q2}} × {{T1}} = {{response}} m&lt;sup&gt;2&lt;/sup&gt;&lt;/p&gt;","seed":{"calculated":[{"name":"T1","label":"{{function}}","function":"{{Q2}} + {{Q4}}","temp":true},{"name":"4-A1","label":"{{function}}","function":"{{Q2}}*{{T1}}"}]},"algorithm":{"name":"calculateOperation","params":{"method":"equivLiteral","keyboard":"INTERMEDIATE"}}},{"id":"step-5","stimulus":"&lt;p&gt;Com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D1260" s="189" t="str">
        <f t="shared" si="2"/>
        <v>#REF!</v>
      </c>
    </row>
    <row r="1261" ht="15.75" customHeight="1">
      <c r="A1261" s="189" t="str">
        <f>Seeds!AB827</f>
        <v>M6-G-32b-A-2</v>
      </c>
      <c r="B1261" s="189" t="str">
        <f t="shared" si="466"/>
        <v>#REF!</v>
      </c>
      <c r="C1261" s="189" t="str">
        <f>Seeds!AA827</f>
        <v>{"id":"M6-G-32b-A-2","seed":{"parameters":[{"name":"Q1","label":null,"min":2,"max":10,"step":1},{"name":"Q2","label":null,"min":2,"max":10,"step":1}],"uniques":true},"scaffolding":[{"id":"step-0","stimulus":"&lt;p&gt;Uma pirâmide de base quadrada foi descoberta no Egito. Se a altura da pirâmide é de {{Q1}} m e os lados da base são de {{T1}} m, quanto mede o volume dela? Arredonde o resultado para centésimos.&lt;/p&gt;","template":"&lt;p&gt;O volume mede {{response}} m&lt;sup&gt;3&lt;/sup&gt;.&lt;/p&gt;","seed":{"calculated":[{"name":"T1","label":"{{function}}","function":"Lemonlib.round(1.6*{{Q1}},2)","temp":true},{"name":"0-A1","label":"{{function}}","function":"Lemonlib.round({{Q1}}*{{T1}}*{{T1}}/3, 2)"}]},"algorithm":{"name":"calculateOperation","params":{"method":"equivSymbolic","keyboard":"INTERMEDIATE"}}},{"id":"step-1","stimulus":"&lt;p&gt;Quais são as medidas da pirâmide?&lt;/p&gt;","template":"&lt;p style=\"text-align:center;\"&gt;Lado da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D1261" s="189" t="str">
        <f t="shared" si="2"/>
        <v>#REF!</v>
      </c>
    </row>
    <row r="1262" ht="15.75" customHeight="1">
      <c r="A1262" s="189" t="str">
        <f>Seeds!AB828</f>
        <v>M6-G-32b-A-3</v>
      </c>
      <c r="B1262" s="189" t="str">
        <f t="shared" si="466"/>
        <v>#REF!</v>
      </c>
      <c r="C1262" s="189" t="str">
        <f>Seeds!AA828</f>
        <v>{"id":"M6-G-32b-A-3","seed":{"parameters":[{"name":"Q1","label":null,"list":[4,5,6,7,8]},{"name":"Q2","label":null,"list":[10,11,12,13,14,15]}],"uniques":true},"scaffolding":[{"id":"step-0","stimulus":"&lt;p&gt;Um relógio solar tem a forma de uma pirâmide de base quadrada cujo lado da base mede {{Q1}} cm e altura mede {{Q2}} cm. Qual é o volume desse relógio? Arredonde o resultado para os centésimos, se necessário.&lt;/p&gt;","template":"&lt;p&gt;O volume mede {{response}} cm&lt;sup&gt;3&lt;/sup&gt;.&lt;/p&gt;","seed":{"calculated":[{"name":"0-A1","label":"{{function}}","function":"Lemonlib.round({{Q1}}*{{Q1}}*{{Q2}}/3, 2)"}]},"algorithm":{"name":"calculateOperation","params":{"method":"equivLiteral","keyboard":"INTERMEDIATE"}}},{"id":"step-1","stimulus":"&lt;p&gt;Quais são as medidas do relógio?&lt;/p&gt;","template":"&lt;p style=\"text-align:center;\"&gt;Lado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{{Q1}} × {{Q1}} = {{response}} cm&lt;sup&gt;2&lt;/sup&gt;&lt;/p&gt;","seed":{"calculated":[{"name":"4-A1","label":"{{function}}","function":"{{Q1}}*{{Q1}}"}]},"algorithm":{"name":"calculateOperation","params":{"method":"equivLiteral","keyboard":"INTERMEDIATE"}}},{"id":"step-5","stimulus":"&lt;p&gt;Com o resultado anterior, calcule o volume da pirâmide. Arredonde o resultado para os centésimos, se necessário.&lt;/p&gt;","template":"&lt;p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v>
      </c>
      <c r="D1262" s="189" t="str">
        <f t="shared" si="2"/>
        <v>#REF!</v>
      </c>
    </row>
    <row r="1263" ht="15.75" customHeight="1">
      <c r="A1263" s="189" t="str">
        <f>Seeds!AB829</f>
        <v>M6-G-32c-I-1</v>
      </c>
      <c r="B1263" s="189" t="str">
        <f t="shared" si="466"/>
        <v>#REF!</v>
      </c>
      <c r="C1263" s="189" t="str">
        <f>Seeds!AA829</f>
        <v>{"id":"M6-G-32c-I-1","stimulus":"Selecione a medida do volume deste cilindro. Use o valor de π com duas casas decimais.&lt;div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cm&lt;/span&gt;\n\t\t&lt;/div&gt;\n\t&lt;/div&gt;\n&lt;/div&gt;&lt;/div&gt;","hint":"&lt;p&gt;A fórmula do volume de um cilindro é:&lt;/p&gt;&lt;p style=\"text-align:center;\" style=\"text-align:center;\"&gt;Volume = π × r&lt;sup&gt;2&lt;/sup&gt; × altura&lt;/p&gt;","feedback":"&lt;p&gt;Para encontrar o volume do cilindro, use esta fórmula:&lt;/p&gt;&lt;p style=\"text-align:center;\"&gt;Volume = π × r&lt;sup&gt;2&lt;/sup&gt; × altura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v>
      </c>
      <c r="D1263" s="189" t="str">
        <f t="shared" si="2"/>
        <v>#REF!</v>
      </c>
    </row>
    <row r="1264" ht="15.75" customHeight="1">
      <c r="A1264" s="189" t="str">
        <f>Seeds!AB830</f>
        <v>M6-G-32c-E-1</v>
      </c>
      <c r="B1264" s="189" t="str">
        <f t="shared" si="466"/>
        <v>#REF!</v>
      </c>
      <c r="C1264" s="189" t="str">
        <f>Seeds!AA830</f>
        <v>{"id":"M6-G-32c-E-1","seed":{"parameters":[{"name":"Q1","label":null,"min":2,"max":7,"step":1}],"uniques":true},"scaffolding":[{"id":"step-0","stimulus":"&lt;p&gt;Calcule o volume deste cilindro. Use o valor de π com duas casas decimais.&lt;/p&gt;&lt;div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cm&lt;/span&gt;\n\t\t&lt;/div&gt;\n\t&lt;/div&gt;\n&lt;/div&gt;&lt;/div&gt;","template":"&lt;p&gt;O volume mede {{response}} cm&lt;sup&gt;3&lt;/sup&gt;.&lt;/p&gt;","seed":{"calculated":[{"name":"T1","label":"{{function}}","function":"{{Q1}}*3","temp":true},{"name":"0-A1","label":"{{function}}","function":"math.round(3.14*{{Q1}}*{{Q1}}*{{T1}}, 2)"}]},"algorithm":{"name":"calculateOperation","params":{"method":"equivLiteral","keyboard":"INTERMEDIATE"}}},{"id":"step-1","stimulus":"&lt;p&gt;Quais são as medidas do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cilindro.&lt;/p&gt;"},{"name":"2-A2","label":"&lt;p&gt;A área lateral do cilindro.&lt;/p&gt;","incorrect":true},{"name":"2-A3","label":"&lt;p&gt;A área total do cilindro.&lt;/p&gt;","incorrect":true}]},"algorithm":{"name":"trueFalse","template":"Multiple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 = π × r&lt;sup&gt;2&lt;/sup&gt; × altura = 3.14 × {{Q1}}&lt;sup&gt;2&lt;/sup&gt; × {{T1}} = {{response}} cm&lt;sup&gt;3&lt;/sup&gt; ","seed":{"calculated":[{"name":"T1","label":"{{function}}","function":"{{Q1}}*3","temp":true},{"name":"4-A1","label":"{{function}}","function":" Lemonlib.round(3.14*{{Q1}}*{{Q1}}*{{Q1}}*3, 2)"}]},"algorithm":{"name":"calculateOperation","params":{"method":"equivLiteral","keyboard":"INTERMEDIATE"}}}]}</v>
      </c>
      <c r="D1264" s="189" t="str">
        <f t="shared" si="2"/>
        <v>#REF!</v>
      </c>
    </row>
    <row r="1265" ht="15.75" customHeight="1">
      <c r="A1265" s="189" t="str">
        <f>Seeds!AB831</f>
        <v>M6-G-32c-A-1</v>
      </c>
      <c r="B1265" s="189" t="str">
        <f t="shared" si="466"/>
        <v>#REF!</v>
      </c>
      <c r="C1265" s="189" t="str">
        <f>Seeds!AA831</f>
        <v>{"id":"M6-G-32c-A-1","seed":{"parameters":[{"name":"Q1","label":null,"min":0.5,"max":3,"step":0.5},{"name":"Q2","label":null,"min":5,"max":30,"step":1}],"uniques":true},"scaffolding":[{"id":"step-0","stimulus":"&lt;p&gt;Uma vela em forma de cilindro tem uma base com raio de {{Q1}} cm e uma altura de {{Q2}} cm. Qual é o volume dessa vela? Use o valor de π com duas casas decimais.&lt;/p&gt;","template":"&lt;p&gt;O volume é de {{response}} cm&lt;sup&gt;3&lt;/sup&gt;.&lt;/p&gt;","seed":{"calculated":[{"name":"0-A1","label":"{{function}}","function":"Lemonlib.round(3.14*{{Q1}}*{{Q1}}*{{Q2}}, 2)"}]},"algorithm":{"name":"calculateOperation","params":{"method":"equivLiteral","keyboard":"INTERMEDIATE"}}},{"id":"step-1","stimulus":"&lt;p&gt;Quais são as medidas da vela?&lt;/p&gt;","template":"&lt;p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da vela.&lt;/p&gt;"},{"name":"2-A2","label":"&lt;p&gt;A área lateral da vela.&lt;/p&gt;","incorrect":true},{"name":"2-A3","label":"&lt;p&gt;A área total da vela.&lt;/p&gt;","incorrect":true}]},"algorithm":{"name":"trueFalse","template":"Multiple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data-original-math=\"\\(\\frac{\\text{π} \\ \\times \\ \\text{r} ^2\\ \\times \\ \\text{altura}}{3}\\)\" draggable=\"true\" style=\"opacity: 1;\"&gt;\\(\\frac{\\text{π} \\ \\times \\ \\text{r}^2 \\ \\times \\ \\text{altura}}{3}\\)&lt;/span&gt;","incorrect":true},{"name":"3-A3","label":"&lt;p&gt;Volume = π × r&lt;sup&gt;2&lt;/sup&gt; × altura&lt;/p&gt;","incorrect":false}]},"algorithm":{"name":"trueFalse","template":"Multiple choice – standard","params":{"countCorrect":1,"countIncorrect":2,"showCheckIcon":false,"columns":3}}},{"id":"step-4","stimulus":"&lt;p&gt;Portanto, calcule o volumen da vela.&lt;/p&gt;","template":"&lt;p style=\"text-align:center;\"&gt;Volume = π × r&lt;sup&gt;2&lt;/sup&gt; × altura = 3.14 × {{Q1}}&lt;sup&gt;2&lt;/sup&gt; × {{Q2}} = {{response}} cm&lt;sup&gt;3&lt;/sup&gt;","seed":{"calculated":[{"name":"4-A1","label":"{{function}}","function":"Lemonlib.round(3.14*{{Q1}}*{{Q1}}*{{Q2}},2)"}]},"algorithm":{"name":"calculateOperation","params":{"method":"equivLiteral","keyboard":"INTERMEDIATE"}}}]}</v>
      </c>
      <c r="D1265" s="189" t="str">
        <f t="shared" si="2"/>
        <v>#REF!</v>
      </c>
    </row>
    <row r="1266" ht="15.75" customHeight="1">
      <c r="A1266" s="189" t="str">
        <f>Seeds!AB832</f>
        <v>M6-G-32c-A-2</v>
      </c>
      <c r="B1266" s="189" t="str">
        <f t="shared" si="466"/>
        <v>#REF!</v>
      </c>
      <c r="C1266" s="189" t="str">
        <f>Seeds!AA832</f>
        <v>{"id":"M6-G-32c-A-2","seed":{"parameters":[{"name":"Q1","label":null,"list":[1,2,3]},{"name":"Q2","label":null,"list":[1,2,3]}],"uniques":true},"scaffolding":[{"id":"step-0","stimulus":"&lt;p&gt;Em um posto de gasolina, um cliente pediu para que enchessem galões em forma de cilindro com combustível. O raio da base de cada galão media {{Q1}} dm, enquanto a altura, {{T1}} dm. Qual era o volume de um galão? Use o valor de π com duas casas decimais.&lt;/p&gt;","template":"&lt;p&gt;Cada galão tinha um volume de {{response}} dm&lt;sup&gt;3&lt;/sup&gt;.&lt;/p&gt;","seed":{"calculated":[{"name":"T1","label":"{{function}}","function":"{{Q1}} + {{Q2}}","temp":"true"},{"name":"A1","label":"{{function}}","function":"Lemonlib.round(3.14*{{Q1}}*{{Q1}}*{{T1}},2)"}]},"algorithm":{"name":"calculateOperation","params":{"method":"equivLiteral","keyboard":"INTERMEDIATE"}}},{"id":"step-1","stimulus":"&lt;p&gt;Quais as medidas do galão?&lt;/p&gt;","template":"&lt;p style=\"text-align:center;\"&gt;Raio da base = {{response}} dm&lt;/p&gt;&lt;p style=\"text-align:center;\"&gt;Altura = {{response}} dm&lt;/p&gt;","seed":{"calculated":[{"name":"1-A1","label":"{{function}}","function":"{{Q1}}"},{"name":"1-A2","label":"{{function}}","function":"{{Q1}}+{{Q2}}"}]},"algorithm":{"name":"calculateOperation","params":{"method":"equivLiteral","keyboard":"INTERMEDIATE"}}},{"id":"step-2","stimulus":"&lt;p&gt;O que precisa ser calculado?&lt;/p&gt;","seed":{"calculated":[{"name":"2-A1","label":"&lt;p&gt;O volume de um galão.&lt;/p&gt;"},{"name":"2-A2","label":"&lt;p&gt;A área lateral de um galão.&lt;/p&gt;","incorrect":true},{"name":"2-A3","label":"&lt;p&gt;A área total de um galão.&lt;/p&gt;","incorrect":true}]},"algorithm":{"name":"trueFalse","template":"Multiple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galão.&lt;/p&gt;","template":"&lt;p style=\"text-align:center;\"&gt;Volume = π × r&lt;sup&gt;2&lt;/sup&gt; × altura = 3.14 × {{Q1}}&lt;sup&gt;2&lt;/sup&gt; × {{T1}} = {{response}} dm&lt;sup&gt;3&lt;/sup&gt;","seed":{"calculated":[{"name":"T1","label":"{{function}}","function":"{{Q1}}+{{Q2}}","temp":true},{"name":"4-A1","label":"{{function}}","function":"Lemonlib.round(3.14*{{Q1}}*{{Q1}}*{{T1}},2)"}]},"algorithm":{"name":"calculateOperation","params":{"method":"equivLiteral","keyboard":"INTERMEDIATE"}}}]}</v>
      </c>
      <c r="D1266" s="189" t="str">
        <f t="shared" si="2"/>
        <v>#REF!</v>
      </c>
    </row>
    <row r="1267" ht="15.75" customHeight="1">
      <c r="A1267" s="189" t="str">
        <f>Seeds!AB833</f>
        <v>M6-G-32c-A-3</v>
      </c>
      <c r="B1267" s="189" t="str">
        <f t="shared" si="466"/>
        <v>#REF!</v>
      </c>
      <c r="C1267" s="189" t="str">
        <f>Seeds!AA833</f>
        <v>{"id":"M6-G-32c-A-3","seed":{"parameters":[{"name":"Q1","label":null,"list":[2,3,4]},{"name":"Q2","label":null,"list":[1,2,3]}],"uniques":true},"scaffolding":[{"id":"step-0","stimulus":"&lt;p&gt;Em uma fazenda, foi construído um tanque cilíndrico para irrigação. Se o raio da base do tanque é de {{Q1}} m e sua altura é de {{Q2}} m, qual é o volume máximo de água que o tanque pode conter? Use o valor de π com duas casas decimais.&lt;/p&gt;","template":"&lt;p&gt;O tanque tem um volume de {{response}} m&lt;sup&gt;3&lt;/sup&gt;.&lt;/p&gt;","seed":{"calculated":[{"name":"0-A1","label":"{{function}}","function":"Lemonlib.round(3.14*{{Q2}}*{{Q1}}*{{Q1}}, 2)"}]},"algorithm":{"name":"calculateOperation","params":{"method":"equivLiteral","keyboard":"INTERMEDIATE"}}},{"id":"step-1","stimulus":"&lt;p&gt;Quais são as medidas do tanque?&lt;/p&gt;","template":"&lt;p style=\"text-align:center;\"&gt;Raio da base = {{response}} m&lt;/p&gt;&lt;p style=\"text-align:center;\"&gt;Altura = {{response}} m&lt;/p&gt;","seed":{"calculated":[{"name":"1-A1","label":"{{function}}","function":"{{Q1}}"},{"name":"1-A2","label":"{{function}}","function":"{{Q2}}"}]},"algorithm":{"name":"calculateOperation","params":{"method":"equivLiteral","keyboard":"INTERMEDIATE"}}},{"id":"step-2","stimulus":"&lt;p&gt;O que precisa ser calculado?&lt;/p&gt;","seed":{"calculated":[{"name":"2-A1","label":"&lt;p&gt;O volume do tanque.&lt;/p&gt;"},{"name":"2-A2","label":"&lt;p&gt;A área lateral do tanque.&lt;/p&gt;","incorrect":true},{"name":"2-A3","label":"&lt;p&gt;A área total do tanque.&lt;/p&gt;","incorrect":true}]},"algorithm":{"name":"trueFalse","template":"Multiple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 = \\)\" draggable=\"true\"&gt;\\(\\frac{π \\ \\times \\ \\text{r}\\ ^2\\ \\times \\ \\text{altura}}{3} \\)&lt;/span&gt; ","incorrect":true},{"name":"3-A3","label":"&lt;p&gt;Volume = π × r&lt;sup&gt;2&lt;/sup&gt; × altura&lt;/p&gt;","incorrect":false}]},"algorithm":{"name":"trueFalse","template":"Multiple choice – standard","params":{"countCorrect":1,"countIncorrect":2,"showCheckIcon":false,"columns":3}}},{"id":"step-4","stimulus":"&lt;p&gt;Portanto, calcule o volume do tanque.&lt;/p&gt;","template":"&lt;p style=\"text-align:center;\"&gt;Volume = π × r&lt;sup&gt;2&lt;/sup&gt; × altura = 3.14 × {{Q1}}&lt;sup&gt;2&lt;/sup&gt; × {{Q2}} = {{response}} m&lt;sup&gt;3&lt;/sup&gt;","seed":{"calculated":[{"name":"4-A1","label":"{{function}}","function":"Lemonlib.round(3.14*{{Q1}}*{{Q1}}*{{Q2}},2)"}]},"algorithm":{"name":"calculateOperation","params":{"method":"equivLiteral","keyboard":"INTERMEDIATE"}}}]}</v>
      </c>
      <c r="D1267" s="189" t="str">
        <f t="shared" si="2"/>
        <v>#REF!</v>
      </c>
    </row>
    <row r="1268" ht="15.75" customHeight="1">
      <c r="A1268" s="189" t="str">
        <f>Seeds!AB834</f>
        <v>M6-G-32d-I-1</v>
      </c>
      <c r="B1268" s="189" t="str">
        <f t="shared" si="466"/>
        <v>#REF!</v>
      </c>
      <c r="C1268" s="189" t="str">
        <f>Seeds!AA834</f>
        <v>{
    "id": "M6-G-32d-I-1",
    "stimulus": "&lt;p&gt;Selecione o valor correto para o volume deste cone. Use o valor de π com duas casas decimais.&lt;/p&gt;&lt;div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"&lt;p&gt;O volume desse cone é {{response}} cm&lt;sup&gt;3&lt;/sup&gt;.&lt;/p&gt;",
    "hint": "&lt;p&gt;A fórmula do volume de um cone é:&lt;/p&gt;&lt;p style=\"text-align:center;\"&gt;Volume = &lt;span class=\"fr-math-v2 fr-draggable\" contenteditable=\"false\" data-original-math=\"\\(\\frac{π\\ \\times\\ \\text{r}^2\\ \\times\\ \\text{altura}}{3}\\)\" draggable=\"true\"&gt;\\(\\frac{π\\ \\times\\ \\text{r}^2\\ \\times\\ \\text{altura}}{3}\\)&lt;/span&gt;&lt;/p&gt;",
    "feedback": "&lt;p&gt;Para encontrar esse volume, usa-se a fórmula do volume do cone:&lt;/p&gt;&lt;p style=\"text-align:center;\"&gt;Volume = &lt;span class=\"fr-math-v2 fr-draggable\" contenteditable=\"false\" data-original-math=\"\\(\\frac{π\\ \\times\\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é o resultado da operação com a fórmula do volume do cilindro.&lt;/p&gt;"
            },
            {
                "name": "A3",
                "label": "{{function}}",
                "function": "Lemonlib.round(4*3.14*{{Q1}}*{{Q1}}*{{Q1}}/3,2)",
                "incorrect": true,
                "group": 1,
                "feedback": "&lt;p&gt;{{function}} cm&lt;sup&gt;2&lt;/sup&gt; é o valor do volume de uma esfera com o mesmo raio desse cone.&lt;/p&gt;"
            }
        ],
        "uniques": true
    },
    "algorithm": {
        "name": "groupResponses",
        "template": "Cloze with drop down"
    }
}</v>
      </c>
      <c r="D1268" s="189" t="str">
        <f t="shared" si="2"/>
        <v>#REF!</v>
      </c>
    </row>
    <row r="1269" ht="15.75" customHeight="1">
      <c r="A1269" s="189" t="str">
        <f>Seeds!AB835</f>
        <v>M6-G-32d-E-1</v>
      </c>
      <c r="B1269" s="189" t="str">
        <f t="shared" si="466"/>
        <v>#REF!</v>
      </c>
      <c r="C1269" s="189" t="str">
        <f>Seeds!AA835</f>
        <v>{"id":"M6-G-32d-E-1","seed":{"parameters":[{"name":"Q1","label":null,"list":[2,3,4,5,6,7]}],"uniques":true},"scaffolding":[{"id":"step-0","stimulus":"&lt;p&gt;Calcule o volume desse cone. Use o valor de π com duas casas decimais.&lt;/p&gt;&lt;div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cm&lt;/span&gt;\n\t\t&lt;/div&gt;\n\t&lt;/div&gt;\n&lt;/div&gt;&lt;/div&gt;","template":"&lt;p&gt;O volume mede {{response}} cm&lt;sup&gt;3&lt;/sup&gt;.&lt;/p&gt;","seed":{"calculated":[{"name":"T1","label":"{{function}}","function":"{{Q1}}*3","temp":true},{"name":"0-A1","label":"{{function}}","function":"Lemonlib.round(3.14*{{Q1}}*{{Q1}}*{{T1}}/3, 2)"}]},"algorithm":{"name":"calculateOperation","params":{"method":"equivLiteral","keyboard":"INTERMEDIATE"}}},{"id":"step-1","stimulus":"&lt;p&gt;Quais são as medidas do cone?&lt;/p&gt;","template":"&lt;p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class=\"no-break 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v>
      </c>
      <c r="D1269" s="189" t="str">
        <f t="shared" si="2"/>
        <v>#REF!</v>
      </c>
    </row>
    <row r="1270" ht="15.75" customHeight="1">
      <c r="A1270" s="189" t="str">
        <f>Seeds!AB836</f>
        <v>M6-G-32d-A-1</v>
      </c>
      <c r="B1270" s="189" t="str">
        <f t="shared" si="466"/>
        <v>#REF!</v>
      </c>
      <c r="C1270" s="189" t="str">
        <f>Seeds!AA836</f>
        <v>{"id":"M6-G-32d-A-1","seed":{"parameters":[{"name":"Q1","label":null,"list":[7,8,9,10]},{"name":"Q2","label":null,"min":20,"max":30,"step":1}],"uniques":true},"scaffolding":[{"id":"step-0","stimulus":"&lt;p&gt;Alguns cones utilizados para a sinalização de trânsito têm as seguintes medidas: o raio da base é de {{Q1}} cm e a altura é de {{Q2}} cm. Quanto mede o volume de um cone com essas medidas? Use o valor de π com duas casas decimais.&lt;/p&gt;","template":"&lt;p&gt;O volume mede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D1270" s="189" t="str">
        <f t="shared" si="2"/>
        <v>#REF!</v>
      </c>
    </row>
    <row r="1271" ht="15.75" customHeight="1">
      <c r="A1271" s="189" t="str">
        <f>Seeds!AB837</f>
        <v>M6-G-32d-A-2</v>
      </c>
      <c r="B1271" s="189" t="str">
        <f t="shared" si="466"/>
        <v>#REF!</v>
      </c>
      <c r="C1271" s="189" t="str">
        <f>Seeds!AA837</f>
        <v>{"id":"M6-G-32d-A-2","seed":{"parameters":[{"name":"Q1","label":null,"list":[2,3,4,5]},{"name":"Q2","label":null,"min":5,"max":10,"step":1}],"uniques":true},"scaffolding":[{"id":"step-0","stimulus":"&lt;p&gt;Iris comprou uma pulseira de &lt;i&gt;spikes&lt;/i&gt; para uma festa à fantasia. O raio da base de cada &lt;i&gt;spike&lt;/i&gt; mede {{Q1}} mm, enquanto a altura é de {{Q2}} mm. Qual é o volume de cada &lt;i&gt;spike&lt;/i&gt;? Use o valor de π com duas casas decimais.&lt;/p&gt;","template":"&lt;p&gt;O volume mede {{response}} mm&lt;sup&gt;3&lt;/sup&gt;.&lt;/p&gt;","seed":{"calculated":[{"name":"0-A1","label":"{{function}}","function":"Lemonlib.round(3.14*{{Q1}}*{{Q1}}*{{Q2}}/3, 2)"}]},"algorithm":{"name":"calculateOperation","params":{"method":"equivLiteral","keyboard":"INTERMEDIATE"}}},{"id":"step-1","stimulus":"&lt;p&gt;Quais são as medidas do &lt;i&gt;spike&lt;/i&gt;?&lt;/p&gt;","template":"&lt;p style=\"text-align:center;\"&gt;Raio da base = {{response}} mm&lt;/p&gt;&lt;p style=\"text-align:center;\"&gt;Altura = {{response}} m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v>
      </c>
      <c r="D1271" s="189" t="str">
        <f t="shared" si="2"/>
        <v>#REF!</v>
      </c>
    </row>
    <row r="1272" ht="15.75" customHeight="1">
      <c r="A1272" s="189" t="str">
        <f>Seeds!AB838</f>
        <v>M6-G-32d-A-3</v>
      </c>
      <c r="B1272" s="189" t="str">
        <f t="shared" si="466"/>
        <v>#REF!</v>
      </c>
      <c r="C1272" s="189" t="str">
        <f>Seeds!AA838</f>
        <v>{"id":"M6-G-32d-A-3","seed":{"parameters":[{"name":"Q1","label":null,"list":[4,5,6,7,8]},{"name":"Q2","label":null,"list":[10,11,12,13,14,15]}],"uniques":true},"scaffolding":[{"id":"step-0","stimulus":"&lt;p&gt;Nicole convidou alguns amigos para comemorar o aniversário de primeiro ano do bebê dela. Os chapéus de aniversário que ela comprou têm formato de cone com um raio da base de {{Q1}} cm e uma altura de {{Q2}} cm. Quanto mede o volume de um cone com essas medidas? Use o valor de π com duas casas decimais.&lt;/p&gt;","template":"&lt;p&gt;O volume é 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D1272" s="189" t="str">
        <f t="shared" si="2"/>
        <v>#REF!</v>
      </c>
    </row>
    <row r="1273" ht="15.75" customHeight="1">
      <c r="A1273" s="189" t="str">
        <f t="shared" ref="A1273:C1273" si="467">#REF!</f>
        <v>#REF!</v>
      </c>
      <c r="B1273" s="189" t="str">
        <f t="shared" si="467"/>
        <v>#REF!</v>
      </c>
      <c r="C1273" s="189" t="str">
        <f t="shared" si="467"/>
        <v>#REF!</v>
      </c>
      <c r="D1273" s="189" t="str">
        <f t="shared" si="2"/>
        <v>#REF!</v>
      </c>
    </row>
    <row r="1274" ht="15.75" customHeight="1">
      <c r="A1274" s="189" t="str">
        <f t="shared" ref="A1274:C1274" si="468">#REF!</f>
        <v>#REF!</v>
      </c>
      <c r="B1274" s="189" t="str">
        <f t="shared" si="468"/>
        <v>#REF!</v>
      </c>
      <c r="C1274" s="189" t="str">
        <f t="shared" si="468"/>
        <v>#REF!</v>
      </c>
      <c r="D1274" s="189" t="str">
        <f t="shared" si="2"/>
        <v>#REF!</v>
      </c>
    </row>
    <row r="1275" ht="15.75" customHeight="1">
      <c r="A1275" s="189" t="str">
        <f t="shared" ref="A1275:C1275" si="469">#REF!</f>
        <v>#REF!</v>
      </c>
      <c r="B1275" s="189" t="str">
        <f t="shared" si="469"/>
        <v>#REF!</v>
      </c>
      <c r="C1275" s="189" t="str">
        <f t="shared" si="469"/>
        <v>#REF!</v>
      </c>
      <c r="D1275" s="189" t="str">
        <f t="shared" si="2"/>
        <v>#REF!</v>
      </c>
    </row>
    <row r="1276" ht="15.75" customHeight="1">
      <c r="A1276" s="189" t="str">
        <f t="shared" ref="A1276:C1276" si="470">#REF!</f>
        <v>#REF!</v>
      </c>
      <c r="B1276" s="189" t="str">
        <f t="shared" si="470"/>
        <v>#REF!</v>
      </c>
      <c r="C1276" s="189" t="str">
        <f t="shared" si="470"/>
        <v>#REF!</v>
      </c>
      <c r="D1276" s="189" t="str">
        <f t="shared" si="2"/>
        <v>#REF!</v>
      </c>
    </row>
    <row r="1277" ht="15.75" customHeight="1">
      <c r="A1277" s="189" t="str">
        <f t="shared" ref="A1277:C1277" si="471">#REF!</f>
        <v>#REF!</v>
      </c>
      <c r="B1277" s="189" t="str">
        <f t="shared" si="471"/>
        <v>#REF!</v>
      </c>
      <c r="C1277" s="189" t="str">
        <f t="shared" si="471"/>
        <v>#REF!</v>
      </c>
      <c r="D1277" s="189" t="str">
        <f t="shared" si="2"/>
        <v>#REF!</v>
      </c>
    </row>
    <row r="1278" ht="15.75" customHeight="1">
      <c r="A1278" s="189" t="str">
        <f t="shared" ref="A1278:C1278" si="472">#REF!</f>
        <v>#REF!</v>
      </c>
      <c r="B1278" s="189" t="str">
        <f t="shared" si="472"/>
        <v>#REF!</v>
      </c>
      <c r="C1278" s="189" t="str">
        <f t="shared" si="472"/>
        <v>#REF!</v>
      </c>
      <c r="D1278" s="189" t="str">
        <f t="shared" si="2"/>
        <v>#REF!</v>
      </c>
    </row>
    <row r="1279" ht="15.75" customHeight="1">
      <c r="A1279" s="189" t="str">
        <f>Seeds!AB839</f>
        <v>M6-EyP-1a-I-1</v>
      </c>
      <c r="B1279" s="189" t="str">
        <f t="shared" ref="B1279:B1282" si="473">#REF!</f>
        <v>#REF!</v>
      </c>
      <c r="C1279" s="189" t="str">
        <f>Seeds!AA839</f>
        <v>{"id":"M6-EyP-1a-I-1","stimulus":"&lt;p&gt;Escolha as variáveis ​​estatísticas quantitativas.&lt;/p&gt;","hint":"&lt;p&gt;As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um animal.","O número de alunos em uma sala de aula.","O número de medalhas de um atleta.","O número de biscoitos em um pacote.","O peso de um pão.","Os pontos de um time em um jogo de basquete."]},{"name":"Q2","list":["A idade de alguns alunos.","O preço dos itens em uma loja.","O número de espectadores em uma sala de cinema.","A distância percorrida por um carro em uma hora.","O tempo que dura uma prova de natação."]},{"name":"Q3","list":["A cor de algumas camisas.","O sabor de um sorvete.","A cor de alguns carros.","O gênero de uma peça musical.","O sabor de uma sopa.","O time de futebol escolhido durante uma partida de videogame.","O nome de quem vai a um casamento.","Uma cor de cabelo.","O tempero de alguns pratos culinários.","Os tipos de barraca em um acampamento."]}],"calculated":[{"name":"A1","label":"{{Q1}}"},{"name":"A2","label":"{{Q2}}"},{"name":"A3","label":"{{Q3}}","incorrect":true}],"uniques":true},"algorithm":{"name":"trueFalse","template":"Multiple choice – multiple response","params":{"countCorrect":2,"countIncorrect":1}}}</v>
      </c>
      <c r="D1279" s="189" t="str">
        <f t="shared" si="2"/>
        <v>#REF!</v>
      </c>
    </row>
    <row r="1280" ht="15.75" customHeight="1">
      <c r="A1280" s="189" t="str">
        <f>Seeds!AB840</f>
        <v>M6-EyP-1a-I-2</v>
      </c>
      <c r="B1280" s="189" t="str">
        <f t="shared" si="473"/>
        <v>#REF!</v>
      </c>
      <c r="C1280" s="189" t="str">
        <f>Seeds!AA840</f>
        <v>{"id":"M6-EyP-1a-I-2","stimulus":"&lt;p&gt;Escolha as variáveis ​​estatísticas qualitativas.&lt;/p&gt;\r\n","hint":"&lt;p&gt;As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algumas camisetas.","O sabor de um sorvete.","A cor de alguns carros.","O gênero de uma peça musical.","O sabor de uma sopa."]},{"name":"Q2","list":["O time de futebol escolhido durante uma partida de videogame.","O nome de quem vai a um casamento.","A cor de um cabelo.","O tempero de um prato culinário.","Os tipos de barraca de um acampamento."]},{"name":"Q3","list":["A altura de um animal.","O número de alunos em uma sala de aula.","O número de medalhas de um atleta.","O número de biscoitos em um pacote.","O peso de um pão.","Os pontos de um time em um jogo de basquete.","A idade de alguns alunos.","O preço dos itens em uma loja.","O número de espectadores em uma sala de cinema.","A distância percorrida por um carro em uma hora.","O tempo que dura uma prova de natação."]}],"calculated":[{"name":"A1","label":"{{Q1}}"},{"name":"A2","label":"{{Q2}}"},{"name":"A3","label":"{{Q3}}","incorrect":true}],"uniques":true},"algorithm":{"name":"trueFalse","template":"Multiple choice – multiple response","params":{"countCorrect":2,"countIncorrect":1}}}</v>
      </c>
      <c r="D1280" s="189" t="str">
        <f t="shared" si="2"/>
        <v>#REF!</v>
      </c>
    </row>
    <row r="1281" ht="15.75" customHeight="1">
      <c r="A1281" s="189" t="str">
        <f>Seeds!AB841</f>
        <v>M6-EyP-1a-E-1</v>
      </c>
      <c r="B1281" s="189" t="str">
        <f t="shared" si="473"/>
        <v>#REF!</v>
      </c>
      <c r="C1281" s="189" t="str">
        <f>Seeds!AA841</f>
        <v>{"id":"M6-EyP-1a-E-1","stimulus":"&lt;p&gt;Que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diferentes animais","o número de alunos em diferentes salas de aula","o número de medalhas que os atletas recebem nos Jogos Olímpicos","o número de biscoitos em um pacote","o peso de diferentes pães","os pontos marcados em um jogo de basquete","as idades dos alunos em um curso","o preço dos itens em uma loja","o número de espectadores em uma sala de cinema em diferentes sessões","a distância percorrida por um carro em uma hora","o tempo que um nadador leva para completar 100 m de nado borboleta"]}],"calculated":[{"name":"A1","label":"{{function}}","function":"quantitativa"}],"uniques":true},"algorithm":{"name":"calculateOperation","template":"Cloze with text"}}</v>
      </c>
      <c r="D1281" s="189" t="str">
        <f t="shared" si="2"/>
        <v>#REF!</v>
      </c>
    </row>
    <row r="1282" ht="15.75" customHeight="1">
      <c r="A1282" s="189" t="str">
        <f>Seeds!AB842</f>
        <v>M6-EyP-1a-E-2</v>
      </c>
      <c r="B1282" s="189" t="str">
        <f t="shared" si="473"/>
        <v>#REF!</v>
      </c>
      <c r="C1282" s="189" t="str">
        <f>Seeds!AA842</f>
        <v>{"id":"M6-EyP-1a-E-2","stimulus":"&lt;p&gt;Que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uma bola","os sabores de alguns sorvetes","as cores dos carros em uma concessionária","os gêneros musicais ouvidos durante um ano","as sobremesas escolhidas em um restaurante","os times de futebol em um videogame","o nome de quem vai a um casamento","a cor do cabelo dos clientes de uma barbearia","as guarnições escolhidas para um almoço","os tipos de tendas em um circo"]}],"calculated":[{"name":"A1","label":"qualitativa"}],"uniques":true},"algorithm":{"name":"calculateOperation","template":"Cloze with text"}}</v>
      </c>
      <c r="D1282" s="189" t="str">
        <f t="shared" si="2"/>
        <v>#REF!</v>
      </c>
    </row>
    <row r="1283" ht="15.75" customHeight="1">
      <c r="A1283" s="189" t="str">
        <f t="shared" ref="A1283:C1283" si="474">#REF!</f>
        <v>#REF!</v>
      </c>
      <c r="B1283" s="189" t="str">
        <f t="shared" si="474"/>
        <v>#REF!</v>
      </c>
      <c r="C1283" s="189" t="str">
        <f t="shared" si="474"/>
        <v>#REF!</v>
      </c>
      <c r="D1283" s="189" t="str">
        <f t="shared" si="2"/>
        <v>#REF!</v>
      </c>
    </row>
    <row r="1284" ht="15.75" customHeight="1">
      <c r="A1284" s="189" t="str">
        <f>Seeds!AB843</f>
        <v>M6-EyP-2a-I-1</v>
      </c>
      <c r="B1284" s="189" t="str">
        <f t="shared" ref="B1284:B1297" si="475">#REF!</f>
        <v>#REF!</v>
      </c>
      <c r="C1284" s="189" t="str">
        <f>Seeds!AA843</f>
        <v>{"id":"M6-EyP-2a-I-1","stimulus":"&lt;p&gt;Qual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existem 10 itens de dados no total, a frequência relativa é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D1284" s="189" t="str">
        <f t="shared" si="2"/>
        <v>#REF!</v>
      </c>
    </row>
    <row r="1285" ht="15.75" customHeight="1">
      <c r="A1285" s="189" t="str">
        <f>Seeds!AB844</f>
        <v>M6-EyP-2a-I-2</v>
      </c>
      <c r="B1285" s="189" t="str">
        <f t="shared" si="475"/>
        <v>#REF!</v>
      </c>
      <c r="C1285" s="189" t="str">
        <f>Seeds!AA844</f>
        <v>{"id":"M6-EyP-2a-I-2","stimulus":"&lt;p&gt;Qual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10 itens de dados no total, a frequência relativa é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D1285" s="189" t="str">
        <f t="shared" si="2"/>
        <v>#REF!</v>
      </c>
    </row>
    <row r="1286" ht="15.75" customHeight="1">
      <c r="A1286" s="189" t="str">
        <f>Seeds!AB845</f>
        <v>M6-EyP-2a-E-1</v>
      </c>
      <c r="B1286" s="189" t="str">
        <f t="shared" si="475"/>
        <v>#REF!</v>
      </c>
      <c r="C1286" s="189" t="str">
        <f>Seeds!AA845</f>
        <v>{"id":"M6-EyP-2a-E-1","stimulus":"&lt;p&gt;Complete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são 8 dados no total, a frequência relativa é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D1286" s="189" t="str">
        <f t="shared" si="2"/>
        <v>#REF!</v>
      </c>
    </row>
    <row r="1287" ht="15.75" customHeight="1">
      <c r="A1287" s="189" t="str">
        <f>Seeds!AB846</f>
        <v>M6-EyP-2a-E-2</v>
      </c>
      <c r="B1287" s="189" t="str">
        <f t="shared" si="475"/>
        <v>#REF!</v>
      </c>
      <c r="C1287" s="189" t="str">
        <f>Seeds!AA846</f>
        <v>{"id":"M6-EyP-2a-E-2","stimulus":"&lt;p&gt;Complete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5 vezes, então sua frequência absoluta é 5. Como são 8 dados no total, a frequência relativa é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D1287" s="189" t="str">
        <f t="shared" si="2"/>
        <v>#REF!</v>
      </c>
    </row>
    <row r="1288" ht="15.75" customHeight="1">
      <c r="A1288" s="189" t="str">
        <f>Seeds!AB847</f>
        <v>M6-EyP-2a-E-3</v>
      </c>
      <c r="B1288" s="189" t="str">
        <f t="shared" si="475"/>
        <v>#REF!</v>
      </c>
      <c r="C1288" s="189" t="str">
        <f>Seeds!AA847</f>
        <v>{"id":"M6-EyP-2a-E-3","stimulus":"&lt;p&gt;Complete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8 dados no total, a frequência relativa é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D1288" s="189" t="str">
        <f t="shared" si="2"/>
        <v>#REF!</v>
      </c>
    </row>
    <row r="1289" ht="15.75" customHeight="1">
      <c r="A1289" s="189" t="str">
        <f>Seeds!AB848</f>
        <v>M6-EyP-2a-A-1</v>
      </c>
      <c r="B1289" s="189" t="str">
        <f t="shared" si="475"/>
        <v>#REF!</v>
      </c>
      <c r="C1289" s="189" t="str">
        <f>Seeds!AA848</f>
        <v>{"id":"M6-EyP-2a-A-1","stimulus":"&lt;p&gt;Um oftalmologista anotou a cor dos olhos de seus clientes em uma lista como esta. Complete a seguinte tabela de frequências absolutas e relativas com esses dados.&lt;/p&gt;&lt;div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os olhos {{Q1}} são repetidos 9 vezes, então sua frequência absoluta é 9. Como existem 20 dados no total, a frequência relativa é &lt;span class=\"fr-math-v2 fr-draggable\" contenteditable=\"false\" data-original-math=\"\\(\\frac{9}{20}\\)\" draggable=\"true\"&gt;\\(\\frac{9}{20}\\)&lt;/span&gt; = 0.45.&lt;/p&gt;","seed":{"parameters":[{"name":"Q1","list":["azuis","castanhos","verdes"]},{"name":"Q2","list":["azuis","castanhos","verdes"]},{"name":"Q3","list":["azuis","castanho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bold;\"&gt;Cor dos olhos&lt;/td&gt;&lt;td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D1289" s="189" t="str">
        <f t="shared" si="2"/>
        <v>#REF!</v>
      </c>
    </row>
    <row r="1290" ht="15.75" customHeight="1">
      <c r="A1290" s="189" t="str">
        <f>Seeds!AB849</f>
        <v>M6-EyP-2a-A-2</v>
      </c>
      <c r="B1290" s="189" t="str">
        <f t="shared" si="475"/>
        <v>#REF!</v>
      </c>
      <c r="C1290" s="189" t="str">
        <f>Seeds!AA849</f>
        <v>{"id":"M6-EyP-2a-A-2","stimulus":"&lt;p&gt;Felix perguntou a seus colegas quantos quilômetros eles moram distantes da escola. Após isso, ele anotou os resultados nesta lista. Complete a seguinte tabela de frequências absolutas e relativas a partir dessas informações.&lt;/p&gt;&lt;div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km é repetido 2 vezes, então sua frequência absoluta é 2. Como há 10 dados no total, a frequência relativa é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bold;\"&gt;Distância&lt;/td&gt;&lt;td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v>
      </c>
      <c r="D1290" s="189" t="str">
        <f t="shared" si="2"/>
        <v>#REF!</v>
      </c>
    </row>
    <row r="1291" ht="15.75" customHeight="1">
      <c r="A1291" s="189" t="str">
        <f>Seeds!AB850</f>
        <v>M6-EyP-2a-A-3</v>
      </c>
      <c r="B1291" s="189" t="str">
        <f t="shared" si="475"/>
        <v>#REF!</v>
      </c>
      <c r="C1291" s="189" t="str">
        <f>Seeds!AA850</f>
        <v>{"id":"M6-EyP-2a-A-3","stimulus":"&lt;p&gt;Susana perguntou aos seus amigos quantos livros eles leram no ano passado. As respostas estão representadas abaixo. Complete a tabela de frequências absolutas e relativas com esta informação.&lt;/p&gt;&lt;div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livros são repetidos 1 vez, então sua frequência absoluta é 1. Como há 10 dados no total, a frequência relativa é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livros&lt;/td&gt;&lt;td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D1291" s="189" t="str">
        <f t="shared" si="2"/>
        <v>#REF!</v>
      </c>
    </row>
    <row r="1292" ht="15.75" customHeight="1">
      <c r="A1292" s="189" t="str">
        <f>Seeds!AB851</f>
        <v>M6-EyP-2b-I-1</v>
      </c>
      <c r="B1292" s="189" t="str">
        <f t="shared" si="475"/>
        <v>#REF!</v>
      </c>
      <c r="C1292" s="189" t="str">
        <f>Seeds!AA851</f>
        <v>{"id":"M6-EyP-2b-I-1","stimulus":"&lt;p&gt;Esta tabela de frequências absolutas e relativas foi criada a partir do número de primos que os alunos de uma turma possuem. Selecione a frase correta.&lt;/p&gt;\r\n\r\n&lt;table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bold;\"&gt;Frequência absoluta&lt;/td&gt;&lt;td style=\"width: 33.3333%; background-color: #72D2CD; color: rgb(255, 255, 255); text-align: center; vertical-align: middle; font-weight: bold;\"&gt;Frequência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{{Q2}} alunos que têm {{Q1}} primos. Como há {{T6}} dados no total, sua frequência relativa é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2)"},{"name":"A1","label":"Há {{Q2}} alunos que têm {{Q1}} primos."},{"name":"A2","label":"Há {{Q4}} alunos que têm {{Q3}} primos."},{"name":"A3","label":"Há {{Q6}} alunos que têm {{Q5}} primos."},{"name":"A4","label":"A frequência relativa de quem tem {{Q1}} primos é {{T1}}."},{"name":"A5","label":"A frequência relativa de quem tem {{Q3}} primos é {{T2}}."},{"name":"A6","label":"A frequência relativa de quem tem {{Q5}} primos é {{T3}}."},{"name":"A7","label":"A frequência absoluta daqueles que têm {{Q1}} primos é {{Q2}}."},{"name":"A8","label":"A frequência absoluta daqueles que têm {{Q3}} primos é {{Q4}}."},{"name":"A9","label":"A frequência absoluta daqueles que têm {{Q5}} primos é {{Q6}}."},{"name":"A10","label":"Há {{Q1}} alunos que têm {{Q2}} primos.","incorrect":true},{"name":"A11","label":"Há {{Q3}} alunos que têm {{Q4}} primos.","incorrect":true},{"name":"A12","label":"Há {{Q5}} alunos que têm {{Q6}} primos.","incorrect":true},{"name":"A13","label":"A frequência relativa de quem tem {{Q1}} primos é {{T2}}.","incorrect":true},{"name":"A14","label":"A frequência relativa daqueles que têm {{Q3}} primos é {{T3}}.","incorrect":true},{"name":"A15","label":"A frequência relativa de quem tem {{Q5}} primos é {{T1}}.","incorrect":true}],"uniques":true},"algorithm":{"name":"trueFalse","template":"Multiple choice – standard","params":{"countCorrect":1,"countIncorrect":2,"showCheckIcon":true}}}</v>
      </c>
      <c r="D1292" s="189" t="str">
        <f t="shared" si="2"/>
        <v>#REF!</v>
      </c>
    </row>
    <row r="1293" ht="15.75" customHeight="1">
      <c r="A1293" s="189" t="str">
        <f>Seeds!AB852</f>
        <v>M6-EyP-2b-I-2</v>
      </c>
      <c r="B1293" s="189" t="str">
        <f t="shared" si="475"/>
        <v>#REF!</v>
      </c>
      <c r="C1293" s="189" t="str">
        <f>Seeds!AA852</f>
        <v>{"id":"M6-EyP-2b-I-2","stimulus":"&lt;p&gt;Em restaurante foi criada a seguinte tabela de frequências que registrou o número de clientes sentados por mesa. Selecione a frase correta.&lt;/p&gt;\r\n\r\n&lt;table style=\"width:100%\"&gt;&lt;tbody&gt;&lt;tr&gt;&lt;td style=\"width: 33.3333%; background-color: #BDB1FB; color: rgb(255, 255, 255); text-align: center; vertical-align: middle; font-weight: bold;\"&gt;Clientes por mesa&lt;/td&gt;&lt;td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mesas que possuem {{Q1}} clientes. Como são ao todo {{T6}} dados, sua frequência relativa é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2)"},{"name":"A1","label":"Há {{Q5}} mesas com {{Q1}} clientes."},{"name":"A2","label":"Há {{Q6}} mesas com {{Q2}} clientes."},{"name":"A3","label":"Há {{Q7}} mesas com {{Q3}} clientes."},{"name":"A4","label":"Há {{Q8}} mesas com {{Q4}} clientes."},{"name":"A5","label":"A frequência relativa de mesas com clientes {{Q1}} é {{T1}}."},{"name":"A6","label":"A frequência relativa de mesas com clientes {{Q2}} é {{T2}}."},{"name":"A7","label":"A frequência relativa de mesas com clientes {{Q3}} é {{T3}}."},{"name":"A8","label":"A frequência relativa de mesas com clientes {{Q4}} é {{T4}}."},{"name":"A9","label":"A frequência absoluta de mesas com clientes {{Q1}} é {{Q5}}."},{"name":"A10","label":"A frequência absoluta de mesas com clientes {{Q2}} é {{Q6}}."},{"name":"A11","label":"A frequência absoluta de mesas com clientes {{Q3}} é {{Q7}}."},{"name":"A12","label":"A frequência absoluta de mesas com clientes {{Q4}} é {{Q8}}."},{"name":"A13","label":"Há {{Q1}} mesas com {{Q5}} clientes.","incorrect":true},{"name":"A14","label":"Há {{Q2}} mesas com {{Q6}} clientes.","incorrect":true},{"name":"A15","label":"Há {{Q3}} mesas com {{Q7}} clientes.","incorrect":true},{"name":"A16","label":"Há {{Q4}} mesas com {{Q8}} clientes.","incorrect":true},{"name":"A17","label":"A frequência relativa de mesas com clientes {{Q1}} é {{T2}}.","incorrect":true},{"name":"A18","label":"A frequência relativa de mesas com clientes {{Q2}} é {{T3}}.","incorrect":true},{"name":"A19","label":"A frequência relativa de mesas com clientes {{Q3}} é {{T4}}.","incorrect":true},{"name":"A20","label":"A frequência relativa de mesas com clientes {{Q4}} é {{T1}}.","incorrect":true}],"uniques":true},"algorithm":{"name":"trueFalse","template":"Multiple choice – standard","params":{"countCorrect":1,"countIncorrect":2,"showCheckIcon":true}}}</v>
      </c>
      <c r="D1293" s="189" t="str">
        <f t="shared" si="2"/>
        <v>#REF!</v>
      </c>
    </row>
    <row r="1294" ht="15.75" customHeight="1">
      <c r="A1294" s="189" t="str">
        <f>Seeds!AB853</f>
        <v>M6-EyP-2b-I-3</v>
      </c>
      <c r="B1294" s="189" t="str">
        <f t="shared" si="475"/>
        <v>#REF!</v>
      </c>
      <c r="C1294" s="189" t="str">
        <f>Seeds!AA853</f>
        <v>{"id":"M6-EyP-2b-I-3","stimulus":"&lt;p&gt;Um grupo de amigos anotou em uma tabela os quilômetros que cada um percorreu em um parque. Selecione a frase correta.&lt;/p&gt;\r\n\r\n&lt;table style=\"width:100%\"&gt;&lt;tbody&gt;&lt;tr&gt;&lt;td style=\"width: 33.3333%; background-color: #FEA487; color: rgb(255, 255, 255); text-align: center; vertical-align: middle; font-weight: bold;\"&gt;Distância&lt;/td&gt;&lt;td style=\"width: 33.3333%; background-color: #FEA487; color: rgb(255, 255, 255); text-align: center; vertical-align: middle; font-weight: bold;\"&gt;Frequência absoluta&lt;/td&gt;&lt;td style=\"width: 33.3333%; background-color: #FEA487; color: rgb(255, 255, 255); text-align: center; vertical-align: middle; font-weight: bold;\"&gt;Frequência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há {{Q6}} amigos que correram {{Q1}} km. Como ao todo são {{T6}} dados, sua frequência relativa é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Q6}} amigos correram {{Q1}} km."},{"name":"A2","label":"{{Q7}} amigos correram {{Q2}} km."},{"name":"A3","label":"{{Q8}} amigos correram {{Q3}} km."},{"name":"A4","label":"{{Q9}} amigos correram {{Q4}} km."},{"name":"A5","label":"A frequência relativa de amigos que correram {{Q1}} km é {{T1}}."},{"name":"A6","label":"A frequência relativa de amigos que correram {{Q2}} km é {{T2}}."},{"name":"A7","label":"A frequência relativa de amigos que correram {{Q3}} km é {{T3}}."},{"name":"A8","label":"A frequência relativa de amigos que correram {{Q4}} km é {{T4}}."},{"name":"A9","label":"A frequência absoluta de amigos que correram {{Q1}} km é {{Q6}}."},{"name":"A10","label":"A frequência absoluta de amigos que correram {{Q2}} km é {{Q7}}."},{"name":"A11","label":"A frequência absoluta de amigos que correram {{Q3}} km é {{Q8}}."},{"name":"A12","label":"A frequência absoluta de amigos que correram {{Q4}} km é {{Q9}}."},{"name":"A13","label":"{{Q1}} amigos correram {{Q6}} km.","incorrect":true},{"name":"A14","label":"{{Q2}} amigos correram {{Q7}} km.","incorrect":true},{"name":"A15","label":"{{Q3}} amigos correram {{Q8}} km.","incorrect":true},{"name":"A16","label":"{{Q4}} amigos que correram {{Q9}} km.","incorrect":true},{"name":"A17","label":"A frequência relativa de amigos que correram {{Q1}} km é {{T2}}.","incorrect":true},{"name":"A18","label":"A frequência relativa de amigos que correram {{Q2}} km é {{T3}}.","incorrect":true},{"name":"A19","label":"A frequência relativa de amigos que correram {{Q3}} km é {{T4}}.","incorrect":true},{"name":"A20","label":"A frequência relativa de amigos que correram {{Q4}} km é {{T5}}.","incorrect":true}],"uniques":true},"algorithm":{"name":"trueFalse","template":"Multiple choice – standard","params":{"countCorrect":1,"countIncorrect":2,"showCheckIcon":true}}}</v>
      </c>
      <c r="D1294" s="189" t="str">
        <f t="shared" si="2"/>
        <v>#REF!</v>
      </c>
    </row>
    <row r="1295" ht="15.75" customHeight="1">
      <c r="A1295" s="189" t="str">
        <f>Seeds!AB854</f>
        <v>M6-EyP-2b-E-1</v>
      </c>
      <c r="B1295" s="189" t="str">
        <f t="shared" si="475"/>
        <v>#REF!</v>
      </c>
      <c r="C1295" s="189" t="str">
        <f>Seeds!AA854</f>
        <v>{"id":"M6-EyP-2b-E-1","stimulus":"&lt;p&gt;Com base nas respostas a uma pesquisa sobre o esporte preferido de um grupo de pessoas, esta tabela de frequência foi elaborada. Complete as seguintes sentenças. Se necessário, arredonde a resposta para os centésimos mais próximos.&lt;/p&gt;\r\n\r\n&lt;table style=\"width:100%\"&gt;&lt;tbody&gt;&lt;tr&gt;&lt;td style=\"width: 33.3333%; background-color: #BDB1FB; color: rgb(255, 255, 255); text-align: center; vertical-align: middle; font-weight: bold;\"&gt;Esporte &lt;/td&gt;&lt;td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pessoas que gostam de {{Q1}}. Como há {{T6}} dados no total, sua frequência relativa é &lt;span class=\"fr-math-v2 fr-draggable\" contenteditable=\"false\" data-original-math=\"\\(\\frac{{{Q5}}}{{{T6}}}\\)\" draggable=\"true\"&gt;\\(\\frac{{{Q5}}}{{{T6}}}\\)&lt;/span&gt; = {{T1}}.&lt;/p&gt;","seed":{"parameters":[{"name":"Q1","list":["futsal","basquetebol","handebol","tênis","vôlei"]},{"name":"Q2","list":["futsal","basquetebol","handebol","tênis","vôlei"]},{"name":"Q3","list":["futsal","basquetebol","handebol","tênis","vôlei"]},{"name":"Q4","list":["futsal","basquetebol","handebol","tênis","vôlei"]},{"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O {{Q3}} é apreciado por {{response}} pessoas.&lt;/p&gt;&lt;p&gt;A frequência relativa do {{Q4}} é {{response}}.&lt;/p&gt;"}</v>
      </c>
      <c r="D1295" s="189" t="str">
        <f t="shared" si="2"/>
        <v>#REF!</v>
      </c>
    </row>
    <row r="1296" ht="15.75" customHeight="1">
      <c r="A1296" s="189" t="str">
        <f>Seeds!AB855</f>
        <v>M6-EyP-2b-E-2</v>
      </c>
      <c r="B1296" s="189" t="str">
        <f t="shared" si="475"/>
        <v>#REF!</v>
      </c>
      <c r="C1296" s="189" t="str">
        <f>Seeds!AA855</f>
        <v>{"id":"M6-EyP-2b-E-2","stimulus":"&lt;p&gt;Em um concurso de fotografia, as fotos dos participantes foram organizadas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bold;\"&gt;Freqüência absoluta&lt;/td&gt;&lt;td style=\"width: 33.3333%; background-color: #9FC1FD; color: rgb(255, 255, 255); text-align: center; vertical-align: middle; font-weight: bold;\"&gt;Freqüência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fotografias de {{Q1}}. Como há {{T6}} fotos no total, sua frequência relativa é &lt;span class=\"fr-math-v2 fr-draggable\" contenteditable=\"false\" data-original-math=\"\\(\\frac{{{Q5}}}{{{T6}}}\\)\" draggable=\"true\"&gt;\\(\\frac{{{Q5}}}{{{T6}}}\\)&lt;/span&gt; = {{T1}}.&lt;/p&gt;","seed":{"parameters":[{"name":"Q1","list":["paisagens","retratos","comida","edifícios","esportes"]},{"name":"Q2","list":["paisagens","retratos","comida","edifícios","esportes"]},{"name":"Q3","list":["paisagens","retratos","comida","edifícios","esportes"]},{"name":"Q4","list":["paisagens","retratos","comida","edifícios","esportes"]},{"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á {{response}} fotografias de {{Q3}}.&lt;/p&gt;&lt;p&gt;A frequência relativa de fotografias de {{Q4}} é {{response}}.&lt;/p&gt;"}</v>
      </c>
      <c r="D1296" s="189" t="str">
        <f t="shared" si="2"/>
        <v>#REF!</v>
      </c>
    </row>
    <row r="1297" ht="15.75" customHeight="1">
      <c r="A1297" s="189" t="str">
        <f>Seeds!AB856</f>
        <v>M6-EyP-2b-E-3</v>
      </c>
      <c r="B1297" s="189" t="str">
        <f t="shared" si="475"/>
        <v>#REF!</v>
      </c>
      <c r="C1297" s="189" t="str">
        <f>Seeds!AA856</f>
        <v>{"id":"M6-EyP-2b-E-3","stimulus":"&lt;p&gt;A gerência de uma loja tenta analisar porque eles tiveram resultados ruins na última semana. Para isso, eles registraram suas vendas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bold;\"&gt;Eletrodomésticos&lt;/td&gt;&lt;td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{{Q5}} {{Q1}} foram vendidos. Como há {{T6}} dados no total, sua frequência relativa é &lt;span class=\"fr-math-v2 fr-draggable\" contenteditable=\"false\" data-original-math=\"\\(\\frac{{{Q5}}}{{{T6}}}\\)\" draggable=\"true\"&gt;\\(\\frac{{{Q5}}}{{{T6}}}\\)&lt;/span&gt; = {{T1}}.&lt;/p&gt;","seed":{"parameters":[{"name":"Q1","list":["torradeiras","televisores","aspiradores de pó","batedeiras","liquidificadores"]},{"name":"Q2","list":["torradeiras","televisores","aspiradores de pó","batedeiras","liquidificadores"]},{"name":"Q3","list":["torradeiras","televisores","aspiradores de pó","batedeiras","liquidificadores"]},{"name":"Q4","list":["torradeiras","televisores","aspiradores de pó","batedeiras","liquidifica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Foram vendidos {{response}} {{Q2}}.&lt;/p&gt;&lt;p&gt;A frequência relativa de \"{{Q3}}\" é {{response}}.&lt;/p&gt;"}</v>
      </c>
      <c r="D1297" s="189" t="str">
        <f t="shared" si="2"/>
        <v>#REF!</v>
      </c>
    </row>
    <row r="1298" ht="15.75" customHeight="1">
      <c r="A1298" s="189" t="str">
        <f t="shared" ref="A1298:C1298" si="476">#REF!</f>
        <v>#REF!</v>
      </c>
      <c r="B1298" s="189" t="str">
        <f t="shared" si="476"/>
        <v>#REF!</v>
      </c>
      <c r="C1298" s="189" t="str">
        <f t="shared" si="476"/>
        <v>#REF!</v>
      </c>
      <c r="D1298" s="189" t="str">
        <f t="shared" si="2"/>
        <v>#REF!</v>
      </c>
    </row>
    <row r="1299" ht="15.75" customHeight="1">
      <c r="A1299" s="189" t="str">
        <f t="shared" ref="A1299:C1299" si="477">#REF!</f>
        <v>#REF!</v>
      </c>
      <c r="B1299" s="189" t="str">
        <f t="shared" si="477"/>
        <v>#REF!</v>
      </c>
      <c r="C1299" s="189" t="str">
        <f t="shared" si="477"/>
        <v>#REF!</v>
      </c>
      <c r="D1299" s="189" t="str">
        <f t="shared" si="2"/>
        <v>#REF!</v>
      </c>
    </row>
    <row r="1300" ht="15.75" customHeight="1">
      <c r="A1300" s="189" t="str">
        <f t="shared" ref="A1300:C1300" si="478">#REF!</f>
        <v>#REF!</v>
      </c>
      <c r="B1300" s="189" t="str">
        <f t="shared" si="478"/>
        <v>#REF!</v>
      </c>
      <c r="C1300" s="189" t="str">
        <f t="shared" si="478"/>
        <v>#REF!</v>
      </c>
      <c r="D1300" s="189" t="str">
        <f t="shared" si="2"/>
        <v>#REF!</v>
      </c>
    </row>
    <row r="1301" ht="15.75" customHeight="1">
      <c r="A1301" s="189" t="str">
        <f t="shared" ref="A1301:C1301" si="479">#REF!</f>
        <v>#REF!</v>
      </c>
      <c r="B1301" s="189" t="str">
        <f t="shared" si="479"/>
        <v>#REF!</v>
      </c>
      <c r="C1301" s="189" t="str">
        <f t="shared" si="479"/>
        <v>#REF!</v>
      </c>
      <c r="D1301" s="189" t="str">
        <f t="shared" si="2"/>
        <v>#REF!</v>
      </c>
    </row>
    <row r="1302" ht="15.75" customHeight="1">
      <c r="A1302" s="189" t="str">
        <f>Seeds!AB857</f>
        <v>M6-EyP-3a-I-1</v>
      </c>
      <c r="B1302" s="189" t="str">
        <f t="shared" ref="B1302:B1325" si="480">#REF!</f>
        <v>#REF!</v>
      </c>
      <c r="C1302" s="189" t="str">
        <f>Seeds!AA857</f>
        <v>{"id":"M6-EyP-3a-I-1","stimulus":"&lt;p&gt;Qual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D1302" s="189" t="str">
        <f t="shared" si="2"/>
        <v>#REF!</v>
      </c>
    </row>
    <row r="1303" ht="15.75" customHeight="1">
      <c r="A1303" s="189" t="str">
        <f>Seeds!AB858</f>
        <v>M6-EyP-3a-I-2</v>
      </c>
      <c r="B1303" s="189" t="str">
        <f t="shared" si="480"/>
        <v>#REF!</v>
      </c>
      <c r="C1303" s="189" t="str">
        <f>Seeds!AA858</f>
        <v>{"id":"M6-EyP-3a-I-2","stimulus":"&lt;p&gt;Qual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D1303" s="189" t="str">
        <f t="shared" si="2"/>
        <v>#REF!</v>
      </c>
    </row>
    <row r="1304" ht="15.75" customHeight="1">
      <c r="A1304" s="189" t="str">
        <f>Seeds!AB859</f>
        <v>M6-EyP-3a-E-1</v>
      </c>
      <c r="B1304" s="189" t="str">
        <f t="shared" si="480"/>
        <v>#REF!</v>
      </c>
      <c r="C1304" s="189" t="str">
        <f>Seeds!AA859</f>
        <v>{"id":"M6-EyP-3a-E-1","stimulus":"&lt;p&gt;Calcule a média aritmética desses dados. Se necessário, arredonde o resultado para os centésimos mais próximos.&lt;/p&gt;&lt;div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!important;\"&gt;{{Q12}}&lt;/td&gt;&lt;/tr&gt;&lt;/tbody&gt;&lt;/table&gt;&lt;/div&gt;","template":"&lt;p&gt;A média aritmética é {{response}}.&lt;/p&gt;","hint":"&lt;p&gt;Para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D1304" s="189" t="str">
        <f t="shared" si="2"/>
        <v>#REF!</v>
      </c>
    </row>
    <row r="1305" ht="15.75" customHeight="1">
      <c r="A1305" s="189" t="str">
        <f>Seeds!AB860</f>
        <v>M6-EyP-3a-A-1</v>
      </c>
      <c r="B1305" s="189" t="str">
        <f t="shared" si="480"/>
        <v>#REF!</v>
      </c>
      <c r="C1305" s="189" t="str">
        <f>Seeds!AA860</f>
        <v>{"id":"M6-EyP-3a-A-1","seed":{"parameters":[{"name":"Q1","label":null,"min":0,"max":15,"step":1},{"name":"Q2","label":null,"min":0,"max":15,"step":1},{"name":"Q3","label":null,"min":0,"max":15,"step":1},{"name":"Q4","label":null,"min":0,"max":15,"step":1},{"name":"Q5","label":null,"min":0,"max":15,"step":1},{"name":"Q6","label":null,"min":0,"max":15,"step":1},{"name":"Q7","label":null,"min":0,"max":15,"step":1}],"uniques":false},"scaffolding":[{"id":"step-0","stimulus":"&lt;p&gt;Martins escreveu nesta tabela de freqüências as páginas que leu de um romance durante a semana. Qual é a média aritmética desses dados? Se necessário, aproximar o resultado para os centésimos.&lt;/p&gt;&lt;table style=\"width: 100%;\"&gt;\r\n\t&lt;tbody&gt;\r\n\t\t&lt;tr&gt;\r\n\t\t\t&lt;td style=\"width: 12.5%; text-align: center; background-color: #FDCB7D;\"&gt;Dia&lt;/td&gt;\r\n\t\t\t&lt;td style=\"width: 12.5%; text-align: center;\"&gt;Segunda&lt;/td&gt;\r\n\t\t\t&lt;td style=\"width: 12.5211%; text-align: center;\"&gt;Terça&lt;/td&gt;\r\n\t\t\t&lt;td style=\"width: 12.5212%;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center;\"&gt;{{Q7}}\r\n\t\t\t\t\r\n\t\t\t&lt;/td&gt;\r\n\t\t&lt;/tr&gt;\r\n\t&lt;/tbody&gt;\r\n&lt;/table&gt;","template":"&lt;p&gt;A média aritmética é {{response}}.&lt;/p&gt;","seed":{"calculated":[{"name":"A1","label":"{{function}}","function":"Lemonlib.round(({{Q1}}+{{Q2}}+{{Q3}}+{{Q4}}+{{Q5}}+{{Q6}}+{{Q7}})/7, 2)"}]},"algorithm":{"name":"calculateOperation","params":{"method":"equivLiteral","keyboard":"INTERMEDIATE"}}},{"id":"step-1","stimulus":"&lt;p&gt;O que o enunciado pede?&lt;/p&gt;","seed":{"calculated":[{"name":"A1","label":"&lt;p&gt;A média aritmética das páginas lidas durante a semana.&lt;/p&gt;"},{"name":"A2","label":"&lt;p&gt;A moda das páginas lidas durante a semana.&lt;/p&gt;","incorrect":true},{"name":"A3","label":"&lt;p&gt;O menor número de páginas lidas durante a semana.&lt;/p&gt;","incorrect":true}]},"algorithm":{"name":"trueFalse","template":"Multiple choice – standard","params":{"countCorrect":1,"countIncorrect":2}}},{"id":"step-2","stimulus":"&lt;p&gt;Como é calculada a média aritmética?&lt;/p&gt;","seed":{"calculated":[{"name":"3-A1","label":"&lt;p&gt;Adicionando as páginas lidas e dividindo pelo número de dias.&lt;/p&gt;"},{"name":"3-A2","label":"&lt;p&gt;Adicionando as páginas lidas e multiplicando pelo número de dias.&lt;/p&gt;","incorrect":true},{"name":"3-A3","label":"&lt;p&gt;Adicionando as páginas lidas.&lt;/p&gt;","incorrect":true}]},"algorithm":{"name":"trueFalse","template":"Multiple choice – standard","params":{"countCorrect":1,"countIncorrect":2}}},{"id":"step-3","stimulus":"&lt;p&gt;Calcule a soma de todas as páginas lidas.&lt;/p&gt;","template":"&lt;p style=\"text-align:center;\"&gt;{{Q1}} + {{Q2}} + {{Q3}} + {{Q4}} + {{Q5}} + {{Q6}} + {{Q7}} = {{response}}&lt;/p&gt;","seed":{"calculated":[{"name":"A2","label":"{{function}}","function":" {{Q1}}+{{Q2}}+{{Q3}}+{{Q4}}+{{Q5}}+{{Q6}}+{{Q7}}"}]},"algorithm":{"name":"calculateOperation","params":{"method":"equivLiteral","keyboard":"INTERMEDIATE"}}},{"id":"step-4","stimulus":"&lt;p&gt;Finalmente, divida a soma de todas as páginas lidas pelo número de dias. Se necessário, aproxime o resultado para os centésimos.&lt;/p&gt;","template":"&lt;p style=\"text-align:center;\"&gt;{{T1}} : 7 = {{response}}&lt;/sup&gt;","seed":{"calculated":[{"name":"T1","label":"{{function}}","function":" {{Q1}}+{{Q2}}+{{Q3}}+{{Q4}}+{{Q5}}+{{Q6}}+{{Q7}}","temp":true},{"name":"A1","label":"{{function}}","function":"Lemonlib.round(({{Q1}}+{{Q2}}+{{Q3}}+{{Q4}}+{{Q5}}+{{Q6}}+{{Q7}})/7, 2)"}]},"algorithm":{"name":"calculateOperation","params":{"method":"equivSymbolic","keyboard":"INTERMEDIATE"}}}]}</v>
      </c>
      <c r="D1305" s="189" t="str">
        <f t="shared" si="2"/>
        <v>#REF!</v>
      </c>
    </row>
    <row r="1306" ht="15.75" customHeight="1">
      <c r="A1306" s="189" t="str">
        <f>Seeds!AB861</f>
        <v>M6-EyP-3a-A-2</v>
      </c>
      <c r="B1306" s="189" t="str">
        <f t="shared" si="480"/>
        <v>#REF!</v>
      </c>
      <c r="C1306" s="189" t="str">
        <f>Seeds!AA861</f>
        <v>{"id":"M6-EyP-3a-A-2","seed":{"parameters":[{"name":"Q1","label":null,"min":8,"max":15,"step":1},{"name":"Q2","label":null,"min":8,"max":15,"step":1},{"name":"Q3","label":null,"min":8,"max":15,"step":1},{"name":"Q4","label":null,"min":8,"max":15,"step":1},{"name":"Q5","label":null,"min":8,"max":15,"step":1},{"name":"Q6","label":null,"min":8,"max":15,"step":1}],"uniques":false},"scaffolding":[{"id":"step-0","stimulus":"&lt;p&gt;Natan escreveu os comprimentos dos lápis de seus melhores amigos nesta tabela de freqüências. Qual é a média aritmética das medidas desses láspis? Se necessário, aproximar o resultado para os centésimos.&lt;/p&gt;&lt;table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cm&lt;/td&gt;\r\n\t\t&lt;/tr&gt;\r\n\t&lt;/tbody&gt;\r\n&lt;/table&gt;","template":"&lt;p&gt;A média aritmética é {{response}}.&lt;/p&gt;","seed":{"calculated":[{"name":"A1","label":"{{function}}","function":"Lemonlib.round(({{Q1}}+{{Q2}}+{{Q3}}+{{Q4}}+{{Q5}}+{{Q6}})/6, 2)"}]},"algorithm":{"name":"calculateOperation","params":{"method":"equivLiteral","keyboard":"INTERMEDIATE"}}},{"id":"step-1","stimulus":"&lt;p&gt;O que o enunciado pede?&lt;/p&gt;","seed":{"calculated":[{"name":"A1","label":"&lt;p&gt;A média aritmética dos comprimentos dos lápis.&lt;/p&gt;"},{"name":"A2","label":"&lt;p&gt;A moda dos comprimentos dos lápis.&lt;/p&gt;","incorrect":true},{"name":"A3","label":"&lt;p&gt;A média aritmética de lápis por pessoa.&lt;/p&gt;","incorrect":true}]},"algorithm":{"name":"trueFalse","template":"Multiple choice – standard","params":{"countCorrect":1,"countIncorrect":2}}},{"id":"step-2","stimulus":"&lt;p&gt;Como é calculada a média aritmética?&lt;/p&gt;","seed":{"calculated":[{"name":"3-A1","label":"&lt;p&gt;Adicionando os comprimentos dos lápis e dividindo pelo número de lápis.&lt;/p&gt;"},{"name":"3-A2","label":"&lt;p&gt;Adicionando os comprimentos dos lápis e multiplicando pelo número de lápis.&lt;/p&gt;","incorrect":true},{"name":"3-A3","label":"&lt;p&gt;Adicionando os comprimentos dos lápis.&lt;/p&gt;","incorrect":true}]},"algorithm":{"name":"trueFalse","template":"Multiple choice – standard","params":{"countCorrect":1,"countIncorrect":2}}},{"id":"step-3","stimulus":"&lt;p&gt;Calcule a soma dos comprimentos de todos os lápis.&lt;/p&gt;","template":"&lt;p style=\"text-align:center;\"&gt;{{Q1}} + {{Q2}} + {{Q3}} + {{Q4}} + {{Q5}} + {{Q6}} = {{response}}&lt;/p&gt;","seed":{"calculated":[{"name":"A2","label":"{{function}}","function":"{{Q1}}+{{Q2}}+{{Q3}}+{{Q4}}+{{Q5}}+{{Q6}}"}]},"algorithm":{"name":"calculateOperation","params":{"method":"equivLiteral","keyboard":"INTERMEDIATE"}}},{"id":"step-4","stimulus":"&lt;p&gt;Finalmente, divida a soma dos comprimentos pelo número de lápis. Se necessário, aproxime o resultado para os centésimos.&lt;/p&gt;","template":"&lt;p style=\"text-align:center;\"&gt;{{T1}} : 6 = {{response}}&lt;/sup&gt;","seed":{"calculated":[{"name":"T1","label":"{{function}}","function":" {{Q1}}+{{Q2}}+{{Q3}}+{{Q4}}+{{Q5}}+{{Q6}}","temp":true},{"name":"A1","label":"{{function}}","function":"Lemonlib.round(({{Q1}}+{{Q2}}+{{Q3}}+{{Q4}}+{{Q5}}+{{Q6}})/6, 2)"}]},"algorithm":{"name":"calculateOperation","params":{"method":"equivSymbolic","keyboard":"INTERMEDIATE"}}}]}</v>
      </c>
      <c r="D1306" s="189" t="str">
        <f t="shared" si="2"/>
        <v>#REF!</v>
      </c>
    </row>
    <row r="1307" ht="15.75" customHeight="1">
      <c r="A1307" s="189" t="str">
        <f>Seeds!AB862</f>
        <v>M6-EyP-3a-A-3</v>
      </c>
      <c r="B1307" s="189" t="str">
        <f t="shared" si="480"/>
        <v>#REF!</v>
      </c>
      <c r="C1307" s="189" t="str">
        <f>Seeds!AA862</f>
        <v>{"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obteve as seguintes notas no treinamento de salto em altura durante a última semana. Calcule qual foi seu salto médio.&lt;/p&gt;&lt;table style=\"width: 100%;\"&gt;\r\n\t&lt;tbody&gt;\r\n\t\t&lt;tr&gt;\r\n\t\t\t&lt;td style=\"width: 12.5%; text-align: center; background-color: #BEE072;\"&gt;&lt;span style=\"color: rgb(0, 0, 0);\"&gt;&lt;strong&gt;Dia&lt;/strong&gt;&lt;/span&gt;\r\n\t\t\t\t\r\n\t\t\t&lt;/td&gt;\r\n\t\t\t&lt;td style=\"width: 12.5%; text-align: center;\"&gt;Segunda&lt;/td&gt;\r\n\t\t\t&lt;td style=\"width: 12.5%; text-align: center;\"&gt;Terça&lt;/td&gt;\r\n\t\t\t&lt;td style=\"width: 12.5%;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center;\"&gt;{{Q7}}&lt;/td&gt;\r\n\t\t&lt;/tr&gt;\r\n\t&lt;/tbody&gt;\r\n&lt;/table&gt;\r\n","template":"&lt;p&gt;O salto médio é {{response}} cm.&lt;/p&gt;","seed":{"calculated":[{"name":"A1","label":"{{function}}","function":"Lemonlib.round(({{Q1}}+{{Q2}}+{{Q3}}+{{Q4}}+{{Q5}}+{{Q6}}+{{Q7}})/7, 2)"}]},"algorithm":{"name":"calculateOperation","params":{"method":"equivLiteral","keyboard":"INTERMEDIATE"}}},{"id":"step-1","stimulus":"&lt;p&gt;O que o enunciado pede?&lt;/p&gt;","seed":{"calculated":[{"name":"A1","label":"&lt;p&gt;A média aritmética das marcas obtidas nas sessões de treinamento.&lt;/p&gt;"},{"name":"A2","label":"&lt;p&gt;A moda das marcas obtidas nas sessões de treinamento.&lt;/p&gt;","incorrect":true},{"name":"A3","label":"&lt;p&gt;A mediana das notas obtidas nas sessões de treinamento.&lt;/p&gt;","incorrect":true}]},"algorithm":{"name":"trueFalse","template":"Multiple choice – standard","params":{"countCorrect":1,"countIncorrect":2}}},{"id":"step-2","stimulus":"&lt;p&gt;Como é calculada a média aritmética?&lt;/p&gt;","seed":{"calculated":[{"name":"3-A1","label":"&lt;p&gt;Adicionando as marcas obtidas nas sessões de treinamento e dividindo pelo número de dias.&lt;/p&gt;"},{"name":"3-A2","label":"&lt;p&gt;Adicionando as marcas obtidas nas sessões de treinamento e multiplicando pelo número de dias.&lt;/p&gt;","incorrect":true},{"name":"3-A3","label":"&lt;p&gt;Adicionando as notas obtidas nas sessões de treinamento.&lt;/p&gt;","incorrect":true}]},"algorithm":{"name":"trueFalse","template":"Multiple choice – standard","params":{"countCorrect":1,"countIncorrect":2}}},{"id":"step-3","stimulus":"&lt;p&gt;Calcule a soma dos comprimentos de todos os lápis.&lt;/p&gt;","template":"&lt;p style=\"text-align:center;\"&gt;{{Q1}} + {{Q2}} + {{Q3}} + {{Q4}} + {{Q5}} + {{Q6}}+ {{Q7}} = {{response}}&lt;/p&gt;","seed":{"calculated":[{"name":"A2","label":"{{function}}","function":" {{Q1}}+{{Q2}}+{{Q3}}+{{Q4}}+{{Q5}}+{{Q6}}+{{Q7}}"}]},"algorithm":{"name":"calculateOperation","params":{"method":"equivLiteral","keyboard":"INTERMEDIATE"}}},{"id":"step-4","stimulus":"&lt;p&gt;Finalmente, dividir a soma de todas as marcas pelo número de dias de treinamento. Se necessário, aproxime o resultado para os centésimos.&lt;/p&gt;","template":"&lt;p style=\"text-align:center;\"&gt;{{T1}} : 7 = {{response}}&lt;/sup&gt;","seed":{"calculated":[{"name":"T1","label":"{{function}}","function":"{{Q1}}+{{Q2}}+{{Q3}}+{{Q4}}+{{Q5}}+{{Q6}}+{{Q7}}","temp":true},{"name":"A1","label":"{{function}}","function":"Lemonlib.round(({{Q1}}+{{Q2}}+{{Q3}}+{{Q4}}+{{Q5}}+{{Q6}}+{{Q7}})/7, 2)"}]},"algorithm":{"name":"calculateOperation","params":{"method":"equivSymbolic","keyboard":"INTERMEDIATE"}}}]}</v>
      </c>
      <c r="D1307" s="189" t="str">
        <f t="shared" si="2"/>
        <v>#REF!</v>
      </c>
    </row>
    <row r="1308" ht="15.75" customHeight="1">
      <c r="A1308" s="189" t="str">
        <f>Seeds!AB863</f>
        <v>M6-EyP-4a-I-1</v>
      </c>
      <c r="B1308" s="189" t="str">
        <f t="shared" si="480"/>
        <v>#REF!</v>
      </c>
      <c r="C1308" s="189" t="str">
        <f>Seeds!AA863</f>
        <v>{"id":"M6-EyP-4a-I-1","stimulus":"&lt;p&gt;Escolha a moda do seguinte conjunto de dados.&lt;/p&gt;&lt;p style=\"text-align: center\"&gt;{{Q1}}, {{Q3}}, {{Q2}}, {{Q2}}, {{Q3}}, {{Q4}}, {{Q4}}, {{Q3}}, {{Q5}}&lt;/p&gt;","hint":"&lt;p&gt;A moda é o valor que mais se repete.&lt;/p&gt;","feedback":"&lt;p&gt;A moda é o valor que mais se repete. Neste caso é {{Q3}}, que se repete 3 vez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v>
      </c>
      <c r="D1308" s="189" t="str">
        <f t="shared" si="2"/>
        <v>#REF!</v>
      </c>
    </row>
    <row r="1309" ht="15.75" customHeight="1">
      <c r="A1309" s="189" t="str">
        <f>Seeds!AB864</f>
        <v>M6-EyP-4a-E-1</v>
      </c>
      <c r="B1309" s="189" t="str">
        <f t="shared" si="480"/>
        <v>#REF!</v>
      </c>
      <c r="C1309" s="189" t="str">
        <f>Seeds!AA864</f>
        <v>{"id":"M6-EyP-4a-E-1","stimulus":"&lt;p&gt;Calcule a moda do seguinte conjunto de dados.&lt;/p&gt;&lt;p style=\"text-align: center\"&gt;{{Q1}}, {{Q3}}, {{Q3}}, {{Q2}}, {{Q2}}, {{Q3}}, {{Q4}}, {{Q4}}, {{Q3}}, {{Q5}}, {{Q3}}&lt;/p&gt;","hint":"&lt;p&gt;A moda é o valor que mais se repete.&lt;/p&gt;","feedback":"&lt;p&gt;A moda é o valor que mais se repete. Neste caso é {{Q3}}, que se repete 5 vezes.&lt;/p&gt;","seed":{"parameters":[{"name":"Q1","min":1,"max":10,"step":1},{"name":"Q2","min":1,"max":10,"step":1},{"name":"Q3","min":1,"max":10,"step":1},{"name":"Q4","min":1,"max":10,"step":1},{"name":"Q5","min":1,"max":10,"step":1}],"calculated":[{"name":"A1","function":"{{Q3}}"}],"uniques":true},"algorithm":{"name":"calculateOperation","params":{"method":"equivLiteral","keyboard":"NUMERICAL"}},"template":"&lt;p&gt;A moda é {{response}}.&lt;/p&gt;"}</v>
      </c>
      <c r="D1309" s="189" t="str">
        <f t="shared" si="2"/>
        <v>#REF!</v>
      </c>
    </row>
    <row r="1310" ht="15.75" customHeight="1">
      <c r="A1310" s="189" t="str">
        <f>Seeds!AB865</f>
        <v>M6-EyP-4a-E-2</v>
      </c>
      <c r="B1310" s="189" t="str">
        <f t="shared" si="480"/>
        <v>#REF!</v>
      </c>
      <c r="C1310" s="189" t="str">
        <f>Seeds!AA865</f>
        <v>{"id":"M6-EyP-4a-E-2","stimulus":"&lt;p&gt;Calcule a moda do seguinte conjunto de dados.&lt;/p&gt;&lt;p style=\"text-align: center\"&gt;{{Q3}}, {{Q2}}, {{Q1}}, {{Q3}}, {{Q2}}, {{Q3}}, {{Q4}}, {{Q4}}, {{Q3}}, {{Q5}}, {{Q3}}&lt;/p&gt;","hint":"&lt;p&gt;A moda é o valor que mais se repete.&lt;/p&gt;","feedback":"&lt;p&gt;A moda é o valor que mais se repete. Neste caso é {{Q3}}, que se repete 4 vezes.&lt;/p&gt;","seed":{"parameters":[{"name":"Q1","min":1,"max":10,"step":1},{"name":"Q2","min":1,"max":10,"step":1},{"name":"Q3","min":1,"max":10,"step":1},{"name":"Q4","min":1,"max":10,"step":1},{"name":"Q5","min":1,"max":10,"step":1}],"calculated":[{"name":"A1","function":"{{Q3}}"}],"uniques":true},"algorithm":{"name":"calculateOperation","params":{"method":"equivLiteral","keyboard":"NUMERICAL"}},"template":"&lt;p&gt;A moda é {{response}}.&lt;/p&gt;"}</v>
      </c>
      <c r="D1310" s="189" t="str">
        <f t="shared" si="2"/>
        <v>#REF!</v>
      </c>
    </row>
    <row r="1311" ht="15.75" customHeight="1">
      <c r="A1311" s="189" t="str">
        <f>Seeds!AB866</f>
        <v>M6-EyP-4a-A-1</v>
      </c>
      <c r="B1311" s="189" t="str">
        <f t="shared" si="480"/>
        <v>#REF!</v>
      </c>
      <c r="C1311" s="189" t="str">
        <f>Seeds!AA866</f>
        <v>{"id":"M6-EyP-4a-A-1","stimulus":"&lt;p&gt;A treinadora de hóquei em patins perguntou a idade de seus 10 jogadores. Qual é a moda?&lt;/p&gt;&lt;p style=\"text-align: center\"&gt;{{Q1}}, {{Q2}}, {{Q3}}, {{Q2}}, {{Q4}}, {{Q2}}, {{Q3}}, {{Q4}}, {{Q5}}, {{Q5}}&lt;/p&gt;","hint":"&lt;p&gt;A moda é o valor que mais se repete.&lt;/p&gt;","feedback":"&lt;p&gt;A moda é o valor que mais se repete. Neste caso, são {{Q2}} anos, que se repetem 3 vezes.&lt;/p&gt;","seed":{"parameters":[{"name":"Q1","min":8,"max":13,"step":1},{"name":"Q2","min":8,"max":13,"step":1},{"name":"Q3","min":8,"max":13,"step":1},{"name":"Q4","min":8,"max":13,"step":1},{"name":"Q5","min":8,"max":13,"step":1}],"calculated":[{"name":"A1","function":"{{Q2}}"}],"uniques":true},"algorithm":{"name":"calculateOperation","params":{"method":"equivLiteral","keyboard":"NUMERICAL"}},"template":"&lt;p&gt;A moda é {{response}} anos.&lt;/p&gt;"}</v>
      </c>
      <c r="D1311" s="189" t="str">
        <f t="shared" si="2"/>
        <v>#REF!</v>
      </c>
    </row>
    <row r="1312" ht="15.75" customHeight="1">
      <c r="A1312" s="189" t="str">
        <f>Seeds!AB867</f>
        <v>M6-EyP-4a-A-2</v>
      </c>
      <c r="B1312" s="189" t="str">
        <f t="shared" si="480"/>
        <v>#REF!</v>
      </c>
      <c r="C1312" s="189" t="str">
        <f>Seeds!AA867</f>
        <v>{"id":"M6-EyP-4a-A-2","stimulus":"&lt;p&gt;Helena perguntou a 15 vizinhos o número de camas que há na casa deles e estas são as respostas. Qual é a moda?&lt;/p&gt;&lt;p style=\"text-align: center\"&gt;{{Q3}}, {{Q2}}, {{Q5}}, {{Q1}}, {{Q2}}, {{Q1}}, {{Q2}}, {{Q3}}, {{Q2}}, {{Q4}}, {{Q2}}, {{Q3}}, {{Q4}}, {{Q5}}, {{Q5}}&lt;/p&gt;","hint":"&lt;p&gt;A moda é o valor que mais se repete.&lt;/p&gt;","feedback":"&lt;p&gt;A moda é o valor que mais se repete. Neste caso são {{Q2}} camas, que se repetem 5 vezes.&lt;/p&gt;","seed":{"parameters":[{"name":"Q1","min":1,"max":6,"step":1},{"name":"Q2","min":1,"max":6,"step":1},{"name":"Q3","min":1,"max":6,"step":1},{"name":"Q4","min":1,"max":6,"step":1},{"name":"Q5","min":1,"max":6,"step":1}],"calculated":[{"name":"A1","function":"{{Q2}}"}],"uniques":true},"algorithm":{"name":"calculateOperation","params":{"method":"equivLiteral","keyboard":"NUMERICAL"}},"template":"&lt;p&gt;A moda é {{response}} camas.&lt;/p&gt;"}</v>
      </c>
      <c r="D1312" s="189" t="str">
        <f t="shared" si="2"/>
        <v>#REF!</v>
      </c>
    </row>
    <row r="1313" ht="15.75" customHeight="1">
      <c r="A1313" s="189" t="str">
        <f>Seeds!AB868</f>
        <v>M6-EyP-4a-A-3</v>
      </c>
      <c r="B1313" s="189" t="str">
        <f t="shared" si="480"/>
        <v>#REF!</v>
      </c>
      <c r="C1313" s="189" t="str">
        <f>Seeds!AA868</f>
        <v>{"id":"M6-EyP-4a-A-3","stimulus":"&lt;p&gt;Abel perguntou a 12 colegas quantos irmãos eles tinham e obteve essas respostas. Qual é a moda?&lt;/p&gt;&lt;p style=\"text-align: center\"&gt;{{Q5}}, {{Q3}}, {{Q2}}, {{Q2}}, {{Q4}}, {{Q2}}, {{Q3}}, {{Q4}}, {{Q1}}, {{Q5}}, {{Q2}}, {{Q4}}.&lt;/p&gt;","hint":"&lt;p&gt;A moda é o valor que mais se repete.&lt;/p&gt;","feedback":"&lt;p&gt;A moda é o valor que mais se repete. Neste caso são {{Q2}} irmãos, o que se repete 4 vezes.&lt;/p&gt;","seed":{"parameters":[{"name":"Q1","min":0,"max":5,"step":1},{"name":"Q2","min":0,"max":5,"step":1},{"name":"Q3","min":0,"max":5,"step":1},{"name":"Q4","min":0,"max":5,"step":1},{"name":"Q5","min":0,"max":5,"step":1}],"calculated":[{"name":"A1","function":"{{Q2}}"}],"uniques":true},"algorithm":{"name":"calculateOperation","params":{"method":"equivLiteral","keyboard":"NUMERICAL"}},"template":"&lt;p&gt;A moda é {{response}} irmãos.&lt;/p&gt;"}</v>
      </c>
      <c r="D1313" s="189" t="str">
        <f t="shared" si="2"/>
        <v>#REF!</v>
      </c>
    </row>
    <row r="1314" ht="15.75" customHeight="1">
      <c r="A1314" s="189" t="str">
        <f>Seeds!AB869</f>
        <v>M6-EyP-5a-I-1</v>
      </c>
      <c r="B1314" s="189" t="str">
        <f t="shared" si="480"/>
        <v>#REF!</v>
      </c>
      <c r="C1314" s="189" t="str">
        <f>Seeds!AA869</f>
        <v>{"id":"M6-EyP-5a-I-1","stimulus":"&lt;p&gt;Selecione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D1314" s="189" t="str">
        <f t="shared" si="2"/>
        <v>#REF!</v>
      </c>
    </row>
    <row r="1315" ht="15.75" customHeight="1">
      <c r="A1315" s="189" t="str">
        <f>Seeds!AB870</f>
        <v>M6-EyP-5a-I-2</v>
      </c>
      <c r="B1315" s="189" t="str">
        <f t="shared" si="480"/>
        <v>#REF!</v>
      </c>
      <c r="C1315" s="189" t="str">
        <f>Seeds!AA870</f>
        <v>{"id":"M6-EyP-5a-I-2","stimulus":"&lt;p&gt;Selecione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D1315" s="189" t="str">
        <f t="shared" si="2"/>
        <v>#REF!</v>
      </c>
    </row>
    <row r="1316" ht="15.75" customHeight="1">
      <c r="A1316" s="189" t="str">
        <f>Seeds!AB871</f>
        <v>M6-EyP-5a-E-1</v>
      </c>
      <c r="B1316" s="189" t="str">
        <f t="shared" si="480"/>
        <v>#REF!</v>
      </c>
      <c r="C1316" s="189" t="str">
        <f>Seeds!AA871</f>
        <v>{"id":"M6-EyP-5a-E-1","stimulus":"&lt;p&gt;Calcule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{{Q8}}])","temp":true}],"uniques":true},"algorithm":{"name":"calculateOperation","params":{"method":"equivLiteral","keyboard":"INTERMEDIATE"}},"template":"&lt;p&gt;A mediana é {{response}}.&lt;/p&gt;"}</v>
      </c>
      <c r="D1316" s="189" t="str">
        <f t="shared" si="2"/>
        <v>#REF!</v>
      </c>
    </row>
    <row r="1317" ht="15.75" customHeight="1">
      <c r="A1317" s="189" t="str">
        <f>Seeds!AB872</f>
        <v>M6-EyP-5a-E-2</v>
      </c>
      <c r="B1317" s="189" t="str">
        <f t="shared" si="480"/>
        <v>#REF!</v>
      </c>
      <c r="C1317" s="189" t="str">
        <f>Seeds!AA872</f>
        <v>{"id":"M6-EyP-5a-E-2","stimulus":"&lt;p&gt;Calcule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{{Q7}}])","temp":true}],"uniques":true},"algorithm":{"name":"calculateOperation","params":{"method":"equivLiteral","keyboard":"INTERMEDIATE"}},"template":"&lt;p&gt;A mediana é {{response}}.&lt;/p&gt;"}</v>
      </c>
      <c r="D1317" s="189" t="str">
        <f t="shared" si="2"/>
        <v>#REF!</v>
      </c>
    </row>
    <row r="1318" ht="15.75" customHeight="1">
      <c r="A1318" s="189" t="str">
        <f>Seeds!AB873</f>
        <v>M6-EyP-5a-A-1</v>
      </c>
      <c r="B1318" s="189" t="str">
        <f t="shared" si="480"/>
        <v>#REF!</v>
      </c>
      <c r="C1318" s="189" t="str">
        <f>Seeds!AA873</f>
        <v>{"id":"M6-EyP-5a-A-1","stimulus":"&lt;p&gt;Nesta tabela, foi registrado o número de jogos de videogame pertencentes a um grupo de amigos. Qual é a mediana desses valores?&lt;/p&gt;\r\n\r\n&lt;table style=\"width:100%\"&gt;&lt;tbody&gt;&lt;tr&gt;&lt;td style=\"width: 16.6667%; background-color: #9FC1FD; color: rgb(255, 255, 255); text-align: center; vertical-align: middle; font-weight: bold;\"&gt;Nome&lt;/td&gt;&lt;td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middle;\"&gt;Vitória&lt;/td&gt;&lt;td style=\"width: 16.6667%; text-align: center; vertical-align: middle;\"&gt;Rodrigo&lt;/td&gt;&lt;/tr&gt;&lt;tr&gt;&lt;td style=\"width: 16.6667%; background-color: #9FC1FD; color: rgb(255, 255, 255); text-align: center; vertical-align: middle; font-weight: bold;\"&gt;Nº de jogos&lt;/td&gt;&lt;td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{{Q8}}])","temp":true}],"uniques":true},"algorithm":{"name":"calculateOperation","params":{"method":"equivLiteral","keyboard":"INTERMEDIATE"}},"template":"&lt;p&gt;A mediana é {{response}}.&lt;/p&gt;"}</v>
      </c>
      <c r="D1318" s="189" t="str">
        <f t="shared" si="2"/>
        <v>#REF!</v>
      </c>
    </row>
    <row r="1319" ht="15.75" customHeight="1">
      <c r="A1319" s="189" t="str">
        <f>Seeds!AB874</f>
        <v>M6-EyP-5a-A-2</v>
      </c>
      <c r="B1319" s="189" t="str">
        <f t="shared" si="480"/>
        <v>#REF!</v>
      </c>
      <c r="C1319" s="189" t="str">
        <f>Seeds!AA874</f>
        <v>{"id":"M6-EyP-5a-A-2","stimulus":"&lt;p&gt;Nesta tabela, foram registradas quantas camisetas alguns estudantes levaram para a viagem de final de ano. Qual é a mediana desses valores?&lt;/p&gt;\r\n\r\n&lt;table style=\"width:100%\"&gt;&lt;tbody&gt;&lt;tr&gt;&lt;td style=\"width: 20%; background-color: #FEA487; color: rgb(255, 255, 255); text-align: center; vertical-align: middle; font-weight: bold;\"&gt;Estudantes&lt;/td&gt;&lt;td style=\"width: 20%; text-align: center; vertical-align: middle;\"&gt;André&lt;/td&gt;&lt;td style=\"width: 20%; text-align: center; vertical-align: middle;\"&gt;Carla&lt;/td&gt;&lt;td style=\"width: 20%; text-align: center; vertical-align: middle;\"&gt;Ana&lt;/td&gt;&lt;td style=\"width: 20%; text-align: center; vertical-align: middle;\"&gt;Vitória&lt;/td&gt;&lt;/tr&gt;&lt;tr&gt;&lt;td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{{Q8}}])"}],"uniques":true},"algorithm":{"name":"calculateOperation","params":{"method":"equivLiteral","keyboard":"INTERMEDIATE"}},"template":"&lt;p&gt;A mediana é {{response}}.&lt;/p&gt;"}</v>
      </c>
      <c r="D1319" s="189" t="str">
        <f t="shared" si="2"/>
        <v>#REF!</v>
      </c>
    </row>
    <row r="1320" ht="15.75" customHeight="1">
      <c r="A1320" s="189" t="str">
        <f>Seeds!AB875</f>
        <v>M6-EyP-5a-A-3</v>
      </c>
      <c r="B1320" s="189" t="str">
        <f t="shared" si="480"/>
        <v>#REF!</v>
      </c>
      <c r="C1320" s="189" t="str">
        <f>Seeds!AA875</f>
        <v>{"id":"M6-EyP-5a-A-3","stimulus":"&lt;p&gt;Esta tabela lista os pontos que um time de basquete marcou nos primeiros cinco jogos da temporada. Qual é a mediana desses valores?&lt;/p&gt;\r\n\r\n&lt;table style=\"width:100%\"&gt;&lt;tbody&gt;&lt;tr&gt;&lt;td style=\"width: 50%; background-color: #72D2CD; color: rgb(255, 255, 255); text-align: center; vertical-align: middle; font-weight: bold;\"&gt;Partida&lt;/td&gt;&lt;td style=\"width: 50%; background-color: #72D2CD; color: rgb(255, 255, 255); text-align: center; vertical-align: middle; font-weight: bold;\"&gt;Nº de pontos&lt;/td&gt;&lt;/tr&gt;&lt;tr&gt;&lt;td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{{Q5}}])"}],"uniques":true},"algorithm":{"name":"calculateOperation","params":{"method":"equivLiteral","keyboard":"INTERMEDIATE"}},"template":"&lt;p&gt;A mediana é {{response}}.&lt;/p&gt;"}</v>
      </c>
      <c r="D1320" s="189" t="str">
        <f t="shared" si="2"/>
        <v>#REF!</v>
      </c>
    </row>
    <row r="1321" ht="15.75" customHeight="1">
      <c r="A1321" s="189" t="str">
        <f>Seeds!AB876</f>
        <v>M6-EyP-6a-I-1</v>
      </c>
      <c r="B1321" s="189" t="str">
        <f t="shared" si="480"/>
        <v>#REF!</v>
      </c>
      <c r="C1321" s="189" t="str">
        <f>Seeds!AA876</f>
        <v>{"id":"M6-EyP-6a-I-1","stimulus":"&lt;p&gt;Selecione o intervalo deste conjunto de dados:&lt;/p&gt;&lt;p align=\"center\"&gt;{{Q1}} &amp;nbsp; {{T2}} &amp;nbsp; {{T3}} &amp;nbsp; {{T4}} &amp;nbsp; {{T5}} &amp;nbsp; {{T6}} &amp;nbsp; {{T7}}&lt;/p&gt;","hint":"&lt;p&gt;O intervalo de um conjunto de dados é a diferença entre o valor máximo e o valor mínimo.&lt;/p&gt;","feedback":"&lt;p&gt;O intervalo de um conjunto de dados é a diferença entre o valor máximo e o valor mínimo.&lt;/p&gt;&lt;p&gt;Nesse caso, o valor máximo é {{T10}} e o mínimo é {{T11}}. Então o intervalo é:&lt;/p&gt;&lt;p&gt;{{T10}}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v>
      </c>
      <c r="D1321" s="189" t="str">
        <f t="shared" si="2"/>
        <v>#REF!</v>
      </c>
    </row>
    <row r="1322" ht="15.75" customHeight="1">
      <c r="A1322" s="189" t="str">
        <f>Seeds!AB877</f>
        <v>M6-EyP-6a-E-1</v>
      </c>
      <c r="B1322" s="189" t="str">
        <f t="shared" si="480"/>
        <v>#REF!</v>
      </c>
      <c r="C1322" s="189" t="str">
        <f>Seeds!AA877</f>
        <v>{"id":"M6-EyP-6a-E-1","stimulus":"&lt;p&gt;Calcule o intervalo desses dados:&lt;/p&gt;&lt;p align=\"center\"&gt;{{Q1}} &amp;nbsp; {{T2}} &amp;nbsp; {{T3}} &amp;nbsp; {{T4}} &amp;nbsp; {{T5}} &amp;nbsp; {{T6}} &amp;nbsp; {{T7}}&lt;/p&gt;","template":"&lt;p&gt;O intervalo é {{response}}.&lt;/p&gt;","hint":"&lt;p&gt;O intervalo de um conjunto de dados é a diferença entre o valor máximo e o valor mínimo.&lt;/p&gt;","feedback":"&lt;p&gt;O intervalo de um conjunto de dados é a diferença entre o valor máximo e o valor mínimo.&lt;/p&gt;&lt;p&gt;Neste caso o valor máximo é {{T10}} e o mínimo é {{T01}}. Então o intervalo é:&lt;/p&gt;&lt;p&gt;{{T10}}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v>
      </c>
      <c r="D1322" s="189" t="str">
        <f t="shared" si="2"/>
        <v>#REF!</v>
      </c>
    </row>
    <row r="1323" ht="15.75" customHeight="1">
      <c r="A1323" s="189" t="str">
        <f>Seeds!AB878</f>
        <v>M6-EyP-6a-A-1</v>
      </c>
      <c r="B1323" s="189" t="str">
        <f t="shared" si="480"/>
        <v>#REF!</v>
      </c>
      <c r="C1323" s="189" t="str">
        <f>Seeds!AA878</f>
        <v>{"id":"M6-EyP-6a-A-1","stimulus":"&lt;p&gt;Por alguns meses, Paula economizou os valores mostrados nesta tabela. Qual é o intervalo desses valores?&lt;/p&gt;\r\n\r\n&lt;table style=\"width:100%\"&gt;&lt;tbody&gt;&lt;tr&gt;&lt;td style=\"width: 50%; background-color: #9FC1FD; color: rgb(255, 255, 255); text-align: center; vertical-align: middle; font-weight: bold;\"&gt;Mês&lt;/td&gt;&lt;td style=\"width: 50%; background-color: #9FC1FD; color: rgb(255, 255, 255); text-align: center; vertical-align: middle; font-weight: bold;\"&gt;Valor&lt;/td&gt;&lt;/tr&gt;&lt;tr&gt;&lt;td style=\"width: 50%; text-align: center; vertical-align: middle;\"&gt;Janeiro&lt;/td&gt;&lt;td style=\"width: 50%; text-align: center; vertical-align: middle;\"&gt;R$ {{Q1}}&lt;/td&gt;&lt;/tr&gt;&lt;tr&gt;&lt;td style=\"width: 50%; text-align: center; vertical-align: middle;\"&gt;Fevereiro&lt;/td&gt;&lt;td style=\"width: 50%; text-align: center; vertical-align: middle;\"&gt;R$ {{Q2}}&lt;/td&gt;&lt;/tr&gt;&lt;tr&gt;&lt;td style=\"width: 50%; text-align: center; vertical-align: middle;\"&gt;Março&lt;/td&gt;&lt;td style=\"width: 50%; text-align: center; vertical-align: middle;\"&gt;R$ {{Q3}}&lt;/td&gt;&lt;/tr&gt;&lt;tr&gt;&lt;td style=\"width: 50%; text-align: center; vertical-align: middle;\"&gt;Abril&lt;/td&gt;&lt;td style=\"width: 50%; text-align: center; vertical-align: middle;\"&gt;R$ {{Q4}}&lt;/td&gt;&lt;/tr&gt;&lt;tr&gt;&lt;td style=\"width: 50%; text-align: center; vertical-align: middle;\"&gt;Maio&lt;/td&gt;&lt;td style=\"width: 50%; text-align: center; vertical-align: middle;\"&gt;R$ {{Q5}}&lt;/td&gt;&lt;/tr&gt;&lt;tr&gt;&lt;td style=\"width: 50%; text-align: center; vertical-align: middle;\"&gt;Junho&lt;/td&gt;&lt;td style=\"width: 50%; text-align: center; vertical-align: middle;\"&gt;R$ {{Q6}}&lt;/td&gt;&lt;/tr&gt;&lt;tr&gt;&lt;td style=\"width: 50%; text-align: center; vertical-align: middle;\"&gt;Julho&lt;/td&gt;&lt;td style=\"width: 50%; text-align: center; vertical-align: middle;\"&gt;R$ {{Q7}}&lt;/td&gt;&lt;/tr&gt;&lt;/tbody&gt;&lt;/table&gt;","hint":"&lt;p&gt;O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20,"max":80,"step":1},{"name":"Q2","min":20,"max":80,"step":1},{"name":"Q3","min":20,"max":80,"step":1},{"name":"Q4","min":20,"max":80,"step":1},{"name":"Q5","min":20,"max":80,"step":1},{"name":"Q6","min":20,"max":80,"step":1},{"name":"Q7","min":20,"max":80,"step":1}],"calculated":[{"name":"T1","function":"math.max({{Q1}},{{Q2}},{{Q3}},{{Q4}},{{Q5}},{{Q6}},{{Q7}})","temp":true},{"name":"T2","function":"math.min({{Q1}},{{Q2}},{{Q3}},{{Q4}},{{Q5}},{{Q6}},{{Q7}})","temp":true},{"name":"A1","function":"{{T1}}-{{T2}}"}],"uniques":true},"algorithm":{"name":"calculateOperation","params":{"method":"equivLiteral","keyboard":"NUMERICAL"}},"template":"&lt;p&gt;O intervalo é R$ {{response}}.&lt;/p&gt;"}</v>
      </c>
      <c r="D1323" s="189" t="str">
        <f t="shared" si="2"/>
        <v>#REF!</v>
      </c>
    </row>
    <row r="1324" ht="15.75" customHeight="1">
      <c r="A1324" s="189" t="str">
        <f>Seeds!AB879</f>
        <v>M6-EyP-6a-A-2</v>
      </c>
      <c r="B1324" s="189" t="str">
        <f t="shared" si="480"/>
        <v>#REF!</v>
      </c>
      <c r="C1324" s="189" t="str">
        <f>Seeds!AA879</f>
        <v>{"id":"M6-EyP-6a-A-2","stimulus":"&lt;p&gt;Uma professora registrou a altura de alguns de seus alunos nesta tabela. Qual é o intervalo desses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O intervalo é de {{response}} cm.&lt;/p&gt;"}</v>
      </c>
      <c r="D1324" s="189" t="str">
        <f t="shared" si="2"/>
        <v>#REF!</v>
      </c>
    </row>
    <row r="1325" ht="15.75" customHeight="1">
      <c r="A1325" s="189" t="str">
        <f>Seeds!AB880</f>
        <v>M6-EyP-6a-A-3</v>
      </c>
      <c r="B1325" s="189" t="str">
        <f t="shared" si="480"/>
        <v>#REF!</v>
      </c>
      <c r="C1325" s="189" t="str">
        <f>Seeds!AA880</f>
        <v>{"id":"M6-EyP-6a-A-3","stimulus":"&lt;p&gt;Um palestrante perguntou aos seus espectadores a idade deles. Com os dados obtidos, criou-se uma tabela como esta. Qual é o intervalo desses valores?&lt;/p&gt;\r\n\r\n&lt;table style=\"width:100%\"&gt;&lt;tbody&gt;&lt;tr&gt;&lt;td style=\"width: 50%; background-color: #72D2CD; color: rgb(255, 255, 255); text-align: center; vertical-align: middle; font-weight: bold;\"&gt;Idade&lt;/td&gt;&lt;td style=\"width: 50%; background-color: #72D2CD; color: rgb(255, 255, 255); text-align: center; vertical-align: middle; font-weight: bold;\"&gt;N.º de espectadores&lt;/td&gt;&lt;/tr&gt;&lt;tr&gt;&lt;td style=\"width: 50%; text-align: center; vertical-align: middle;\"&gt;{{Q1}} anos&lt;/td&gt;&lt;td style=\"width: 50%; text-align: center; vertical-align: middle;\"&gt;{{Q8}}&lt;/td&gt;&lt;/tr&gt;&lt;tr&gt;&lt;td style=\"width: 50%; text-align: center; vertical-align: middle;\"&gt;{{Q2}} anos&lt;/td&gt;&lt;td style=\"width: 50%; text-align: center; vertical-align: middle;\"&gt;{{Q9}}&lt;/td&gt;&lt;/tr&gt;&lt;tr&gt;&lt;td style=\"width: 50%; text-align: center; vertical-align: middle;\"&gt;{{Q3}} anos&lt;/td&gt;&lt;td style=\"width: 50%; text-align: center; vertical-align: middle;\"&gt;{{Q10}}&lt;/td&gt;&lt;/tr&gt;&lt;tr&gt;&lt;td style=\"width: 50%; text-align: center; vertical-align: middle;\"&gt;{{Q4}} anos&lt;/td&gt;&lt;td style=\"width: 50%; text-align: center; vertical-align: middle;\"&gt;{{Q11}}&lt;/td&gt;&lt;/tr&gt;&lt;tr&gt;&lt;td style=\"width: 50%; text-align: center; vertical-align: middle;\"&gt;{{Q5}} anos&lt;/td&gt;&lt;td style=\"width: 50%; text-align: center; vertical-align: middle;\"&gt;{{Q12}}&lt;/td&gt;&lt;/tr&gt;&lt;tr&gt;&lt;td style=\"width: 50%; text-align: center; vertical-align: middle;\"&gt;{{Q6}} anos&lt;/td&gt;&lt;td style=\"width: 50%; text-align: center; vertical-align: middle;\"&gt;{{Q13}}&lt;/td&gt;&lt;/tr&gt;&lt;tr&gt;&lt;td style=\"width: 50%; text-align: center; vertical-align: middle;\"&gt;{{Q7}} anos&lt;/td&gt;&lt;td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O intervalo é de {{response}} anos.&lt;/p&gt;"}</v>
      </c>
      <c r="D1325" s="189" t="str">
        <f t="shared" si="2"/>
        <v>#REF!</v>
      </c>
    </row>
    <row r="1326" ht="15.75" customHeight="1">
      <c r="A1326" s="189" t="str">
        <f t="shared" ref="A1326:C1326" si="481">#REF!</f>
        <v>#REF!</v>
      </c>
      <c r="B1326" s="189" t="str">
        <f t="shared" si="481"/>
        <v>#REF!</v>
      </c>
      <c r="C1326" s="189" t="str">
        <f t="shared" si="481"/>
        <v>#REF!</v>
      </c>
      <c r="D1326" s="189" t="str">
        <f t="shared" si="2"/>
        <v>#REF!</v>
      </c>
    </row>
    <row r="1327" ht="15.75" customHeight="1">
      <c r="A1327" s="189" t="str">
        <f t="shared" ref="A1327:C1327" si="482">#REF!</f>
        <v>#REF!</v>
      </c>
      <c r="B1327" s="189" t="str">
        <f t="shared" si="482"/>
        <v>#REF!</v>
      </c>
      <c r="C1327" s="189" t="str">
        <f t="shared" si="482"/>
        <v>#REF!</v>
      </c>
      <c r="D1327" s="189" t="str">
        <f t="shared" si="2"/>
        <v>#REF!</v>
      </c>
    </row>
    <row r="1328" ht="15.75" customHeight="1">
      <c r="A1328" s="189" t="str">
        <f t="shared" ref="A1328:C1328" si="483">#REF!</f>
        <v>#REF!</v>
      </c>
      <c r="B1328" s="189" t="str">
        <f t="shared" si="483"/>
        <v>#REF!</v>
      </c>
      <c r="C1328" s="189" t="str">
        <f t="shared" si="483"/>
        <v>#REF!</v>
      </c>
      <c r="D1328" s="189" t="str">
        <f t="shared" si="2"/>
        <v>#REF!</v>
      </c>
    </row>
    <row r="1329" ht="15.75" customHeight="1">
      <c r="A1329" s="189" t="str">
        <f t="shared" ref="A1329:C1329" si="484">#REF!</f>
        <v>#REF!</v>
      </c>
      <c r="B1329" s="189" t="str">
        <f t="shared" si="484"/>
        <v>#REF!</v>
      </c>
      <c r="C1329" s="189" t="str">
        <f t="shared" si="484"/>
        <v>#REF!</v>
      </c>
      <c r="D1329" s="189" t="str">
        <f t="shared" si="2"/>
        <v>#REF!</v>
      </c>
    </row>
    <row r="1330" ht="15.75" customHeight="1">
      <c r="A1330" s="189" t="str">
        <f t="shared" ref="A1330:C1330" si="485">#REF!</f>
        <v>#REF!</v>
      </c>
      <c r="B1330" s="189" t="str">
        <f t="shared" si="485"/>
        <v>#REF!</v>
      </c>
      <c r="C1330" s="189" t="str">
        <f t="shared" si="485"/>
        <v>#REF!</v>
      </c>
      <c r="D1330" s="189" t="str">
        <f t="shared" si="2"/>
        <v>#REF!</v>
      </c>
    </row>
    <row r="1331" ht="15.75" customHeight="1">
      <c r="A1331" s="189" t="str">
        <f t="shared" ref="A1331:C1331" si="486">#REF!</f>
        <v>#REF!</v>
      </c>
      <c r="B1331" s="189" t="str">
        <f t="shared" si="486"/>
        <v>#REF!</v>
      </c>
      <c r="C1331" s="189" t="str">
        <f t="shared" si="486"/>
        <v>#REF!</v>
      </c>
      <c r="D1331" s="189" t="str">
        <f t="shared" si="2"/>
        <v>#REF!</v>
      </c>
    </row>
    <row r="1332" ht="15.75" customHeight="1">
      <c r="A1332" s="189" t="str">
        <f t="shared" ref="A1332:C1332" si="487">#REF!</f>
        <v>#REF!</v>
      </c>
      <c r="B1332" s="189" t="str">
        <f t="shared" si="487"/>
        <v>#REF!</v>
      </c>
      <c r="C1332" s="189" t="str">
        <f t="shared" si="487"/>
        <v>#REF!</v>
      </c>
      <c r="D1332" s="189" t="str">
        <f t="shared" si="2"/>
        <v>#REF!</v>
      </c>
    </row>
    <row r="1333" ht="15.75" customHeight="1">
      <c r="A1333" s="189" t="str">
        <f t="shared" ref="A1333:C1333" si="488">#REF!</f>
        <v>#REF!</v>
      </c>
      <c r="B1333" s="189" t="str">
        <f t="shared" si="488"/>
        <v>#REF!</v>
      </c>
      <c r="C1333" s="189" t="str">
        <f t="shared" si="488"/>
        <v>#REF!</v>
      </c>
      <c r="D1333" s="189" t="str">
        <f t="shared" si="2"/>
        <v>#REF!</v>
      </c>
    </row>
    <row r="1334" ht="15.75" customHeight="1">
      <c r="A1334" s="189" t="str">
        <f t="shared" ref="A1334:C1334" si="489">#REF!</f>
        <v>#REF!</v>
      </c>
      <c r="B1334" s="189" t="str">
        <f t="shared" si="489"/>
        <v>#REF!</v>
      </c>
      <c r="C1334" s="189" t="str">
        <f t="shared" si="489"/>
        <v>#REF!</v>
      </c>
      <c r="D1334" s="189" t="str">
        <f t="shared" si="2"/>
        <v>#REF!</v>
      </c>
    </row>
    <row r="1335" ht="15.75" customHeight="1">
      <c r="A1335" s="189" t="str">
        <f t="shared" ref="A1335:C1335" si="490">#REF!</f>
        <v>#REF!</v>
      </c>
      <c r="B1335" s="189" t="str">
        <f t="shared" si="490"/>
        <v>#REF!</v>
      </c>
      <c r="C1335" s="189" t="str">
        <f t="shared" si="490"/>
        <v>#REF!</v>
      </c>
      <c r="D1335" s="189" t="str">
        <f t="shared" si="2"/>
        <v>#REF!</v>
      </c>
    </row>
    <row r="1336" ht="15.75" customHeight="1">
      <c r="A1336" s="189" t="str">
        <f t="shared" ref="A1336:C1336" si="491">#REF!</f>
        <v>#REF!</v>
      </c>
      <c r="B1336" s="189" t="str">
        <f t="shared" si="491"/>
        <v>#REF!</v>
      </c>
      <c r="C1336" s="189" t="str">
        <f t="shared" si="491"/>
        <v>#REF!</v>
      </c>
      <c r="D1336" s="189" t="str">
        <f t="shared" si="2"/>
        <v>#REF!</v>
      </c>
    </row>
    <row r="1337" ht="15.75" customHeight="1">
      <c r="A1337" s="189" t="str">
        <f t="shared" ref="A1337:C1337" si="492">#REF!</f>
        <v>#REF!</v>
      </c>
      <c r="B1337" s="189" t="str">
        <f t="shared" si="492"/>
        <v>#REF!</v>
      </c>
      <c r="C1337" s="189" t="str">
        <f t="shared" si="492"/>
        <v>#REF!</v>
      </c>
      <c r="D1337" s="189" t="str">
        <f t="shared" si="2"/>
        <v>#REF!</v>
      </c>
    </row>
    <row r="1338" ht="15.75" customHeight="1">
      <c r="A1338" s="189" t="str">
        <f t="shared" ref="A1338:C1338" si="493">#REF!</f>
        <v>#REF!</v>
      </c>
      <c r="B1338" s="189" t="str">
        <f t="shared" si="493"/>
        <v>#REF!</v>
      </c>
      <c r="C1338" s="189" t="str">
        <f t="shared" si="493"/>
        <v>#REF!</v>
      </c>
      <c r="D1338" s="189" t="str">
        <f t="shared" si="2"/>
        <v>#REF!</v>
      </c>
    </row>
    <row r="1339" ht="15.75" customHeight="1">
      <c r="A1339" s="189" t="str">
        <f t="shared" ref="A1339:C1339" si="494">#REF!</f>
        <v>#REF!</v>
      </c>
      <c r="B1339" s="189" t="str">
        <f t="shared" si="494"/>
        <v>#REF!</v>
      </c>
      <c r="C1339" s="189" t="str">
        <f t="shared" si="494"/>
        <v>#REF!</v>
      </c>
      <c r="D1339" s="189" t="str">
        <f t="shared" si="2"/>
        <v>#REF!</v>
      </c>
    </row>
    <row r="1340" ht="15.75" customHeight="1">
      <c r="A1340" s="189" t="str">
        <f t="shared" ref="A1340:C1340" si="495">#REF!</f>
        <v>#REF!</v>
      </c>
      <c r="B1340" s="189" t="str">
        <f t="shared" si="495"/>
        <v>#REF!</v>
      </c>
      <c r="C1340" s="189" t="str">
        <f t="shared" si="495"/>
        <v>#REF!</v>
      </c>
      <c r="D1340" s="189" t="str">
        <f t="shared" si="2"/>
        <v>#REF!</v>
      </c>
    </row>
    <row r="1341" ht="15.75" customHeight="1">
      <c r="A1341" s="189" t="str">
        <f t="shared" ref="A1341:C1341" si="496">#REF!</f>
        <v>#REF!</v>
      </c>
      <c r="B1341" s="189" t="str">
        <f t="shared" si="496"/>
        <v>#REF!</v>
      </c>
      <c r="C1341" s="189" t="str">
        <f t="shared" si="496"/>
        <v>#REF!</v>
      </c>
      <c r="D1341" s="189" t="str">
        <f t="shared" si="2"/>
        <v>#REF!</v>
      </c>
    </row>
    <row r="1342" ht="15.75" customHeight="1">
      <c r="A1342" s="189" t="str">
        <f t="shared" ref="A1342:C1342" si="497">#REF!</f>
        <v>#REF!</v>
      </c>
      <c r="B1342" s="189" t="str">
        <f t="shared" si="497"/>
        <v>#REF!</v>
      </c>
      <c r="C1342" s="189" t="str">
        <f t="shared" si="497"/>
        <v>#REF!</v>
      </c>
      <c r="D1342" s="189" t="str">
        <f t="shared" si="2"/>
        <v>#REF!</v>
      </c>
    </row>
    <row r="1343" ht="15.75" customHeight="1">
      <c r="A1343" s="189" t="str">
        <f t="shared" ref="A1343:C1343" si="498">#REF!</f>
        <v>#REF!</v>
      </c>
      <c r="B1343" s="189" t="str">
        <f t="shared" si="498"/>
        <v>#REF!</v>
      </c>
      <c r="C1343" s="189" t="str">
        <f t="shared" si="498"/>
        <v>#REF!</v>
      </c>
      <c r="D1343" s="189" t="str">
        <f t="shared" si="2"/>
        <v>#REF!</v>
      </c>
    </row>
    <row r="1344" ht="15.75" customHeight="1">
      <c r="A1344" s="189" t="str">
        <f t="shared" ref="A1344:C1344" si="499">#REF!</f>
        <v>#REF!</v>
      </c>
      <c r="B1344" s="189" t="str">
        <f t="shared" si="499"/>
        <v>#REF!</v>
      </c>
      <c r="C1344" s="189" t="str">
        <f t="shared" si="499"/>
        <v>#REF!</v>
      </c>
      <c r="D1344" s="189" t="str">
        <f t="shared" si="2"/>
        <v>#REF!</v>
      </c>
    </row>
    <row r="1345" ht="15.75" customHeight="1">
      <c r="A1345" s="189" t="str">
        <f t="shared" ref="A1345:C1345" si="500">#REF!</f>
        <v>#REF!</v>
      </c>
      <c r="B1345" s="189" t="str">
        <f t="shared" si="500"/>
        <v>#REF!</v>
      </c>
      <c r="C1345" s="189" t="str">
        <f t="shared" si="500"/>
        <v>#REF!</v>
      </c>
      <c r="D1345" s="189" t="str">
        <f t="shared" si="2"/>
        <v>#REF!</v>
      </c>
    </row>
    <row r="1346" ht="15.75" customHeight="1">
      <c r="A1346" s="189" t="str">
        <f t="shared" ref="A1346:C1346" si="501">#REF!</f>
        <v>#REF!</v>
      </c>
      <c r="B1346" s="189" t="str">
        <f t="shared" si="501"/>
        <v>#REF!</v>
      </c>
      <c r="C1346" s="189" t="str">
        <f t="shared" si="501"/>
        <v>#REF!</v>
      </c>
      <c r="D1346" s="189" t="str">
        <f t="shared" si="2"/>
        <v>#REF!</v>
      </c>
    </row>
    <row r="1347" ht="15.75" customHeight="1">
      <c r="A1347" s="189" t="str">
        <f t="shared" ref="A1347:C1347" si="502">#REF!</f>
        <v>#REF!</v>
      </c>
      <c r="B1347" s="189" t="str">
        <f t="shared" si="502"/>
        <v>#REF!</v>
      </c>
      <c r="C1347" s="189" t="str">
        <f t="shared" si="502"/>
        <v>#REF!</v>
      </c>
      <c r="D1347" s="189" t="str">
        <f t="shared" si="2"/>
        <v>#REF!</v>
      </c>
    </row>
    <row r="1348" ht="15.75" customHeight="1">
      <c r="A1348" s="189" t="str">
        <f t="shared" ref="A1348:C1348" si="503">#REF!</f>
        <v>#REF!</v>
      </c>
      <c r="B1348" s="189" t="str">
        <f t="shared" si="503"/>
        <v>#REF!</v>
      </c>
      <c r="C1348" s="189" t="str">
        <f t="shared" si="503"/>
        <v>#REF!</v>
      </c>
      <c r="D1348" s="189" t="str">
        <f t="shared" si="2"/>
        <v>#REF!</v>
      </c>
    </row>
    <row r="1349" ht="15.75" customHeight="1">
      <c r="A1349" s="189" t="str">
        <f t="shared" ref="A1349:C1349" si="504">#REF!</f>
        <v>#REF!</v>
      </c>
      <c r="B1349" s="189" t="str">
        <f t="shared" si="504"/>
        <v>#REF!</v>
      </c>
      <c r="C1349" s="189" t="str">
        <f t="shared" si="504"/>
        <v>#REF!</v>
      </c>
      <c r="D1349" s="189" t="str">
        <f t="shared" si="2"/>
        <v>#REF!</v>
      </c>
    </row>
    <row r="1350" ht="15.75" customHeight="1">
      <c r="A1350" s="189" t="str">
        <f>Seeds!AB881</f>
        <v>M6-EyP-7a-I-1</v>
      </c>
      <c r="B1350" s="189" t="str">
        <f t="shared" ref="B1350:B1370" si="505">#REF!</f>
        <v>#REF!</v>
      </c>
      <c r="C1350" s="189" t="str">
        <f>Seeds!AA881</f>
        <v>{"id":"M6-EyP-7a-I-1","stimulus":"&lt;p&gt;O gráfico a seguir mostra os esportes praticados por um grupo de alunos. Clique nas opções corretas.&lt;/p&gt;&lt;div style=\"display:flex; justify-content:center;\"&gt;&lt;div class=\"fr-chart ct-chart ct-minor-seventh\" data-chart='{\"type\": \"bar\", \"series\": [{\"name\": \"Esporte\", \"data\": [{{Q1}},{{Q2}},{{Q3}},{{Q4}}]}], \"labels\": [\"Atletismo\", \"Tênis\", \"Natação\", \"Basquetebol\"],\"options\":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8,"max":12,"step":1},{"name":"Q4","label":null,"min":5,"max":10,"step":1},{"name":"D1","label":null,"list":["atletismo","tênis","natação","basquetebol"]},{"name":"D2","label":null,"list":["atletismo","tênis","natação","basquetebol"]},{"name":"D3","label":null,"list":["atletismo","tênis","natação","basquetebol"]}],"calculated":[{"name":"A1","label":"No eixo &lt;i&gt;x&lt;/i&gt; estão os esportes praticados pelos alunos.","function":""},{"name":"A2","label":"O eixo &lt;i&gt;y&lt;/i&gt; mostra o número de alunos que praticam {{D1}}.","function":""},{"name":"A3","label":"No eixo &lt;i&gt;x&lt;/i&gt; aparece como esporte {{D2}}.","function":""},{"name":"A4","label":"O eixo &lt;i&gt;x&lt;/i&gt; representa 4 categorias.","function":""},{"name":"A5","label":"No eixo &lt;i&gt;x&lt;/i&gt; é possível ver o número de alunos que praticam cada esporte.","function":"","incorrect":true,"feedback":"&lt;p&gt;O eixo &lt;i&gt;x&lt;/i&gt; é o eixo horizontal. Nele são mostrados os esportes praticados pelos alunos.&lt;/p&gt;"},{"name":"A6","label":"No eixo &lt;i&gt;y&lt;/i&gt; é possível ver os esportes que os alunos praticam.","function":"","incorrect":true,"feedback":"&lt;p&gt;O eixo &lt;i&gt;y&lt;/i&gt; é o eixo vertical. Ele representa o número de alunos que praticam cada esporte.&lt;/p&gt;"},{"name":"A7","label":"O gráfico representa quantos alunos não praticam determinado esporte.","function":"","incorrect":true,"feedback":"&lt;p&gt;O gráfico representa um grupo de alunos que pratica esportes.&lt;/p&gt;"}],"uniques":true},"algorithm":{"name":"trueFalse","template":"Multiple choice – multiple response","params":{"countCorrect":2,"countIncorrect":1,"showCheckIcon":true}}}</v>
      </c>
      <c r="D1350" s="189" t="str">
        <f t="shared" si="2"/>
        <v>#REF!</v>
      </c>
    </row>
    <row r="1351" ht="15.75" customHeight="1">
      <c r="A1351" s="189" t="str">
        <f>Seeds!AB882</f>
        <v>M6-EyP-7a-I-2</v>
      </c>
      <c r="B1351" s="189" t="str">
        <f t="shared" si="505"/>
        <v>#REF!</v>
      </c>
      <c r="C1351" s="189" t="str">
        <f>Seeds!AA882</f>
        <v>{"id":"M6-EyP-7a-I-2","stimulus":"&lt;p&gt;O gráfico a seguir mostra as três disciplinas favoritas dos amigos de Sara e Ivan. Selecione as opções corretas.&lt;/p&gt;&lt;div style=\"display:flex; justify-content:center;\"&gt;&lt;div class=\"fr-chart ct-chart ct-minor-seventh\" data-chart='{\"type\": \"bar\", \"series\": [{\"name\": \"Sara\", \"data\": [{{Q1}},{{Q2}},{{Q3}}]},{\"name\": \"Ivan\", \"data\": [{{Q4}},{{Q5}},{{Q6}}]}], \"labels\": [\"Matemática\", \"Música\", \"Inglês\"], \"options\": {\"legend\": {\"display\": true, \"position\": \"top\", \"labelLines\": {\"display\": true, \"numberOfLines\": 2}}},\"options\":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10,"max":12,"step":1},{"name":"Q4","label":null,"min":3,"max":8,"step":1},{"name":"Q5","label":null,"min":5,"max":10,"step":1},{"name":"Q6","label":null,"min":10,"max":12,"step":1}],"calculated":[{"name":"A1","label":"O eixo &lt;i&gt;x&lt;/i&gt; representa as disciplinas favoritas.","function":""},{"name":"A2","label":"O eixo &lt;i&gt;y&lt;/i&gt; representa o número de amigos.","function":""},{"name":"A3","label":"No eixo &lt;i&gt;x&lt;/i&gt; aparecem as disciplinas Matemática, Música e Inglês.","function":""},{"name":"A4","label":"No eixo &lt;i&gt;x&lt;/i&gt; existem 3 categorias.","function":""},{"name":"A5","label":"O eixo &lt;i&gt;x&lt;/i&gt; é o eixo vertical.","function":"","incorrect":true,"feedback":"&lt;p&gt;O eixo &lt;i&gt;x&lt;/i&gt; é o eixo horizontal.&lt;/p&gt;"},{"name":"A6","label":"O eixo &lt;i&gt;y&lt;/i&gt; é o eixo horizontal.","function":"","incorrect":true,"feedback":"&lt;p&gt;O eixo &lt;i&gt;y&lt;/i&gt; é o eixo vertical.&lt;/p&gt;"},{"name":"A7","label":"As categorias descritas no eixo &lt;i&gt;x&lt;/i&gt; são 4.","function":"","incorrect":true,"feedback":"&lt;p&gt;No eixo &lt;i&gt;x&lt;/i&gt; existem 3 categorias.&lt;/p&gt;"},{"name":"A8","label":"A legenda refere-se aos amigos de Sara e Igor.","function":"","incorrect":true,"feedback":"&lt;p&gt;As legendas referem-se aos amigos de Sara e Ivan.&lt;/p&gt;"}],"uniques":true},"algorithm":{"name":"trueFalse","template":"Multiple choice – multiple response","params":{"countCorrect":2,"countIncorrect":1,"showCheckIcon":true}}}</v>
      </c>
      <c r="D1351" s="189" t="str">
        <f t="shared" si="2"/>
        <v>#REF!</v>
      </c>
    </row>
    <row r="1352" ht="15.75" customHeight="1">
      <c r="A1352" s="189" t="str">
        <f>Seeds!AB883</f>
        <v>M6-EyP-7a-E-1</v>
      </c>
      <c r="B1352" s="189" t="str">
        <f t="shared" si="505"/>
        <v>#REF!</v>
      </c>
      <c r="C1352" s="189" t="str">
        <f>Seeds!AA883</f>
        <v>{"id":"M6-EyP-7a-E-1","stimulus":"&lt;p&gt;Este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aparecem {{response}} categorias.&lt;/p&gt;&lt;p&gt;Na legenda aparecem {{response}}.&lt;/p&gt;","hint":"&lt;p&gt;O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os nomes dos amigos","function":"","group":2},{"name":"A2","label":"as horas de estudo","function":"","incorrect":true,"group":2},{"name":"A3","label":"os dias da semana","function":"","incorrect":true,"group":2}],"uniques":false},"algorithm":{"name":"groupResponses","template":"Cloze with drop down"}}</v>
      </c>
      <c r="D1352" s="189" t="str">
        <f t="shared" si="2"/>
        <v>#REF!</v>
      </c>
    </row>
    <row r="1353" ht="15.75" customHeight="1">
      <c r="A1353" s="189" t="str">
        <f>Seeds!AB884</f>
        <v>M6-EyP-7a-E-2</v>
      </c>
      <c r="B1353" s="189" t="str">
        <f t="shared" si="505"/>
        <v>#REF!</v>
      </c>
      <c r="C1353" s="189" t="str">
        <f>Seeds!AA884</f>
        <v>{"id":"M6-EyP-7a-E-2","stimulus":"&lt;p&gt;Este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estão representados {{response}}.&lt;/p&gt;&lt;p&gt;No gráfico existem {{response}} séries.&lt;/p&gt;","hint":"&lt;p&gt;O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ís","Felipe","Carlos"]},{"name":"N2","label":null,"list":["Irene","Paula","Luiza"]}],"calculated":[{"name":"A1","label":"{{function}}","function":"2","group":2},{"name":"A2","label":"{{function}}","function":"{{Q11}}","incorrect":true,"group":2},{"name":"A3","label":"{{function}}","function":"{{Q12}}","incorrect":true,"group":2},{"name":"A1","label":"os 5 dias de estudo","function":"","group":1},{"name":"A2","label":"as horas que {{N1}} estuda","function":"","incorrect":true,"group":1},{"name":"A3","label":"os 7 dias de estudo","function":"","incorrect":true,"group":1}],"uniques":false},"algorithm":{"name":"groupResponses","template":"Cloze with drop down"}}</v>
      </c>
      <c r="D1353" s="189" t="str">
        <f t="shared" si="2"/>
        <v>#REF!</v>
      </c>
    </row>
    <row r="1354" ht="15.75" customHeight="1">
      <c r="A1354" s="189" t="str">
        <f>Seeds!AB885</f>
        <v>M6-EyP-7a-E-3</v>
      </c>
      <c r="B1354" s="189" t="str">
        <f t="shared" si="505"/>
        <v>#REF!</v>
      </c>
      <c r="C1354" s="189" t="str">
        <f>Seeds!AA885</f>
        <v>{"id":"M6-EyP-7a-E-3","stimulus":"&lt;p&gt;Em um relatório feito a um grupo de jovens e adultos sobre os destinos preferidos para as férias, foi feito um gráfico como este. Arraste as opções corretas.&lt;/p&gt;&lt;div style=\"display:flex; justify-content:center;\"&gt;&lt;div class=\"fr-chart ct-chart ct-minor-seventh\" data-chart='{\"type\": \"bar\", \"series\": [{\"name\": \"Jovens\", \"data\": [{{Q1}},{{Q2}},{{Q3}}]},{\"name\": \"Adultos\", \"data\": [{{Q4}},{{Q5}},{{Q6}}]}], \"labels\":[\"Praia\",\"Montanha\",\"Cidade\"],\"options\": {\"axisY\": {\"onlyInteger\": true}}}'&gt;&lt;/div&gt;","template":"&lt;p&gt;Os destinos de férias são representados no eixo {{response}}.&lt;/p&gt;&lt;p&gt;Os nomes das séries no gráfico são {{response}}.&lt;/p&gt;","hint":"&lt;p&gt;O gráfico é representado por dois eixos, um horizontal, &lt;i&gt;x,&lt;/i&gt; e um vertical, &lt;i&gt;y.&lt;/i&gt;&lt;/p&gt;","feedback":"&lt;p&gt;O gráfico é representado por dois eixos, um horizontal, &lt;i&gt;x,&lt;/i&gt; e um vertical, &lt;i&gt;y.&lt;/i&gt;&lt;/p&gt;","seed":{"parameters":[{"name":"Q1","label":null,"min":20,"max":30,"step":1},{"name":"Q2","label":null,"min":30,"max":40,"step":1},{"name":"Q3","label":null,"min":10,"max":20,"step":1},{"name":"Q4","label":null,"min":20,"max":30,"step":1},{"name":"Q5","label":null,"min":30,"max":40,"step":1},{"name":"Q6","label":null,"min":10,"max":20,"step":1}],"calculated":[{"name":"A1","label":"&lt;i&gt;x&lt;/i&gt;"},{"name":"A2","label":"Jovens e Adultos"},{"name":"A3","label":"&lt;i&gt;y&lt;/i&gt;","incorrect":true},{"name":"A4","label":"Praia, Montanha e Cidade","incorrect":true},{"name":"A5","label":"Praia, Montanha e Campo","incorrect":true}],"uniques":false},"algorithm":{"name":"calculateOperation","template":"Cloze with drag &amp; drop","params":{"keyboard":"INTERMEDIATE"}}}</v>
      </c>
      <c r="D1354" s="189" t="str">
        <f t="shared" si="2"/>
        <v>#REF!</v>
      </c>
    </row>
    <row r="1355" ht="15.75" customHeight="1">
      <c r="A1355" s="189" t="str">
        <f>Seeds!AB886</f>
        <v>M6-EyP-7b-I-1</v>
      </c>
      <c r="B1355" s="189" t="str">
        <f t="shared" si="505"/>
        <v>#REF!</v>
      </c>
      <c r="C1355" s="189" t="str">
        <f>Seeds!AA886</f>
        <v>{
    "id": "M6-EyP-7b-I-1",
    "stimulus": "&lt;p&gt;O gráfico seguinte mostra as temperaturas mínimas e máximas para os primeiros dias de junho em Porto Alegre (RS). Indique se as afirmações estão corretas ou incorretas.&lt;/p&gt;&lt;div style=\"display:flex; justify-content:center;\"&gt;&lt;div class=\"fr-chart ct-chart ct-minor-seventh\" data-chart='{\"type\": \"bar\", \"series\": [{\"name\": \"°C mínimo\", \"data\": [{{Q1}},{{Q2}},{{Q3}},{{Q4}},{{Q5}}]},{\"name\": \"°C máximo\", \"data\": [{{Q6}},{{Q7}},{{Q8}},{{Q9}},{{Q10}}]}], \"labels\":[\"Segunda-feira\",\"Terça-feira\",\"Quarta-feira\",\"Quinta-feira\",\"Sexta-feira\"],\"options\": {\"axisY\": {\"onlyInteger\": true}}}'&gt;&lt;/div&gt;&lt;/div&gt;",
    "template": "&lt;p&gt;{{Q1.label}} = &amp;nbsp;{{response}}&amp;nbsp;&lt;/p&gt;&lt;p&gt;{{Q2.label}} = &amp;nbsp;{{response}}&amp;nbsp;&lt;/p&gt;&lt;p&gt;{{Q3.label}} = &amp;nbsp;&amp;nbsp;{{response}}&lt;/p&gt;",
    "hint": "&lt;p&gt;A altura que cada barra atinge representa a temperatura.&lt;/p&gt;",
    "feedback": "&lt;p&gt;A altura que cada barra atinge representa 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"A temperatura mínima registrada na segunda-feira foi {{Q1}} °C."
            },
            {
                "name": "A2",
                "label": "A temperatura mínima registrada na terça-feira foi {{Q2}} °C."
            },
            {
                "name": "A3",
                "label": "A temperatura máxima registrada na quarta-feira foi {{Q8}} °C."
            },
            {
                "name": "A4",
                "label": "A temperatura máxima registrada na quinta-feira foi {{Q9}} °C."
            },
            {
                "name": "A5",
                "label": "A temperatura mínima registrada na sexta-feira foi {{Q5}} °C."
            },
            {
                "name": "A6",
                "label": "A temperatura máxima registrada na segunda-feira foi {{Q1}} °C.",
                "incorrect": true,
                "feedback": "&lt;p&gt;A temperatura mínima na segunda-feira foi {{Q1}} °C e o máximo foi {{Q6}} °C.&lt;/p&gt;"
            },
            {
                "name": "A7",
                "label": "A temperatura máxima registrada na terça-feira foi {{Q2}} °C.",
                "incorrect": true,
                "feedback": "&lt;p&gt;A temperatura mínima registrada na terça-feira foi {{Q2}} °C e o máximo foi {{Q7}} °C.&lt;/p&gt;"
            },
            {
                "name": "A8",
                "label": "A temperatura mínima registrada na quarta-feira foi {{Q8}} °C.",
                "incorrect": true,
                "feedback": "&lt;p&gt;A temperatura mínima registrada na quarta-feira foi {{Q3}} °C e o máximo foi {{Q8}} °C.&lt;/p&gt;"
            },
            {
                "name": "A9",
                "label": "A temperatura mínima registrada na quinta-feira foi {{Q9}} °C.",
                "incorrect": true,
                "feedback": "&lt;p&gt;A temperatura mínima registrada na quinta-feira foi {{Q4}} °C e o máximo foi {{Q9}} °C.&lt;/p&gt;"
            },
            {
                "name": "A10",
                "label": "A temperatura máxima registrada na sexta-feira foi {{Q5}} °C.",
                "incorrect": true,
                "feedback": "&lt;p&gt;A temperatura máxima registrada na sexta-feira foi {{Q5}} °C. A temperatura mínima na sexta-feira foi {{Q5}} °C e a máxima foi {{Q10}} °C.&lt;/p&gt;"
            }
        ],
        "uniques": false
    },
    "algorithm": {
        "name": "trueFalse",
        "template": "Choice matrix – inline",
        "params": {
            "countCorrect": 2,
            "countIncorrect": 1,
            "showCheckIcon": false,
            "options": [
                "Verdadeira",
                "Falsa"
            ]
        }
    }
}</v>
      </c>
      <c r="D1355" s="189" t="str">
        <f t="shared" si="2"/>
        <v>#REF!</v>
      </c>
    </row>
    <row r="1356" ht="15.75" customHeight="1">
      <c r="A1356" s="189" t="str">
        <f>Seeds!AB887</f>
        <v>M6-EyP-7b-I-2</v>
      </c>
      <c r="B1356" s="189" t="str">
        <f t="shared" si="505"/>
        <v>#REF!</v>
      </c>
      <c r="C1356" s="189" t="str">
        <f>Seeds!AA887</f>
        <v>{"id":"M6-EyP-7b-I-2","stimulus":"&lt;p&gt;O gráfico a seguir representa as atividades favoritas de um grupo de meninas e meninos. Indique se as afirmações estão corretas ou incorretas.&lt;/p&gt;&lt;div style=\"display:flex; justify-content:center;\"&gt;&lt;div class=\"fr-chart ct-chart ct-minor-seventh\" data-chart='{\"type\": \"bar\", \"series\": [{\"name\": \"Meninas\", \"data\": [{{Q1}},{{Q3}},{{Q5}}]},{\"name\": \"Meninos\", \"data\": [{{Q2}},{{Q4}},{{Q6}}]}], \"labels\":[\"Praticar esportes\",\"Ir ao parque\",\"Brincar com os avós\"],\"options\": {\"axisY\": {\"onlyInteger\": true}}}'&gt;&lt;/div&gt;&lt;/div&gt;","template":"&lt;p&gt;{{Q1.label}} = &amp;nbsp;{{response}}&amp;nbsp;&lt;/p&gt;&lt;p&gt;{{Q2.label}} = &amp;nbsp;{{response}}&amp;nbsp;&lt;/p&gt;&lt;p&gt;{{Q3.label}} = &amp;nbsp;&amp;nbsp;{{response}}&lt;/p&gt;","hint":"&lt;p&gt;A altura que cada barra atinge representa o número de meninas e meninos que gostam de uma atividade.&lt;/p&gt;","feedback":"&lt;p&gt;A altura que cada barra atinge representa o número de meninas e meninos que gostam de uma atividade.&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meninos preferem brincar com os avós."},{"name":"A2","label":"{{Q1}} meninas preferem praticar esportes."},{"name":"A3","label":"Esta pesquisa foi realizada com {{T1}} meninos."},{"name":"A4","label":"Esta pesquisa foi realizada com {{T2}} meninas."},{"name":"A5","label":"{{Q1}} meninos preferem praticar esportes.","incorrect":true,"feedback":"&lt;p&gt;Os meninos que preferem praticar esportes são {{Q2}}.&lt;/p&gt;"},{"name":"A6","label":"{{Q5}} meninas preferem ir ao parque.","incorrect":true,"feedback":"&lt;p&gt;As meninas que preferem ir ao parque são {{Q3}}.&lt;/p&gt;"},{"name":"A7","label":"Esta pesquisa foi realizada com {{T3}} meninos.","incorrect":true,"feedback":"&lt;p&gt;A pesquisa foi realizada com {{T1}} meninos.&lt;/p&gt;"},{"name":"A8","label":"Esta pesquisa foi realizada com {{T4}} meninas.","incorrect":true,"feedback":"&lt;p&gt;A pesquisa foi realizada com {{T2}} meninas.&lt;/p&gt;"}],"uniques":true},"algorithm":{"name":"trueFalse","template":"Choice matrix – inline","params":{"countCorrect":2,"countIncorrect":1,"showCheckIcon":false,"options":["Verdadeira","Falsa"]}}}</v>
      </c>
      <c r="D1356" s="189" t="str">
        <f t="shared" si="2"/>
        <v>#REF!</v>
      </c>
    </row>
    <row r="1357" ht="15.75" customHeight="1">
      <c r="A1357" s="189" t="str">
        <f>Seeds!AB888</f>
        <v>M6-EyP-7b-I-3</v>
      </c>
      <c r="B1357" s="189" t="str">
        <f t="shared" si="505"/>
        <v>#REF!</v>
      </c>
      <c r="C1357" s="189" t="str">
        <f>Seeds!AA888</f>
        <v>{"id":"M6-EyP-7b-I-3","stimulus":"&lt;p&gt;O professor de Música criou esta tabela com os estilos musicais preferidos de seus alunos do 6º ano. Indique se as afirmações estão corretas ou incorretas.&lt;/p&gt;&lt;div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&amp;nbsp;&amp;nbsp;{{response}}&lt;/p&gt;","hint":"&lt;p&gt;A altura que cada barra atinge representa o número de alunos que gostam do estilo musical.&lt;/p&gt;","feedback":"&lt;p&gt;A altura que cada barra atinge representa o número de alunos que gostam do estilo musical.&lt;/p&gt;","seed":{"parameters":[{"name":"Q1","label":null,"list":[5,6,7,8,9,10]},{"name":"Q2","label":null,"list":[5,6,7,8,9,10]},{"name":"Q3","label":null,"list":[5,6,7,8,9,10]},{"name":"Q4","label":null,"list":[5,6,7,8,9,10]},{"name":"Q5","label":null,"list":[5,6,7,8,9,10]},{"name":"Q6","label":null,"list":[5,6,7,8,9,10]},{"name":"Q7","label":null,"list":[5,6,7,8,9,10]},{"name":"Q8","label":null,"list":[5,6,7,8,9,10]},{"name":"Q9","label":null,"list":["pop","rock","clássica","samba","rap"]},{"name":"Q10","label":null,"list":["pop","rock","clássica","samba","rap"]},{"name":"Q11","label":null,"list":["pop","rock","clássica","samba","rap"]},{"name":"Q12","label":null,"list":["pop","rock","clássica","samba","rap"]}],"calculated":[{"name":"A1","label":"{{Q1}} alunos do 6º A preferem {{Q9}}."},{"name":"A2","label":"{{Q8}} alunos do 6º B preferem {{Q12}}."},{"name":"A3","label":"{{Q4}} alunos do 6º B preferem {{Q10}}."},{"name":"A4","label":"{{Q5}} alunos do 6º A preferem {{Q11}}."},{"name":"A5","label":"{{Q6}} alunos do 6º A preferem {{Q12}}.","incorrect":true,"feedback":"&lt;p&gt;Os alunos do 6º A que preferem {{Q12}} são {{Q7}}.&lt;/p&gt;"},{"name":"A6","label":"{{Q4}} alunos do 6º B preferem {{Q11}}.","incorrect":true,"feedback":"&lt;p&gt;Os alunos do 6º B que preferem {{Q11}} são {{Q6}}.&lt;/p&gt;"},{"name":"A7","label":"{{Q3}} alunos do 6º B preferem {{Q10}}.","incorrect":true,"feedback":"&lt;p&gt;Os alunos do 6º B que preferem {{Q10}} são {{Q4}}.&lt;/p&gt;"},{"name":"A8","label":"{{Q3}} alunos do 6º A preferem {{Q9}}.","incorrect":true,"feedback":"&lt;p&gt;Os alunos do 6º A que preferem {{Q9}} são {{Q1}}.&lt;/p&gt;"}],"uniques":true},"algorithm":{"name":"trueFalse","template":"Choice matrix – inline","params":{"countCorrect":2,"countIncorrect":1,"showCheckIcon":false,"options":["Verdadeira","Falsa"]}}}</v>
      </c>
      <c r="D1357" s="189" t="str">
        <f t="shared" si="2"/>
        <v>#REF!</v>
      </c>
    </row>
    <row r="1358" ht="15.75" customHeight="1">
      <c r="A1358" s="189" t="str">
        <f>Seeds!AB889</f>
        <v>M6-EyP-7b-E-1</v>
      </c>
      <c r="B1358" s="189" t="str">
        <f t="shared" si="505"/>
        <v>#REF!</v>
      </c>
      <c r="C1358" s="189" t="str">
        <f>Seeds!AA889</f>
        <v>{"id":"M6-EyP-7b-E-1","stimulus":"&lt;p&gt;O professor de educação física criou este gráfico com os times de futebol favoritos dos alunos do 6º ano. Observe o gráfico e complete as frases.&lt;/p&gt;&lt;div style=\"display:flex; justify-content:center;\"&gt;&lt;div class=\"fr-chart ct-chart ct-minor-seventh\" data-chart='{\"type\": \"bar\", \"series\": [{\"name\": \"6º A\", \"data\": [{{Q1}},{{Q3}},{{Q5}},{{Q7}}]},{\"name\": \"6º B\", \"data\": [{{Q2}},{{Q4}},{{Q6}},{{Q8}}]}], \"labels\":[\"{{Q9}}\",\"{{Q10}}\",\"{{Q11}}\",\"{{Q12}}\"],\"options\": {\"axisY\": {\"onlyInteger\": true}}}'&gt;&lt;/div&gt;&lt;/div&gt;","template":"&lt;p&gt;{{response}} alunos do 6º B preferem o {{Q11}}.&lt;/p&gt;&lt;p&gt;{{response}} alunos do 6º A preferem o {{Q9}}.&lt;/p&gt;&lt;p&gt;O time favorito dos alunos do 6º A obteve {{response}} votos.&lt;/p&gt;","hint":"&lt;p&gt;A altura que cada barra atinge representa o número de alunos que gostam do time de futebol.&lt;/p&gt;","feedback":"&lt;p&gt;A altura que cada barra atinge representa o número de alunos que gostam do time de futebol.&lt;/p&gt;","seed":{"parameters":[{"name":"Q1","label":null,"min":5,"max":12,"step":1},{"name":"Q2","label":null,"min":5,"max":12,"step":1},{"name":"Q3","label":null,"min":5,"max":12,"step":1},{"name":"Q4","label":null,"min":5,"max":12,"step":1},{"name":"Q5","label":null,"min":5,"max":12,"step":1},{"name":"Q6","label":null,"min":5,"max":12,"step":1},{"name":"Q7","label":null,"min":5,"max":12,"step":1},{"name":"Q8","label":null,"min":5,"max":12,"step":1},{"name":"Q9","label":null,"list":["Corinthians","Flamengo","Vasco","Sport","Grêmio","Cruzeiro"]},{"name":"Q10","label":null,"list":["Corinthians","Flamengo","Vasco","Sport","Grêmio","Cruzeiro"]},{"name":"Q11","label":null,"list":["Corinthians","Flamengo","Vasco","Sport","Grêmio","Cruzeiro"]},{"name":"Q12","label":null,"list":["Corinthians","Flamengo","Vasco","Sport","Grêmio","Cruzeiro"]}],"calculated":[{"name":"A1","label":"{{function}}","function":"{{Q6}}"},{"name":"A2","label":"{{function}}","function":"{{Q1}}"},{"name":"A3","label":"{{function}}","function":"math.max({{Q1}},{{Q3}},{{Q5}},{{Q7}})"}],"uniques":true},"algorithm":{"name":"calculateOperation","params":{"method":"equivLiteral","keyboard":"NUMERICAL"}}}</v>
      </c>
      <c r="D1358" s="189" t="str">
        <f t="shared" si="2"/>
        <v>#REF!</v>
      </c>
    </row>
    <row r="1359" ht="15.75" customHeight="1">
      <c r="A1359" s="189" t="str">
        <f>Seeds!AB890</f>
        <v>M6-EyP-7b-E-2</v>
      </c>
      <c r="B1359" s="189" t="str">
        <f t="shared" si="505"/>
        <v>#REF!</v>
      </c>
      <c r="C1359" s="189" t="str">
        <f>Seeds!AA890</f>
        <v>{"id":"M6-EyP-7b-E-2","stimulus":"&lt;p&gt;O gráfico a seguir representa os sabores de sorvete que mais venderam em um dia em duas sorveterias. Observe-o e complete as frases.&lt;/p&gt;&lt;div style=\"display:flex; justify-content:center;\"&gt;&lt;div class=\"fr-chart ct-chart ct-minor-seventh\" data-chart='{\"type\": \"bar\", \"series\": [{\"name\": \"Sorveteria 1\", \"data\": [{{Q1}},{{Q2}},{{Q3}}]},{\"name\": \"Sorveteria 2\", \"data\": [{{Q4}},{{Q5}},{{Q6}}]}], \"labels\":[\"{{Q7}}\",\"{{Q8}}\",\"{{Q9}}\"],\"options\": {\"axisY\": {\"onlyInteger\": true}}}'&gt;&lt;/div&gt;&lt;/div&gt;","template":"&lt;p&gt;A sorveteria 1 vendeu {{response}} sorvetes de {{Q9}}.&lt;/p&gt;&lt;p&gt;A sorveteria 2 vendeu {{response}} sorvetes de {{Q8}}.&lt;/p&gt;&lt;p&gt;Considerando as duas sorveterias, foram vendidos {{response}} sorvetes de {{Q7}}.&lt;/p&gt;","hint":"&lt;p&gt;A altura que cada barra atinge representa quantos sorvetes daquele sabor foram vendidos.&lt;/p&gt;","feedback":"&lt;p&gt;A altura que cada barra atinge representa quantos sorvetes daquele sabor foram vendidos.&lt;/p&gt;","seed":{"parameters":[{"name":"Q1","label":null,"min":40,"max":60,"step":1},{"name":"Q2","label":null,"min":40,"max":60,"step":1},{"name":"Q3","label":null,"min":40,"max":60,"step":1},{"name":"Q4","label":null,"min":40,"max":60,"step":1},{"name":"Q5","label":null,"min":40,"max":60,"step":1},{"name":"Q6","label":null,"min":40,"max":60,"step":1},{"name":"Q7","label":null,"list":["morango","limão","creme","chocolate","coco"]},{"name":"Q8","label":null,"list":["morango","limão","creme","chocolate","coco"]},{"name":"Q9","label":null,"list":["morango","limão","creme","chocolate","coco"]}],"calculated":[{"name":"A1","label":"{{function}}","function":"{{Q3}}"},{"name":"A2","label":"{{function}}","function":"{{Q5}}"},{"name":"A3","label":"{{function}}","function":"{{Q1}}+{{Q4}}"}],"uniques":true},"algorithm":{"name":"calculateOperation","params":{"method":"equivLiteral","keyboard":"NUMERICAL"}}}</v>
      </c>
      <c r="D1359" s="189" t="str">
        <f t="shared" si="2"/>
        <v>#REF!</v>
      </c>
    </row>
    <row r="1360" ht="15.75" customHeight="1">
      <c r="A1360" s="189" t="str">
        <f>Seeds!AB891</f>
        <v>M6-EyP-7b-E-3</v>
      </c>
      <c r="B1360" s="189" t="str">
        <f t="shared" si="505"/>
        <v>#REF!</v>
      </c>
      <c r="C1360" s="189" t="str">
        <f>Seeds!AA891</f>
        <v>{"id":"M6-EyP-7b-E-3","stimulus":"&lt;p&gt;Rodrigo e Gisele anotaram neste gráfico de que país são os autores dos livros que cada um deles tem na estantes. Observe o gráfico e complete as frases.&lt;/p&gt;&lt;div style=\"display:flex; justify-content:center;\"&gt;&lt;div class=\"fr-chart ct-chart ct-minor-seventh\" data-chart='{\"type\": \"bar\", \"series\": [{\"name\": \"Rodrigo\", \"data\": [{{Q1}},{{Q3}},{{Q5}},{{Q7}}]},{\"name\": \"Gisele\", \"data\": [{{Q2}},{{Q4}},{{Q6}},{{Q8}}]}], \"labels\":[\"{{Q9}}\",\"{{Q10}}\",\"{{Q11}}\",\"{{Q12}}\"],\"options\": {\"axisY\": {\"onlyInteger\": true}}}'&gt;&lt;/div&gt;&lt;/div&gt;","template":"&lt;p&gt;Rodrigo tem {{response}} livros de autores nascidos na {{Q12}}.&lt;/p&gt;&lt;p&gt;Rodrigo e Gisele têm {{response}} livros de autores nascidos na {{Q11}}.&lt;/ p &gt;&lt;p&gt;Gisele tem {{response}} livros de autores que nasceram na {{Q9}}.&lt;/p&gt;","hint":"&lt;p&gt;A altura de cada barra representa o número de autores do país.&lt;/p&gt;","feedback":"&lt;p&gt;A altura de cada barra representa o número de autores do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nha","Argentina","Itália","França","Nigéria"]},{"name":"Q10","label":null,"list":["Espanha","Argentina","Itália","França","Nigéria"]},{"name":"Q11","label":null,"list":["Espanha","Argentina","Itália","França","Nigéria"]},{"name":"Q12","label":null,"list":["Espanha","Argentina","Itália","França","Nigéria"]}],"calculated":[{"name":"A1","label":"{{function}}","function":"{{Q7}}"},{"name":"A2","label":"{{function}}","function":"{{Q5}}+{{Q6}}"},{"name":"A3","label":"{{function}}","function":"{{Q2}}"}],"uniques":true},"algorithm":{"name":"calculateOperation","params":{"method":"equivLiteral","keyboard":"NUMERICAL"}}}</v>
      </c>
      <c r="D1360" s="189" t="str">
        <f t="shared" si="2"/>
        <v>#REF!</v>
      </c>
    </row>
    <row r="1361" ht="15.75" customHeight="1">
      <c r="A1361" s="189" t="str">
        <f>Seeds!AB895</f>
        <v>M6-EyP-8a-I-1</v>
      </c>
      <c r="B1361" s="189" t="str">
        <f t="shared" si="505"/>
        <v>#REF!</v>
      </c>
      <c r="C1361" s="189" t="str">
        <f>Seeds!AA895</f>
        <v>{"id":"M6-EyP-8a-I-1","stimulus":"&lt;p&gt;O gráfico a seguir representa o número de horas de treinamento de alguns atletas durante alguns dias da semana. Indica a resposta correta..&lt;/p&gt;&lt;div class=\"fr-chart ct-chart ct-minor-seventh\" data-chart='{\"type\": \"line\", \"series\": [{\"name\": \" {{Q10}}\", \"data\": [{{Q1}},{{Q3}},{{Q5}},{{Q2}},0]},{\"name\": \"{{Q11}}\", \"data\": [{{Q2}},{{Q4}}, {{Q5}},{{Q3}},{{Q1}}]}], \"labels\":[\"Segunda\",\"Quarta\",\"Quinta\",\"Sexta\",\"Sábado\"], \"options\":{\"low\":0, \"axisY\": {\"onlyInteger\": true}}}'&gt;&lt;/div&gt;","hint":"&lt;p&gt;Os pontos na curva representam as horas de treinamento de cada dia.&lt;/p&gt;","feedback":"&lt;p&gt;Os pontos na curva representam as horas de treinamento de cada dia.&lt;/p&gt;","seed":{"parameters":[{"name":"Q1","label":null,"list":[1,2,3,4,5]},{"name":"Q2","label":null,"list":[1,2,3,4,5]},{"name":"Q3","label":null,"list":[1,2,3,4,5]},{"name":"Q4","label":null,"list":[1,2,3,4,5]},{"name":"Q5","label":null,"list":[1,2,3,4,5]},{"name":"Q10","label":null,"list":["Susana","Regina","Carol"]},{"name":"Q11","label":null,"list":["Irene","Paula","Luiza"]}],"calculated":[{"name":"A1","function":"O gráfico mostra as horas de treino de 2 atletas.","label":"{{function}}"},{"name":"A2","function":"Os nomes das atletas são {{Q10}} e {{Q11}}.","label":"{{function}}"},{"name":"A3","function":"As atletas descansaram na quarta-feira.","label":"{{function}}","incorrect":true,"feedback":"&lt;p&gt;{{Q10}} é quem descansou no sábado.&lt;/p&gt;"},{"name":"A4","function":"{{Q10}} treinou sozinha no sábado.","label":"{{function}}","incorrect":false},{"name":"A5","function":"Na quarta-feira, as atletas treinaram o mesmo número de horas.","incorrect":true,"label":"{{function}}","feedback":"&lt;p&gt;As atletas treinaram o mesmo número de horas na quinta-feira.&lt;/p&gt;"},{"name":"A6","function":"Na quinta-feira, as atletas treinaram o mesmo número de horas.","label":"{{function}}"},{"name":"A7","function":"{{Q10}} treinou todos os dias.","incorrect":true,"label":"{{function}}","feedback":"&lt;p&gt;{{Q11}} foi quem treinou todos os dias.&lt;/p&gt;"},{"name":"A8","function":"{{Q11}} treinou todos os dias.","incorrect":false,"label":"{{function}}"}],"uniques":true},"algorithm":{"name":"trueFalse","template":"Multiple choice – standard","params":{"countCorrect":1,"countIncorrect":2,"showCheckIcon":true}}}</v>
      </c>
      <c r="D1361" s="189" t="str">
        <f t="shared" si="2"/>
        <v>#REF!</v>
      </c>
    </row>
    <row r="1362" ht="15.75" customHeight="1">
      <c r="A1362" s="189" t="str">
        <f>Seeds!AB896</f>
        <v>M6-EyP-8a-E-1</v>
      </c>
      <c r="B1362" s="189" t="str">
        <f t="shared" si="505"/>
        <v>#REF!</v>
      </c>
      <c r="C1362" s="189" t="str">
        <f>Seeds!AA896</f>
        <v>{"id":"M6-EyP-8a-E-1","stimulus":"&lt;p&gt;No gráfico a seguir, foram representadas as horas de estudo de dois amigos. Complete as afirmações.&lt;/p&gt;&lt;div class=\"fr-chart ct-chart ct-minor-seventh\" data-chart='{\"type\": \"line\", \"series\": [{\"name\": \" {{Q001}}\", \"data\": [{{Q1}},{{Q3}},{{Q5}},{{Q7}},{{Q9}}]},{\"name\": \"{{Q01}}\", \"data\": [{{Q2}},{{Q4}},0,{{T7}},{{Q8}}]}], \"labels\":[\"Segunda\",\"Terça\",\"Quarta\",\"Quinta\",\"Sexta\"], \"options\":{\"low\":0, \"axisY\": {\"onlyInteger\": true}}}'&gt;&lt;/div&gt;","hint":"&lt;p&gt;Os pontos na curva representam o número de horas que {{Q001}} e {{Q01}} estudaram em cada dia da semana.&lt;/p&gt;","feedback":"&lt;p&gt;Os pontos na curva representam o número de horas que {{Q001}} e {{Q01}} estudaram em cada dia da semana.&lt;/p&gt;","template":"&lt;p&gt;{{Q001}} estudou {{response}} horas na sexta-feira.&lt;/p&gt;&lt;p&gt;{{Q01}} não estudou na {{response}}.&lt;/p&gt;&lt;p&gt;{{Q01}} estudou na quinta-feira {{response}} horas a mais do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ís","Felipe","Carlos"]},{"name":"Q01","label":null,"list":["Irene","Paula","Helena"]}],"calculated":[{"name":"T7","label":"{{function}}","function":"{{Q7}}+{{Q10}}","temp":true},{"name":"A1","label":"{{function}}","function":"{{Q9}}"},{"name":"A2","label":"quarta-feira","function":""},{"name":"A3","label":"{{function}}","function":"{{Q10}}"}],"uniques":true},"algorithm":{"name":"calculateOperation","template":"Cloze with text"}}</v>
      </c>
      <c r="D1362" s="189" t="str">
        <f t="shared" si="2"/>
        <v>#REF!</v>
      </c>
    </row>
    <row r="1363" ht="15.75" customHeight="1">
      <c r="A1363" s="189" t="str">
        <f>Seeds!AB897</f>
        <v>M6-EyP-8b-I-1</v>
      </c>
      <c r="B1363" s="189" t="str">
        <f t="shared" si="505"/>
        <v>#REF!</v>
      </c>
      <c r="C1363" s="189" t="str">
        <f>Seeds!AA897</f>
        <v>{"id":"M6-EyP-8b-I-1","stimulus":"&lt;p&gt;Esta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mínima no dia 1 foi...","function":"{{Q1}} °C."},{"name":"A2","label":"A temperatura máxima no dia 2 foi...","function":"{{Q7}} °C."},{"name":"A3","label":"A temperatura mínima no dia 4 foi...","function":"{{Q4}} °C."}],"uniques":true},"algorithm":{"name":"linkOperationResult","template":"Match list","params":{"invert":true}}}</v>
      </c>
      <c r="D1363" s="189" t="str">
        <f t="shared" si="2"/>
        <v>#REF!</v>
      </c>
    </row>
    <row r="1364" ht="15.75" customHeight="1">
      <c r="A1364" s="189" t="str">
        <f>Seeds!AB898</f>
        <v>M6-EyP-8b-I-2</v>
      </c>
      <c r="B1364" s="189" t="str">
        <f t="shared" si="505"/>
        <v>#REF!</v>
      </c>
      <c r="C1364" s="189" t="str">
        <f>Seeds!AA898</f>
        <v>{"id":"M6-EyP-8b-I-2","stimulus":"&lt;p&gt;Esta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5 foi...","function":"{{Q10}} °C."},{"name":"A2","label":"A temperatura máxima no dia 3 foi...","function":"{{Q8}} °C."},{"name":"A3","label":"A temperatura mínima no dia 2 foi...","function":"{{Q2}} °C."}],"uniques":true},"algorithm":{"name":"linkOperationResult","template":"Match list","params":{"invert":true}}}</v>
      </c>
      <c r="D1364" s="189" t="str">
        <f t="shared" si="2"/>
        <v>#REF!</v>
      </c>
    </row>
    <row r="1365" ht="15.75" customHeight="1">
      <c r="A1365" s="189" t="str">
        <f>Seeds!AB899</f>
        <v>M6-EyP-8b-I-3</v>
      </c>
      <c r="B1365" s="189" t="str">
        <f t="shared" si="505"/>
        <v>#REF!</v>
      </c>
      <c r="C1365" s="189" t="str">
        <f>Seeds!AA899</f>
        <v>{"id":"M6-EyP-8b-I-3","stimulus":"&lt;p&gt;Esta curva de freqüência mostra as temperaturas mínimas e máximas registradas em uma pequena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1 foi...","function":"{{Q6}} °C."},{"name":"A2","label":"A temperatura mínima no dia 3 foi....","function":"{{Q3}} °C."},{"name":"A3","label":"A temperatura mínima no dia 5 foi....","function":"{{Q5}} °C."}],"uniques":true},"algorithm":{"name":"linkOperationResult","template":"Match list","params":{"invert":true}}}</v>
      </c>
      <c r="D1365" s="189" t="str">
        <f t="shared" si="2"/>
        <v>#REF!</v>
      </c>
    </row>
    <row r="1366" ht="15.75" customHeight="1">
      <c r="A1366" s="189" t="str">
        <f>Seeds!AB900</f>
        <v>M6-EyP-8b-E-1</v>
      </c>
      <c r="B1366" s="189" t="str">
        <f t="shared" si="505"/>
        <v>#REF!</v>
      </c>
      <c r="C1366" s="189" t="str">
        <f>Seeds!AA900</f>
        <v>{"id":"M6-EyP-8b-E-1","stimulus":"&lt;p&gt;Três museus divulgaram quantas obras eles têm em exposição desses pintores. Complete as seguintes sentenças.&lt;/p&gt;&lt;div class=\"fr-chart ct-chart ct-minor-seventh\" data-chart='{\"type\": \"line\", \"series\": [{\"name\": \"Museu A\", \"data\": [{{Q1}},{{Q3}},{{Q5}}]},{\"name\": \"Museu B\", \"data\": [{{Q2}},{{Q4}},{{Q6}}]},{\"name\": \"Museu C\", \"data\": [{{Q8}},{{Q5}},{{Q7}}]}], \"labels\":[\" {{Q9}}\",\"{{Q10}}\",\"{{Q11}}\"], \"options\":{\"low\":0, \"axisY\": {\"onlyInteger\": true}}}'&gt;&lt;/div&gt;","template":"&lt;p&gt;Há {{response}} pinturas de {{Q9}} no museu A.&lt;/p&gt;&lt;p&gt;Há {{response}} pinturas de {{Q11}} no museu B.&lt;/p&gt;&lt;p&gt;Há {{response}} {{Q10}} pinturas no museu C.&lt;/p&gt;","hint":"&lt;p&gt;A altura das linhas representa o número de obras de cada artista nos diferentes museus.&lt;/p&gt;","feedback":"&lt;p&gt;A altura das linhas representa o número de obras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1}}"},{"name":"A2","label":"{{function}}","function":"{{Q6}}"},{"name":"A3","label":"{{function}}","function":"{{Q5}}"}],"uniques":true},"algorithm":{"name":"calculateOperation","params":{"method":"equivLiteral","keyboard":"NUMERICAL"}}}</v>
      </c>
      <c r="D1366" s="189" t="str">
        <f t="shared" si="2"/>
        <v>#REF!</v>
      </c>
    </row>
    <row r="1367" ht="15.75" customHeight="1">
      <c r="A1367" s="189" t="str">
        <f>Seeds!AB901</f>
        <v>M6-EyP-8b-E-2</v>
      </c>
      <c r="B1367" s="189" t="str">
        <f t="shared" si="505"/>
        <v>#REF!</v>
      </c>
      <c r="C1367" s="189" t="str">
        <f>Seeds!AA901</f>
        <v>{"id":"M6-EyP-8b-E-2","stimulus":"&lt;p&gt;Três museus contaram quantos quadros eles têm em exposição desses pintores. Complete as seguintes sentenças.&lt;/p&gt;&lt;div class=\"fr-chart ct-chart ct-minor-seventh\" data-chart='{\"type\": \"line\", \"series\": [{\"name\": \"Museu A\", \"data\": [{{Q1}},{{Q3}},{{Q5}}]},{\"name\": \"Museu B\", \"data\": [{{Q2}},{{Q4}},{{Q6}}]},{\"name\": \"Museu C\", \"data\": [{{Q8}},{{Q5}},{{Q7}}]}], \"labels\":[\"{{Q9}}\",\"{{Q10}}\",\"{{Q11}}\"], \"options\":{\"low\":0, \"axisY\": {\"onlyInteger\": true}}}'&gt;&lt;/div&gt;","template":"&lt;p&gt;Há {{response}} pinturas de {{Q10}} no museu A.&lt;/p&gt;&lt;p&gt;Há {{response}} pinturas de {{Q9}} no museu B.&lt;/p&gt;&lt;p&gt;Há {{response}} pinturas de {{Q11}} no museu C.&lt;/p&gt;","hint":"&lt;p&gt;A altura das linhas representa o número de pinturas de cada artista nos diferentes museus.&lt;/p&gt;","feedback":"&lt;p&gt;A altura das linhas representa o número de pinturas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3}}"},{"name":"A2","label":"{{function}}","function":"{{Q2}}"},{"name":"A3","label":"{{function}}","function":"{{Q7}}"}],"uniques":true},"algorithm":{"name":"calculateOperation","params":{"method":"equivLiteral","keyboard":"NUMERICAL"}}}</v>
      </c>
      <c r="D1367" s="189" t="str">
        <f t="shared" si="2"/>
        <v>#REF!</v>
      </c>
    </row>
    <row r="1368" ht="15.75" customHeight="1">
      <c r="A1368" s="189" t="str">
        <f>Seeds!AB902</f>
        <v>M6-EyP-8b-E-3</v>
      </c>
      <c r="B1368" s="189" t="str">
        <f t="shared" si="505"/>
        <v>#REF!</v>
      </c>
      <c r="C1368" s="189" t="str">
        <f>Seeds!AA902</f>
        <v>{"id":"M6-EyP-8b-E-3","stimulus":"&lt;p&gt;Observe esta curva de frequência que mostra o número de filmes de acordo com seu gênero que serão exibidos em duas salas de um cinema durante uma semana.&lt;/p&gt;&lt;div class=\"fr-chart ct-chart ct-minor-seventh\" data-chart='{\"type\": \"line\", \"series\": [{\"name\": \"Sala A\", \"data\": [{{Q1}},{{Q3}},{{Q5}},{{Q7}}]},{\"name\": \"Sala B\", \"data\": [{{Q2}},{{Q4}},{{Q6}},{{Q8}}]}], \"labels\":[\"{{Q9}}\",\"{{Q10}}\",\"{{Q11}}\",\"{{Q12}}\"], \"options\":{\"low\":0, \"axisY\": {\"onlyInteger\": true}}}'&gt;&lt;/div&gt;","template":"&lt;p&gt;Na sala A foram exibidos {{response}} filmes de {{Q11}}.&lt;/p&gt;&lt;p&gt;Na sala B foram exibidos {{response}} filmes de {{Q9}}.&lt;/p&gt;&lt;p&gt;Foram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científica","ação","suspense","terror"]},{"name":"Q10","label":null,"list":["drama","aventura","ficção científica","ação","suspense","terror"]},{"name":"Q11","label":null,"list":["drama","aventura","ficção científica","ação","suspense","terror"]},{"name":"Q12","label":null,"list":["drama","aventura","ficção científica","ação","suspense","terror"]}],"calculated":[{"name":"A1","label":"{{function}}","function":"{{Q5}}"},{"name":"A2","label":"{{function}}","function":"{{Q2}}"},{"name":"A3","label":"{{function}}","function":"{{Q7}}+{{Q8}}"}],"uniques":true},"algorithm":{"name":"calculateOperation","params":{"method":"equivLiteral","keyboard":"NUMERICAL"}}}</v>
      </c>
      <c r="D1368" s="189" t="str">
        <f t="shared" si="2"/>
        <v>#REF!</v>
      </c>
    </row>
    <row r="1369" ht="15.75" customHeight="1">
      <c r="A1369" s="189" t="str">
        <f>Seeds!AB903</f>
        <v>M6-EyP-8b-E-4</v>
      </c>
      <c r="B1369" s="189" t="str">
        <f t="shared" si="505"/>
        <v>#REF!</v>
      </c>
      <c r="C1369" s="189" t="str">
        <f>Seeds!AA903</f>
        <v>{"id":"M6-EyP-8b-E-4","stimulus":"&lt;p&gt;Observe esta curva de frequência que mostra o número de filmes de acordo com seu gênero que foram exibidos em duas salas de um cinema durante uma semana.&lt;/p&gt;&lt;div class=\"fr-chart ct-chart ct-minor-seventh\" data-chart='{\"type\": \"line\", \"series\": [{\"name\": \"Sala A\", \"data\": [{{Q1}},{{Q3}},{{Q5}},{{Q7}}]},{\"name\": \"Sala B\", \"data\": [{{Q2}},{{Q4}},{{Q6}},{{Q8}}]}], \"labels\":[\"{{Q9}}\",\"{{Q10}}\",\"{{Q11}}\",\"{{Q12}}\"], \"options\":{\"low\":0, \"axisY\": {\"onlyInteger\": true}}}'&gt;&lt;/div&gt;","template":"&lt;p&gt;{{response}} filmes de {{Q10}} foram exibidos na sala B.&lt;/p&gt;&lt;p&gt;Foram exibidos {{response}} filmes na sala A.&lt;/p&gt;&lt;p&gt;Na sala A 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cientifica","ação","suspense","terror"]},{"name":"Q10","label":null,"list":["drama","aventura","ficção cientifica","ação","suspense","terror"]},{"name":"Q11","label":null,"list":["drama","aventura","ficção cientifica","ação","suspense","terror"]},{"name":"Q12","label":null,"list":["drama","aventura","ficção cientifica","ação","suspense","terror"]}],"calculated":[{"name":"A1","label":"{{function}}","function":"{{Q4}}"},{"name":"A3","label":"{{function}}","function":"{{Q1}}+{{Q3}}+{{Q5}}+{{Q7}}"},{"name":"A2","label":"{{function}}","function":"{{Q7}}"}],"uniques":true},"algorithm":{"name":"calculateOperation","params":{"method":"equivLiteral","keyboard":"NUMERICAL"}}}</v>
      </c>
      <c r="D1369" s="189" t="str">
        <f t="shared" si="2"/>
        <v>#REF!</v>
      </c>
    </row>
    <row r="1370" ht="15.75" customHeight="1">
      <c r="A1370" s="189" t="str">
        <f>Seeds!AB907</f>
        <v>M6-EyP-9a-I-1</v>
      </c>
      <c r="B1370" s="189" t="str">
        <f t="shared" si="505"/>
        <v>#REF!</v>
      </c>
      <c r="C1370" s="189" t="str">
        <f>Seeds!AA907</f>
        <v>{
    "id": "M6-EyP-9a-I-1",
    "stimulus": "&lt;p&gt;Este gráfico de pizza representa o número de horas de treinamento de um grupo de ginastas. Indique se as seguintes afirmações são verdadeiras ou falsas.&lt;/p&gt;&lt;div style=\"display:flex; justify-content:center;\"&gt;&lt;div class=\"fr-chart ct-chart ct-minor-seventh\" data-chart='{\"type\": \"pie\", \"series\": [{{Q1}},{{Q2}},{{Q3}}], \"labels\":[\"{{Q4}}\",\"{{Q5}}\",\"{{Q6}}\"]}'&gt;&lt;/div&gt;&lt;/div&gt;",
    "hint": "&lt;p&gt;Em um gráfico de setores, a área de cada setor é proporcional à frequência de sua variável estatística.&lt;/p&gt;",
    "feedback": "&lt;p&gt;Em um gráfico de setores, a área de cada setor é proporcional à frequência de sua variável estatística.&lt;/p&gt;",
    "seed": {
        "parameters": [
            {
                "name": "Q1",
                "label": null,
                "min": 2,
                "max": 5,
                "step": 1
            },
            {
                "name": "Q2",
                "label": null,
                "min": 2,
                "max": 5,
                "step": 1
            },
            {
                "name": "Q3",
                "label": null,
                "min": 2,
                "max": 5,
                "step": 1
            },
            {
                "name": "Q4",
                "label": null,
                "list": [
                    "Eloá",
                    "Rebeca",
                    "Larissa",
                    "Alicia",
                    "Cecília"
                ]
            },
            {
                "name": "Q5",
                "label": null,
                "list": [
                    "Eloá",
                    "Rebeca",
                    "Larissa",
                    "Alicia",
                    "Cecília"
                ]
            },
            {
                "name": "Q6",
                "label": null,
                "list": [
                    "Eloá",
                    "Rebeca",
                    "Larissa",
                    "Alicia",
                    "Cecília"
                ]
            },
            {
                "name": "Q7",
                "label": null,
                "list": [
                    "Eloá",
                    "Rebeca",
                    "Larissa",
                    "Alicia",
                    "Cecília"
                ]
            },
            {
                "name": "Q8",
                "label": null,
                "list": [
                    2,
                    4,
                    5,
                    6
                ]
            }
        ],
        "calculated": [
            {
                "name": "A1",
                "label": "As legendas correspondem aos nomes das ginastas.",
                "function": ""
            },
            {
                "name": "A2",
                "label": "Os nomes das ginastas são {{Q4}}, {{Q5}} e {{Q6}}.",
                "function": ""
            },
            {
                "name": "A3",
                "label": "Cada setor do gráfico representa as horas de treino de uma ginasta.",
                "function": ""
            },
            {
                "name": "A4",
                "label": "O gráfico é dividido em 3 setores.",
                "function": ""
            },
            {
                "name": "A5",
                "label": "O gráfico é dividido em {{Q8}} setores.",
                "function": "",
                "incorrect": true,
                "feedback": "&lt;p&gt;O gráfico é dividido em 3 setores.&lt;/p&gt;"
            },
            {
                "name": "A6",
                "label": "As legendas correspondem às horas de treino.",
                "function": "",
                "incorrect": true,
                "feedback": "&lt;p&gt;As legendas correspondem aos nomes das ginastas.&lt;/p&gt;"
            },
            {
                "name": "A7",
                "label": "Os nomes das ginastas são {{Q5}}, {{Q7}} e {{Q4}}.",
                "function": "",
                "incorrect": true,
                "feedback": "&lt;p&gt;Os nomes das ginastas são {{Q4}}, {{Q5}} e {{Q6}}.&lt;/p&gt;"
            }
        ],
        "uniques": true
    },
    "algorithm": {
        "name": "trueFalse",
        "template": "Choice matrix – inline",
        "params": {
            "countCorrect": 2,
            "countIncorrect": 1,
            "showCheckIcon": false,
            "options": [
                "Verdadeiro",
                "Falso"
            ]
        }
    }
}</v>
      </c>
      <c r="D1370" s="189" t="str">
        <f t="shared" si="2"/>
        <v>#REF!</v>
      </c>
    </row>
    <row r="1371" ht="15.75" customHeight="1">
      <c r="A1371" s="189" t="str">
        <f t="shared" ref="A1371:C1371" si="506">#REF!</f>
        <v>#REF!</v>
      </c>
      <c r="B1371" s="189" t="str">
        <f t="shared" si="506"/>
        <v>#REF!</v>
      </c>
      <c r="C1371" s="189" t="str">
        <f t="shared" si="506"/>
        <v>#REF!</v>
      </c>
      <c r="D1371" s="189" t="str">
        <f t="shared" si="2"/>
        <v>#REF!</v>
      </c>
    </row>
    <row r="1372" ht="15.75" customHeight="1">
      <c r="A1372" s="189" t="str">
        <f>Seeds!AB908</f>
        <v>M6-EyP-9b-I-1</v>
      </c>
      <c r="B1372" s="189" t="str">
        <f t="shared" ref="B1372:B1377" si="507">#REF!</f>
        <v>#REF!</v>
      </c>
      <c r="C1372" s="189" t="str">
        <f>Seeds!AA908</f>
        <v>{"id":"M6-EyP-9b-I-1","stimulus":"&lt;p&gt;O gráfico de pizza a seguir representa as atividades que os alunos de uma escola preferem fazer. Indique se as afirmações são verdadeiras ou falsas.&lt;/p&gt;&lt;div class=\"fr-chart ct-chart ct-minor-seventh\" data-chart='{\"type\": \"pie\", \"series\": [{{Q1}},{{Q2}},{{Q3}},{{Q4}}], \"labels\":[\"{{Q5}}\",\"{{Q6}}\",\"{{Q7}}\",\"{{Q8}}\"]}'&gt;&lt;/div&gt;","hint":"&lt;p&gt;Em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null,"min":80,"max":100,"step":1},{"name":"Q2","label":null,"min":50,"max":79,"step":1},{"name":"Q3","label":null,"min":50,"max":79,"step":1},{"name":"Q4","label":null,"min":20,"max":49,"step":1},{"name":"Q5","label":null,"list":["ir a um show","ir ao teatro","ir a um jogo","ir a um museu"]},{"name":"Q6","label":null,"list":["ir a um show","ir ao teatro","ir a um jogo","ir a um museu"]},{"name":"Q7","label":null,"list":["ir a um show","ir ao teatro","ir a um jogo","ir a um museu"]},{"name":"Q8","label":null,"list":["ir a um show","ir ao teatro","ir a um jogo","ir a um museu"]}],"calculated":[{"name":"A1","label":"A atividade que a maioria dos alunos prefere é {{Q5}}.","function":""},{"name":"A2","label":"A atividade que menos os alunos preferem é {{Q8}}.","function":""},{"name":"A3","label":"A atividade que a maioria dos alunos prefere é {{Q6}}.","function":"","incorrect":true,"feedback":"&lt;p&gt;A maioria dos alunos prefere {{Q5}}.&lt;/p&gt;"},{"name":"A4","label":"A atividade que a maioria dos alunos prefere é {{Q7}}.","function":"","incorrect":true,"feedback":"&lt;p&gt;A maioria dos alunos prefere {{Q5}}.&lt;/p&gt;"},{"name":"A5","label":"A atividade que a maioria dos alunos prefere é {{Q8}}.","function":" ","incorrect":true,"feedback":"&lt;p&gt;A maioria dos alunos prefere {{Q5}}.&lt;/p&gt;"},{"name":"A6","label":"A atividade que menos os alunos preferem é {{Q5}}.","function":"","incorrect":true,"feedback":"&lt;p&gt;A atividade que menos alunos preferem é {{Q8}}.&lt;/p&gt;"},{"name":"A7","label":"A atividade que menos os alunos preferem é {{Q6}}.","function":"","incorrect":true,"feedback":" &lt;p&gt;A atividade que menos alunos preferem é {{Q8}}.&lt;/p&gt;"},{"name":"A8","label":"{{function}}","function":"A atividade que menos os alunos preferem é {{Q7}}.","incorrect":true,"feedback":"&lt;p&gt;A atividade que menos alunos preferem é {{Q8}}.&lt;/p&gt;"}],"uniques":true},"algorithm":{"name":"trueFalse","template":"Choice matrix – inline","params":{"countCorrect":1,"countIncorrect":2,"showCheckIcon":false,"options":["Verdadeiro","Falso"]}}}</v>
      </c>
      <c r="D1372" s="189" t="str">
        <f t="shared" si="2"/>
        <v>#REF!</v>
      </c>
    </row>
    <row r="1373" ht="15.75" customHeight="1">
      <c r="A1373" s="189" t="str">
        <f>Seeds!AB909</f>
        <v>M6-EyP-9b-I-2</v>
      </c>
      <c r="B1373" s="189" t="str">
        <f t="shared" si="507"/>
        <v>#REF!</v>
      </c>
      <c r="C1373" s="189" t="str">
        <f>Seeds!AA909</f>
        <v>{
    "id": "M6-EyP-9b-I-2",
    "stimulus": "&lt;p&gt;O resultado de uma pesquisa com um grupo de pessoas sobre o tipo de alimentação preferida foi mostrado neste gráfico de pizza. Selecione a opção correta.&lt;/p&gt;&lt;div class=\"fr-chart ct-chart ct-minor-seventh\" data-chart='{\"type\": \"pie\", \"series\": [{{Q1}},{{Q2}},{{Q3}}], \"labels\":[\"{{Q4}}\",\"{{Q5}}\",\"{{Q6}}\"]}'&gt;&lt;/div&gt;",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10,
                "max": 49,
                "step": 1
            },
            {
                "name": "Q2",
                "label": null,
                "min": 50,
                "max": 79,
                "step": 1
            },
            {
                "name": "Q3",
                "label": null,
                "min": 80,
                "max": 100,
                "step": 1
            },
            {
                "name": "Q4",
                "label": null,
                "list": [
                    "comida japonesa",
                    "comida chinesa",
                    "comida mexicana"
                ]
            },
            {
                "name": "Q5",
                "label": null,
                "list": [
                    "comida japonesa",
                    "comida chinesa",
                    "comida mexicana"
                ]
            },
            {
                "name": "Q6",
                "label": null,
                "list": [
                    "comida japonesa",
                    "comida chinesa",
                    "comida mexicana"
                ]
            }
        ],
        "calculated": [
            {
                "name": "A1",
                "label": "A maioria das pessoas pesquisadas prefere {{Q6}}.",
                "function": ""
            },
            {
                "name": "A2",
                "label": "O tipo de comida menos preferido é {{Q4}}.",
                "function": ""
            },
            {
                "name": "A3",
                "label": "A maioria das pessoas pesquisadas prefere {{Q4}}.",
                "function": "",
                "incorrect": true,
                "feedback": "&lt;p&gt;Os entrevistados gostam mais de {{Q6}}.&lt;/p&gt;"
            },
            {
                "name": "A4",
                "label": "A maioria das pessoas pesquisadas prefere {{Q5}}.",
                "function": "",
                "incorrect": true,
                "feedback": "&lt;p&gt;Os entrevistados gostam mais de {{Q6}}.&lt;/p&gt;"
            },
            {
                "name": "A5",
                "label": "O tipo de comida menos preferido é {{Q5}}.",
                "function": " ",
                "incorrect": true,
                "feedback": "&lt;p&gt;Os entrevistados gostam menos de {{Q4}}.&lt;/p&gt;"
            },
            {
                "name": "A6",
                "label": "O tipo de comida menos preferido é {{Q6}}.",
                "function": "",
                "incorrect": true,
                "feedback": "&lt;p&gt;Os entrevistados gostam menos de {{Q4}}.&lt;/p&gt;"
            }
        ],
        "uniques": true
    },
    "algorithm": {
        "name": "trueFalse",
        "template": "Multiple choice – standard",
        "params": {
            "countCorrect": 1,
            "countIncorrect": 2,
            "showCheckIcon": true
        }
    }
}</v>
      </c>
      <c r="D1373" s="189" t="str">
        <f t="shared" si="2"/>
        <v>#REF!</v>
      </c>
    </row>
    <row r="1374" ht="15.75" customHeight="1">
      <c r="A1374" s="189" t="str">
        <f>Seeds!AB910</f>
        <v>M6-EyP-9b-I-3</v>
      </c>
      <c r="B1374" s="189" t="str">
        <f t="shared" si="507"/>
        <v>#REF!</v>
      </c>
      <c r="C1374" s="189" t="str">
        <f>Seeds!AA910</f>
        <v>{
    "id": "M6-EyP-9b-I-3",
    "stimulus": "&lt;p&gt;Observe este gráfico de pizza que representa com quem um grupo de entrevistados costuma passar o Natal e indique se as afirmações são verdadeiras ou falsas.&lt;/p&gt;&lt;div class=\"fr-chart ct-chart ct-minor-seventh\" data-chart='{\"type\": \"pie\", \"series\": [{{Q1}},{{Q2}},{{Q3}},{{Q4}}], \"labels\":[\"{{Q5}}\",\"{{Q6}}\",\"{{Q7}}\",\"{{Q8}}\"]}'&gt;&lt;/div&gt;",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80,
                "max": 100,
                "step": 1
            },
            {
                "name": "Q2",
                "label": null,
                "min": 50,
                "max": 79,
                "step": 1
            },
            {
                "name": "Q3",
                "label": null,
                "min": 50,
                "max": 79,
                "step": 1
            },
            {
                "name": "Q4",
                "label": null,
                "min": 20,
                "max": 49,
                "step": 1
            },
            {
                "name": "Q5",
                "label": null,
                "list": [
                    "com amigos",
                    "com o parceiro",
                    "com a família",
                    "sozinho"
                ]
            },
            {
                "name": "Q6",
                "label": null,
                "list": [
                    "com amigos",
                    "com o parceiro",
                    "com a família",
                    "sozinho"
                ]
            },
            {
                "name": "Q7",
                "label": null,
                "list": [
                    "com amigos",
                    "com o parceiro",
                    "com a família",
                    "sozinho"
                ]
            },
            {
                "name": "Q8",
                "label": null,
                "list": [
                    "com amigos",
                    "com o parceiro",
                    "com a família",
                    "sozinho"
                ]
            }
        ],
        "calculated": [
            {
                "name": "A1",
                "label": "A maioria das pessoas passa o Natal {{Q5}}.",
                "function": ""
            },
            {
                "name": "A2",
                "label": "A minoria das pessoas passa o Natal {{Q8}}.",
                "function": ""
            },
            {
                "name": "A3",
                "label": "A minoria das pessoas passa o Natal {{Q5}}.",
                "function": " ",
                "incorrect": true,
                "feedback": "&lt;p&gt;A minoria das pessoas pesquisadas passa o Natal {{Q8}}.&lt;/p&gt;"
            },
            {
                "name": "A4",
                "label": "A maioria das pessoas passa o Natal {{Q6}}.",
                "function": " ",
                "incorrect": true,
                "feedback": "&lt;p&gt;A maioria das pessoas pesquisadas passa o Natal {{Q5}}.&lt;/p&gt;"
            },
            {
                "name": "A5",
                "label": "A maioria das pessoas passa o Natal {{Q7}}.",
                "function": " ",
                "incorrect": true,
                "feedback": "&lt;p&gt;A maioria das pessoas pesquisadas passa o Natal {{Q5}}.&lt;/p&gt;"
            },
            {
                "name": "A6",
                "label": "A maioria das pessoas passa o Natal {{Q8}}.",
                "function": " ",
                "incorrect": true,
                "feedback": "&lt;p&gt;A maioria das pessoas pesquisadas passa o Natal {{Q5}}.&lt;/p&gt;"
            },
            {
                "name": "A7",
                "label": "A minoria das pessoas passa o Natal {{Q6}}.",
                "function": "",
                "incorrect": true,
                "feedback": " &lt;p&gt;A minoria das pessoas pesquisadas passa o Natal {{Q8}}.&lt;/p&gt;"
            },
            {
                "name": "A8",
                "label": "{{function}}",
                "function": "A minoria das pessoas passa o Natal {{Q7}}.",
                "incorrect": true,
                "feedback": " &lt;p&gt;A minoria das pessoas pesquisadas passa o Natal {{Q8}}.&lt;/p&gt;"
            }
        ],
        "uniques": true
    },
    "algorithm": {
        "name": "trueFalse",
        "template": "Choice matrix – inline",
        "params": {
            "countCorrect": 1,
            "countIncorrect": 2,
            "showCheckIcon": false,
            "options": [
                "Verdadeiro",
                "Falso"
            ]
        }
    }
}</v>
      </c>
      <c r="D1374" s="189" t="str">
        <f t="shared" si="2"/>
        <v>#REF!</v>
      </c>
    </row>
    <row r="1375" ht="15.75" customHeight="1">
      <c r="A1375" s="189" t="str">
        <f>Seeds!AB911</f>
        <v>M6-EyP-9b-E-1</v>
      </c>
      <c r="B1375" s="189" t="str">
        <f t="shared" si="507"/>
        <v>#REF!</v>
      </c>
      <c r="C1375" s="189" t="str">
        <f>Seeds!AA911</f>
        <v>{"id":"M6-EyP-9b-E-1","stimulus":"&lt;p&gt;Este gráfico de pizza representa quais sucos são preferidos por um grupo de amigos. Arraste e ordene os sabores do menos para o mais preferido. Coloque-os de cima para baixo.&lt;/p&gt;&lt;div style=\"display:flex; justify-content:center;\"&gt;&lt;div class=\"fr-chart ct-chart ct-minor-seventh\" data-chart='{\"type\": \"pie\", \"series\": [{{Q1}},{{Q2}},{{Q3}},{{Q4}}], \"labels\":[\"Laranja\",\"Abacaxi\",\"Uva\",\"Pêssego\"]}'&gt;&lt;/div&gt;&lt;/div&gt;","hint":"&lt;p&gt;Em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Laranja","min":2,"max":8,"step":1},{"name":"Q2","label":"Abacaxi","min":2,"max":8,"step":1},{"name":"Q3","label":"Uva","min":2,"max":8,"step":1},{"name":"Q4","label":"Pêssego","min":2,"max":8,"step":1}],"uniques":true},"algorithm":{"name":"orderNumbers","params":{"order":"asc"}}}</v>
      </c>
      <c r="D1375" s="189" t="str">
        <f t="shared" si="2"/>
        <v>#REF!</v>
      </c>
    </row>
    <row r="1376" ht="15.75" customHeight="1">
      <c r="A1376" s="189" t="str">
        <f>Seeds!AB912</f>
        <v>M6-EyP-9b-E-2</v>
      </c>
      <c r="B1376" s="189" t="str">
        <f t="shared" si="507"/>
        <v>#REF!</v>
      </c>
      <c r="C1376" s="189" t="str">
        <f>Seeds!AA912</f>
        <v>{"id":"M6-EyP-9b-E-2","stimulus":"&lt;p&gt;Este gráfico de pizza representa os animais de estimação que um grupo de entrevistados declararam ter. Arrastre e ordene-os do mais ao menos frequente. Coloque-os de cima para baixo.&lt;/p&gt;&lt;div style=\"display:flex; justify-content:center;\"&gt;&lt;div class=\"fr-chart ct-chart ct-minor-seventh\" data-chart='{\"type\": \"pie\", \"series\": [{{Q1}},{{Q2}},{{Q3}},{{Q4}}], \"labels\":[\"Coelho\",\"Passarinho\",\"Gato\",\"Cachorro\"]}'&gt;&lt;/div&gt;&lt;/div&gt;","hint":"&lt;p&gt;Em um gráfico de pizza, a área de cada setor é proporcional à frequência absoluta dos valores da variável estatística.&lt;/p&gt;","feedback":"&lt;p&gt;Em um gráfico de pizza, a área de setor pizza é proporcional à frequência absoluta dos valores da variável estatística.&lt;/p&gt;","seed":{"parameters":[{"name":"Q1","label":"Coelho","min":5,"max":10,"step":1},{"name":"Q2","label":"Passarinho","min":5,"max":10,"step":1},{"name":"Q3","label":"Gato","min":5,"max":10,"step":1},{"name":"Q4","label":"Cachorro","min":5,"max":10,"step":1}],"uniques":true},"algorithm":{"name":"orderNumbers","params":{"order":"desc"}}}</v>
      </c>
      <c r="D1376" s="189" t="str">
        <f t="shared" si="2"/>
        <v>#REF!</v>
      </c>
    </row>
    <row r="1377" ht="15.75" customHeight="1">
      <c r="A1377" s="189" t="str">
        <f>Seeds!AB913</f>
        <v>M6-EyP-9b-E-3</v>
      </c>
      <c r="B1377" s="189" t="str">
        <f t="shared" si="507"/>
        <v>#REF!</v>
      </c>
      <c r="C1377" s="189" t="str">
        <f>Seeds!AA913</f>
        <v>{"id":"M6-EyP-9b-E-3","stimulus":"&lt;p&gt;Em um festa junina havia três barracas para diferentes atividades de brincadeiras. A organização criou este gráfico de setores para ver qual delas recebeu mais visitas. Arraste e ordene-as da menor para a maior frequência. Coloque-as de cima para baixo.&lt;/p&gt;&lt;div style=\"display:flex; justify-content:center;\"&gt;&lt;div class=\"fr-chart ct-chart ct-minor-seventh\" data-chart='{\"type\": \"pie\", \"series\": [{{Q1}},{{Q2}},{{Q3}}], \"labels\":[\"Correio elegante\",\"Pescaria\",\"Cadeia\"]}'&gt;&lt;/div&gt;&lt;/div&gt;","hint":"&lt;p&gt;Em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estatística.&lt;/p&gt;","seed":{"parameters":[{"name":"Q1","label":"Correio elegante","min":10,"max":50,"step":1},{"name":"Q2","label":"Pescaria","min":10,"max":50,"step":1},{"name":"Q3","label":"Cadeia","min":10,"max":50,"step":1}],"uniques":true},"algorithm":{"name":"orderNumbers","params":{"order":"asc"}}}</v>
      </c>
      <c r="D1377" s="189" t="str">
        <f t="shared" si="2"/>
        <v>#REF!</v>
      </c>
    </row>
    <row r="1378" ht="15.75" customHeight="1">
      <c r="A1378" s="189" t="str">
        <f t="shared" ref="A1378:C1378" si="508">#REF!</f>
        <v>#REF!</v>
      </c>
      <c r="B1378" s="189" t="str">
        <f t="shared" si="508"/>
        <v>#REF!</v>
      </c>
      <c r="C1378" s="189" t="str">
        <f t="shared" si="508"/>
        <v>#REF!</v>
      </c>
      <c r="D1378" s="189" t="str">
        <f t="shared" si="2"/>
        <v>#REF!</v>
      </c>
    </row>
    <row r="1379" ht="15.75" customHeight="1">
      <c r="A1379" s="189" t="str">
        <f t="shared" ref="A1379:C1379" si="509">#REF!</f>
        <v>#REF!</v>
      </c>
      <c r="B1379" s="189" t="str">
        <f t="shared" si="509"/>
        <v>#REF!</v>
      </c>
      <c r="C1379" s="189" t="str">
        <f t="shared" si="509"/>
        <v>#REF!</v>
      </c>
      <c r="D1379" s="189" t="str">
        <f t="shared" si="2"/>
        <v>#REF!</v>
      </c>
    </row>
    <row r="1380" ht="15.75" customHeight="1">
      <c r="A1380" s="189" t="str">
        <f t="shared" ref="A1380:C1380" si="510">#REF!</f>
        <v>#REF!</v>
      </c>
      <c r="B1380" s="189" t="str">
        <f t="shared" si="510"/>
        <v>#REF!</v>
      </c>
      <c r="C1380" s="189" t="str">
        <f t="shared" si="510"/>
        <v>#REF!</v>
      </c>
      <c r="D1380" s="189" t="str">
        <f t="shared" si="2"/>
        <v>#REF!</v>
      </c>
    </row>
    <row r="1381" ht="15.75" customHeight="1">
      <c r="A1381" s="189" t="str">
        <f t="shared" ref="A1381:C1381" si="511">#REF!</f>
        <v>#REF!</v>
      </c>
      <c r="B1381" s="189" t="str">
        <f t="shared" si="511"/>
        <v>#REF!</v>
      </c>
      <c r="C1381" s="189" t="str">
        <f t="shared" si="511"/>
        <v>#REF!</v>
      </c>
      <c r="D1381" s="189" t="str">
        <f t="shared" si="2"/>
        <v>#REF!</v>
      </c>
    </row>
    <row r="1382" ht="15.75" customHeight="1">
      <c r="A1382" s="189" t="str">
        <f t="shared" ref="A1382:C1382" si="512">#REF!</f>
        <v>#REF!</v>
      </c>
      <c r="B1382" s="189" t="str">
        <f t="shared" si="512"/>
        <v>#REF!</v>
      </c>
      <c r="C1382" s="189" t="str">
        <f t="shared" si="512"/>
        <v>#REF!</v>
      </c>
      <c r="D1382" s="189" t="str">
        <f t="shared" si="2"/>
        <v>#REF!</v>
      </c>
    </row>
    <row r="1383" ht="15.75" customHeight="1">
      <c r="A1383" s="189" t="str">
        <f t="shared" ref="A1383:C1383" si="513">#REF!</f>
        <v>#REF!</v>
      </c>
      <c r="B1383" s="189" t="str">
        <f t="shared" si="513"/>
        <v>#REF!</v>
      </c>
      <c r="C1383" s="189" t="str">
        <f t="shared" si="513"/>
        <v>#REF!</v>
      </c>
      <c r="D1383" s="189" t="str">
        <f t="shared" si="2"/>
        <v>#REF!</v>
      </c>
    </row>
    <row r="1384" ht="15.75" customHeight="1">
      <c r="A1384" s="189" t="str">
        <f t="shared" ref="A1384:C1384" si="514">#REF!</f>
        <v>#REF!</v>
      </c>
      <c r="B1384" s="189" t="str">
        <f t="shared" si="514"/>
        <v>#REF!</v>
      </c>
      <c r="C1384" s="189" t="str">
        <f t="shared" si="514"/>
        <v>#REF!</v>
      </c>
      <c r="D1384" s="189" t="str">
        <f t="shared" si="2"/>
        <v>#REF!</v>
      </c>
    </row>
    <row r="1385" ht="15.75" customHeight="1">
      <c r="A1385" s="189" t="str">
        <f t="shared" ref="A1385:C1385" si="515">#REF!</f>
        <v>#REF!</v>
      </c>
      <c r="B1385" s="189" t="str">
        <f t="shared" si="515"/>
        <v>#REF!</v>
      </c>
      <c r="C1385" s="189" t="str">
        <f t="shared" si="515"/>
        <v>#REF!</v>
      </c>
      <c r="D1385" s="189" t="str">
        <f t="shared" si="2"/>
        <v>#REF!</v>
      </c>
    </row>
    <row r="1386" ht="15.75" customHeight="1">
      <c r="A1386" s="189" t="str">
        <f t="shared" ref="A1386:C1386" si="516">#REF!</f>
        <v>#REF!</v>
      </c>
      <c r="B1386" s="189" t="str">
        <f t="shared" si="516"/>
        <v>#REF!</v>
      </c>
      <c r="C1386" s="189" t="str">
        <f t="shared" si="516"/>
        <v>#REF!</v>
      </c>
      <c r="D1386" s="189" t="str">
        <f t="shared" si="2"/>
        <v>#REF!</v>
      </c>
    </row>
    <row r="1387" ht="15.75" customHeight="1">
      <c r="A1387" s="189" t="str">
        <f t="shared" ref="A1387:C1387" si="517">#REF!</f>
        <v>#REF!</v>
      </c>
      <c r="B1387" s="189" t="str">
        <f t="shared" si="517"/>
        <v>#REF!</v>
      </c>
      <c r="C1387" s="189" t="str">
        <f t="shared" si="517"/>
        <v>#REF!</v>
      </c>
      <c r="D1387" s="189" t="str">
        <f t="shared" si="2"/>
        <v>#REF!</v>
      </c>
    </row>
    <row r="1388" ht="15.75" customHeight="1">
      <c r="A1388" s="189" t="str">
        <f t="shared" ref="A1388:C1388" si="518">#REF!</f>
        <v>#REF!</v>
      </c>
      <c r="B1388" s="189" t="str">
        <f t="shared" si="518"/>
        <v>#REF!</v>
      </c>
      <c r="C1388" s="189" t="str">
        <f t="shared" si="518"/>
        <v>#REF!</v>
      </c>
      <c r="D1388" s="189" t="str">
        <f t="shared" si="2"/>
        <v>#REF!</v>
      </c>
    </row>
    <row r="1389" ht="15.75" customHeight="1">
      <c r="A1389" s="189" t="str">
        <f t="shared" ref="A1389:C1389" si="519">#REF!</f>
        <v>#REF!</v>
      </c>
      <c r="B1389" s="189" t="str">
        <f t="shared" si="519"/>
        <v>#REF!</v>
      </c>
      <c r="C1389" s="189" t="str">
        <f t="shared" si="519"/>
        <v>#REF!</v>
      </c>
      <c r="D1389" s="189" t="str">
        <f t="shared" si="2"/>
        <v>#REF!</v>
      </c>
    </row>
    <row r="1390" ht="15.75" customHeight="1">
      <c r="A1390" s="189" t="str">
        <f>Seeds!AB914</f>
        <v>M6-EyP-10a-I-1</v>
      </c>
      <c r="B1390" s="189" t="str">
        <f t="shared" ref="B1390:B1425" si="520">#REF!</f>
        <v>#REF!</v>
      </c>
      <c r="C1390" s="189" t="str">
        <f>Seeds!AA914</f>
        <v>{"id":"M6-EyP-10a-I-1","stimulus":"&lt;p&gt;Escolha experiências que dependem do acaso.&lt;/p&gt;","hint":"&lt;p&gt;As experiências que dependem do acaso são aquelas em que o resultado não pode ser conhecido antecipadamente.&lt;/p&gt;","feedback":"&lt;p&gt;As experiências que dependem do acaso são aquelas em que o resultado não pode ser conhecido antecipadamente.&lt;/p&gt;","seed":{"parameters":[],"calculated":[{"name":"A1","label":"Um ás é retirado de um baralho de cartas que acabou de ser embaralhado."},{"name":"A2","label":"Obtém-se um 2 quando se lança um dado."},{"name":"A3","label":"Uma bola amarela é retirada de uma urna com muitas bolas coloridas."},{"name":"A4","label":"Obtém-se coroa quando se lança uma moeda."},{"name":"A5","label":"A temperatura de um copo de leite sobe se ele for aquecido em um forno de microondas.","incorrect":true},{"name":"A6","label":"Uma lâmpada é acesa quando seu interruptor é acionado.","incorrect":true},{"name":"A7","label":"Uma garrafa se enche se for deixada sob uma torneira aberta.","incorrect":true},{"name":"A8","label":"No inverno é mais frio que no resto do ano.","incorrect":true},{"name":"A9","label":"Uma pedra cai ao chão ao ser lançada por uma janela.","incorrect":true}],"uniques":true},"algorithm":{"name":"trueFalse","template":"Multiple choice – multiple response","params":{"countCorrect":2,"countIncorrect":1}}}</v>
      </c>
      <c r="D1390" s="189" t="str">
        <f t="shared" si="2"/>
        <v>#REF!</v>
      </c>
    </row>
    <row r="1391" ht="15.75" customHeight="1">
      <c r="A1391" s="189" t="str">
        <f>Seeds!AB915</f>
        <v>M6-EyP-10b-I-1</v>
      </c>
      <c r="B1391" s="189" t="str">
        <f t="shared" si="520"/>
        <v>#REF!</v>
      </c>
      <c r="C1391" s="189" t="str">
        <f>Seeds!AA915</f>
        <v>{"id":"M6-EyP-10b-I-1","stimulus":"&lt;p&gt;Arraste cada experiência para o tipo de evento que a descreve.&lt;/p&gt;","hint":"&lt;p&gt;Um evento certo é aquele que sempre vai ocorrer. Um evento possível é aquele que acontece apenas às vezes. Um evento impossível nunca acontece.&lt;/p&gt;","feedback":"&lt;p&gt;Um evento certo é aquele que sempre vai ocorrer. Um evento possível é aquele que acontece apenas às vezes. Um evento impossível nunca acontece.&lt;/p&gt;","seed":{"parameters":[{"name":"Q1","list":["Sai cara ou coroa ao se lançar uma moeda.","Sai um número maior que zero ao se lançar um dado.","Um taça de cristal quebra ao cair do terceiro andar."]},{"name":"Q2","list":["Sai um dois ao se lançar um dado.","Vai chover dentro de cem dias.","Sai coroa ao se lançar uma moeda."]},{"name":"Q3","list":["Neva com uma temperatura de 30°C.","Um número maior que sete é sorteado ao se lançar um dado normal.","Um relógio quebrado mostra a hora corretamente."]}],"calculated":[{"name":"A1","function":"{{Q1}}","label":"Evento certo"},{"name":"A2","function":"{{Q2}}","label":"Evento possível"},{"name":"A3","function":"{{Q3}}","label":"Evento impossível"}],"uniques":true},"algorithm":{"name":"linkOperationResult","params":{"invert":true},"template":"Match list"}}</v>
      </c>
      <c r="D1391" s="189" t="str">
        <f t="shared" si="2"/>
        <v>#REF!</v>
      </c>
    </row>
    <row r="1392" ht="15.75" customHeight="1">
      <c r="A1392" s="189" t="str">
        <f>Seeds!AB916</f>
        <v>M6-EyP-10b-E-1</v>
      </c>
      <c r="B1392" s="189" t="str">
        <f t="shared" si="520"/>
        <v>#REF!</v>
      </c>
      <c r="C1392" s="189" t="str">
        <f>Seeds!AA916</f>
        <v>{"id":"M6-EyP-10b-E-1","stimulus":"&lt;p&gt;Como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no lançamento de um dado.","Hoje é o dia 30 de fevereiro.","Ganhar na loteria sem jogar."]}],"calculated":[{"name":"A1","label":"Evento certo"},{"name":"A2","label":"Evento possível"},{"name":"A3","label":"Evento impossível"}],"uniques":true},"algorithm":{"name":"calculateOperation","template":"Cloze with drag &amp; drop","params":{"keyboard":"INTERMEDIATE"}}}</v>
      </c>
      <c r="D1392" s="189" t="str">
        <f t="shared" si="2"/>
        <v>#REF!</v>
      </c>
    </row>
    <row r="1393" ht="15.75" customHeight="1">
      <c r="A1393" s="189" t="str">
        <f>Seeds!AB917</f>
        <v>M6-EyP-10b-E-2</v>
      </c>
      <c r="B1393" s="189" t="str">
        <f t="shared" si="520"/>
        <v>#REF!</v>
      </c>
      <c r="C1393" s="189" t="str">
        <f>Seeds!AA917</f>
        <v>{"id":"M6-EyP-10b-E-2","stimulus":"&lt;p&gt;Como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possível"},{"name":"A2","label":"Evento certo"},{"name":"A3","label":"Evento impossível"}],"uniques":true},"algorithm":{"name":"calculateOperation","template":"Cloze with drag &amp; drop","params":{"keyboard":"INTERMEDIATE"}}}</v>
      </c>
      <c r="D1393" s="189" t="str">
        <f t="shared" si="2"/>
        <v>#REF!</v>
      </c>
    </row>
    <row r="1394" ht="15.75" customHeight="1">
      <c r="A1394" s="189" t="str">
        <f>Seeds!AB918</f>
        <v>M6-EyP-10b-E-3</v>
      </c>
      <c r="B1394" s="189" t="str">
        <f t="shared" si="520"/>
        <v>#REF!</v>
      </c>
      <c r="C1394" s="189" t="str">
        <f>Seeds!AA918</f>
        <v>{"id":"M6-EyP-10b-E-3","stimulus":"&lt;p&gt;Como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impossível"},{"name":"A2","label":"Evento possível"},{"name":"A3","label":"Evento certo"}],"uniques":true},"algorithm":{"name":"calculateOperation","template":"Cloze with drag &amp; drop","params":{"keyboard":"INTERMEDIATE"}}}</v>
      </c>
      <c r="D1394" s="189" t="str">
        <f t="shared" si="2"/>
        <v>#REF!</v>
      </c>
    </row>
    <row r="1395" ht="15.75" customHeight="1">
      <c r="A1395" s="189" t="str">
        <f>Seeds!AB919</f>
        <v>M6-EyP-11a-I-1</v>
      </c>
      <c r="B1395" s="189" t="str">
        <f t="shared" si="520"/>
        <v>#REF!</v>
      </c>
      <c r="C1395" s="189" t="str">
        <f>Seeds!AA919</f>
        <v>{"id":"M6-EyP-11a-I-1","stimulus":"&lt;p&gt;Clique nas respostas corretas.&lt;/p&gt;","hint":"&lt;p&gt;A probabilidade de um &lt;b&gt;evento certo&lt;/b&gt; é 1, enquanto a probabilidade de um &lt;b&gt;evento impossível&lt;/b&gt; é 0.&lt;/p&gt;","feedback":"&lt;p&gt;A probabilidade de um &lt;b&gt;evento certo&lt;/b&gt; é 1, enquanto a probabilidade de um &lt;b&gt;evento impossível&lt;/b&gt; é 0.&lt;/p&gt;","seed":{"parameters":[],"calculated":[{"name":"A1","label":"A probabilidade de um evento é sempre maior ou igual a 0 e menor ou igual a 1."},{"name":"A2","label":"A probabilidade de um evento possível pode ser 0.2."},{"name":"A3","label":"A probabilidade de um evento certo é 1."},{"name":"A4","label":"A probabilidade de um evento impossível é 0."},{"name":"A5","label":"A probabilidade de um evento impossível é 1.","incorrect":true},{"name":"A6","label":"A probabilidade de um evento certo é 0.","incorrect":true},{"name":"A7","label":"A probabilidade de um evento possível pode ser 1.2.","incorrect":true},{"name":"A8","label":"A probabilidade de um evento pode ser maior que 1.","incorrect":true}],"uniques":true},"algorithm":{"name":"trueFalse","template":"Multiple choice – multiple response","params":{"countCorrect":2,"countIncorrect":1}}}</v>
      </c>
      <c r="D1395" s="189" t="str">
        <f t="shared" si="2"/>
        <v>#REF!</v>
      </c>
    </row>
    <row r="1396" ht="15.75" customHeight="1">
      <c r="A1396" s="189" t="str">
        <f>Seeds!AB920</f>
        <v>M6-EyP-11a-E-1</v>
      </c>
      <c r="B1396" s="189" t="str">
        <f t="shared" si="520"/>
        <v>#REF!</v>
      </c>
      <c r="C1396" s="189" t="str">
        <f>Seeds!AA920</f>
        <v>{"id":"M6-EyP-11a-E-1","stimulus":"&lt;p&gt;Complete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0.&lt;/p&gt;","seed":{"parameters":[{"name":"Q1","list":["se fazer aniversário um dia por ano","tirar uma bolinha de gude de um saco de bolinhas de gude","no fim de um dia se começar o outro"]}],"calculated":[{"name":"A1","function":"1"}],"uniques":true},"algorithm":{"name":"calculateOperation","params":{"method":"equivLiteral","keyboard":"NUMERICAL"}}}</v>
      </c>
      <c r="D1396" s="189" t="str">
        <f t="shared" si="2"/>
        <v>#REF!</v>
      </c>
    </row>
    <row r="1397" ht="15.75" customHeight="1">
      <c r="A1397" s="189" t="str">
        <f>Seeds!AB921</f>
        <v>M6-EyP-11a-E-2</v>
      </c>
      <c r="B1397" s="189" t="str">
        <f t="shared" si="520"/>
        <v>#REF!</v>
      </c>
      <c r="C1397" s="189" t="str">
        <f>Seeds!AA921</f>
        <v>{"id":"M6-EyP-11a-E-2","stimulus":"&lt;p&gt;Complete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0.&lt;/p&gt;","seed":{"parameters":[{"name":"Q1","list":["que ao jogar uma moeda não dê cara nem coroa","se fazer aniversário todos os dias","um objeto cair para cima"]}],"calculated":[{"name":"A1","function":"0"}],"uniques":true},"algorithm":{"name":"calculateOperation","params":{"method":"equivLiteral","keyboard":"NUMERICAL"}}}</v>
      </c>
      <c r="D1397" s="189" t="str">
        <f t="shared" si="2"/>
        <v>#REF!</v>
      </c>
    </row>
    <row r="1398" ht="15.75" customHeight="1">
      <c r="A1398" s="189" t="str">
        <f>Seeds!AB922</f>
        <v>M6-EyP-12a-I-1</v>
      </c>
      <c r="B1398" s="189" t="str">
        <f t="shared" si="520"/>
        <v>#REF!</v>
      </c>
      <c r="C1398" s="189" t="str">
        <f>Seeds!AA922</f>
        <v>{"id":"M6-EyP-12a-I-1","stimulus":"&lt;p&gt;Que fórmula é usada para encontrar a probabilidade de um evento?&lt;/p&gt;","hint":"&lt;p&gt;A probabilidade é calculada levando em consideração os eventos possíveis e favoráveis.&lt;/p&gt;","feedback":"&lt;p&gt;A fórmula para calcular a probabilidade de um evento é:&lt;/p&gt;&lt;p&gt;Probabilidade de um evento = &lt;span class=\"fr-math-v2 fr-draggable\" contenteditable=\"false\" data-original-math=\"\\(\\frac{\\text{nº de casos favoráveis}}{\\text{nº de casos possíveis}}\\)\" draggable=\"true\"&gt;\\(\\frac{\\text{nº de casos favoráveis}}{\\text{nº de casos possívei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e de um evento = &lt;span class=\"fr-math-v2 fr-draggable\" contenteditable=\"false\" data-original-math=\"\\(\\frac{\\text{nº de casos favoráveis}}{\\text{nº de casos possíveis}}\\)\" draggable=\"true\"&gt;\\(\\frac{\\text{nº de casos favoráveis}}{\\text{nº de casos possíveis}}\\)&lt;/span&gt;"},{"name":"A2","label":"Probabilidade de um evento = &lt;span class=\"fr-math-v2 fr-draggable\" contenteditable=\"false\" data-original-math=\"\\(\\frac{\\text{nº de casos possíveis}}{\\text{nº de casos favoráveis}}\\)\" draggable=\"true\"&gt;\\(\\frac{\\text{nº de casos possíveis}}{\\text{nº de casos favoráveis}}\\)&lt;/span&gt;","incorrect":true,"feedback":"Nesta opção, os valores da fração estão invertidos."},{"name":"A3","label":"Probabilidade de um evento = &lt;span class=\"fr-math-v2 fr-draggable\" contenteditable=\"false\" data-original-math=\"\\(\\frac{\\text{nº de casos no favoráveis}}{\\text{nº de casos possíveis}}\\)\" draggable=\"true\"&gt;\\(\\frac{\\text{nº de casos no favoráveis}}{\\text{nº de casos possíveis}}\\)&lt;/span&gt;","incorrect":true,"feedback":"Esta opção calcula a probabilidade de um evento não ocorrer."},{"name":"A4","label":"Probabilidade de um evento = &lt;span class=\"fr-math-v2 fr-draggable\" contenteditable=\"false\" data-original-math=\"\\(\\frac{\\text{nº de casos possíveis}}{\\text{nº de casos não favoráveis}}\\)\" draggable=\"true\"&gt;\\(\\frac{\\text{nº de casos possíveis}}{\\text{nº de casos não favoráveis}}\\)&lt;/span&gt;","incorrect":true,"feedback":"Nesta opção, os termos para calcular a probabilidade de um evento não ocorrer estão invertidos."},{"name":"A5","label":"Probabilidade de um evento = &lt;span class=\"fr-math-v2 fr-draggable\" contenteditable=\"false\" data-original-math=\"\\(\\frac{\\text{nº de casos favoráveis}}{\\text{nº de casos seguros}}\\)\" draggable=\"true\"&gt;\\(\\frac{\\text{nº de casos favoráveis}}{\\text{nº de casos seguros}}\\)&lt;/span&gt;","incorrect":true,"feedback":"Esta opção refere-se a certos casos, em vez de casos possíveis."}],"uniques":true},"algorithm":{"name":"trueFalse","template":"Multiple choice – standard","params":{"countCorrect":1,"countIncorrect":2,"showCheckIcon":true}}}</v>
      </c>
      <c r="D1398" s="189" t="str">
        <f t="shared" si="2"/>
        <v>#REF!</v>
      </c>
    </row>
    <row r="1399" ht="15.75" customHeight="1">
      <c r="A1399" s="189" t="str">
        <f>Seeds!AB923</f>
        <v>M6-EyP-12a-E-1</v>
      </c>
      <c r="B1399" s="189" t="str">
        <f t="shared" si="520"/>
        <v>#REF!</v>
      </c>
      <c r="C1399" s="189" t="str">
        <f>Seeds!AA923</f>
        <v>{"id":"M6-EyP-12a-E-1","stimulus":"&lt;p&gt;{{Q1}} cédulas de cor {{Q4}}, {{Q2}} de cor {{Q5}} e {{Q3}} de cor {{Q6}} foram inseridas em um saco. Ao se retirar uma cédula do saco sem ver, qual será a probabilidade de ser uma cédula da cor {{Q4}}? Escreva o resultado na forma de fração.&lt;/p&gt;","hint":"&lt;p&gt;Probabilidade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tirar uma cédula do saco de cor {{Q4}}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data-original-math=\"\\(\\frac{{{T1}}}{{{T2}}}\\)\" draggable=\"true\"&gt;\\(\\frac{{{T1}}}{{{T2}}}\\)&lt;/span&gt;&lt;/p&gt;","seed":{"parameters":[{"name":"Q1","min":2,"max":5,"step":1},{"name":"Q2","min":2,"max":5,"step":1},{"name":"Q3","min":2,"max":5,"step":1},{"name":"Q4","list":["lilás","laranja","azul"]},{"name":"Q5","list":["lilás","laranja","azul"]},{"name":"Q6","list":["lilás","laranja","azul"]}],"calculated":[{"name":"T1","function":"{{Q1}}","temp":true},{"name":"T2","function":"{{Q1}}+{{Q2}}+{{Q3}}","temp":true},{"name":"A1","function":"\\frac{{{T1}}}{{{T2}}}"}],"uniques":true},"algorithm":{"name":"calculateOperation","params":{"method":"equivLiteral","keyboard":"INTERMEDIATE"}},"template":"&lt;p&gt;A probabilidade de se retirar uma cédula de cor {{Q4}} é {{response}}.&lt;/p&gt;"}</v>
      </c>
      <c r="D1399" s="189" t="str">
        <f t="shared" si="2"/>
        <v>#REF!</v>
      </c>
    </row>
    <row r="1400" ht="15.75" customHeight="1">
      <c r="A1400" s="189" t="str">
        <f>Seeds!AB924</f>
        <v>M6-EyP-12a-A-1</v>
      </c>
      <c r="B1400" s="189" t="str">
        <f t="shared" si="520"/>
        <v>#REF!</v>
      </c>
      <c r="C1400" s="189" t="str">
        <f>Seeds!AA924</f>
        <v>{
    "id": "M6-EyP-12a-A-1",
    "seed": {
        "parameters": [
            {
                "name": "Q1",
                "label": null,
                "min": 12,
                "max": 20,
                "step": 1
            },
            {
                "name": "Q2",
                "label": null,
                "list": [
                    4,
                    5,
                    6,
                    7,
                    8
                ]
            }
        ],
        "uniques": true
    },
    "scaffolding": [
        {
            "id": "step-0",
            "stimulus": "&lt;p&gt;Em uma corrida de cavalos participam {{Q1}} jóqueis, dos quais {{Q2}} vestem casacos lisos e {{T1}}, casacos estampados. Se todos os competidores têm a mesma chance de vencer, qual é a probabilidade de um jóquei com uma jaqueta estampada vencer a corrida? Escreva o resultado na forma de fração.&lt;/p&gt;",
            "template": "&lt;p&gt;A probabilidade de um jóquei com uma jaqueta estampada vencer é {{response}}.&lt;/p&gt;",
            "seed": {
                "calculated": [
                    {
                        "name": "T1",
                        "label": "{{function}}",
                        "function": "{{Q1}}-{{Q2}}",
                        "temp": true
                    },
                    {
                        "name": "A1",
                        "label": "{{function}}",
                        "function": "\\frac{{{T1}}}{{{Q1}}}"
                    }
                ]
            },
            "algorithm": {
                "name": "calculateOperation",
                "params": {
                    "method": "equivLiteral",
                    "keyboard": "INTERMEDIATE"
                }
            }
        },
        {
            "id": "step-1",
            "stimulus": "&lt;p&gt;Quantos jóqueis estão na corrida ao todo? Quantos usam jaquetas estampadas?&lt;/p&gt;",
            "template": "&lt;p&gt;{{response}} jóqueis participam da corrida, dos quais {{response}} usa uma jaqueta estampada.&lt;/p&gt;",
            "seed": {
                "calculated": [
                    {
                        "name": "A3",
                        "label": "{{function}}",
                        "function": "{{Q1}}"
                    },
                    {
                        "name": "A2",
                        "label": "{{function}}",
                        "function": "{{Q1}}-{{Q2}}"
                    }
                ]
            },
            "algorithm": {
                "name": "calculateOperation",
                "params": {
                    "method": "equivLiteral",
                    "keyboard": "NUMERICAL"
                }
            }
        },
        {
            "id": "step-2",
            "stimulus": "&lt;p&gt;O que pede o enunciado?&lt;/p&gt;",
            "seed": {
                "calculated": [
                    {
                        "name": "A1",
                        "label": "&lt;p&gt;A probabilidade de um jóquei com uma jaqueta estampada vencer.&lt;/p&gt;"
                    },
                    {
                        "name": "A2",
                        "label": "&lt;p&gt;A probabilidade de um jóquei com uma jaqueta simples vencer.&lt;/p&gt;",
                        "incorrect": true
                    },
                    {
                        "name": "A3",
                        "label": "&lt;p&gt;A probabilidade de um jóquei com uma jaqueta.&lt;/p&gt;",
                        "incorrect": true
                    }
                ]
            },
            "algorithm": {
                "name": "trueFalse",
                "template": "Multiple choice – standard",
                "params": {
                    "countCorrect": 1,
                    "countIncorrect": 2
                }
            }
        },
        {
            "id": "step-3",
            "stimulus": "&lt;p&gt;Como se encontra a probabilidade de um evento?&lt;/p&gt;",
            "seed": {
                "calculated": [
                    {
                        "name": "3-A1",
                        "label": "&lt;p&gt;&lt;span class=\"fr-math-v2 fr-draggable\" contenteditable=\"false\" data-original-math=\"\\(\\frac{\\text{Nº de casos favoráveis}}{\\text{Nº de casos possíveis}}\\)\" draggable=\"true\"&gt;\\(\\frac{\\text{Nº de casos favoráveis}}{\\text{Nº de casos possíveis}}\\)&lt;/span&gt;&lt;/p&gt;"
                    },
                    {
                        "name": "3-A2",
                        "label": "&lt;p&gt;&lt;span class=\"fr-math-v2 fr-draggable\" contenteditable=\"false\" data-original-math=\"(\\frac{\\text{Nº de casos possíveis}}{\\text{Nº de casos favoráveis}}\\)\" draggable=\"true\"&gt;\\(\\frac{\\text{Nº de casos possíveis}}{\\text{Nº de casos favoráveis}}\\)&lt;/span&gt;&lt;/p&gt;",
                        "incorrect": true
                    },
                    {
                        "name": "3-A3",
                        "label": "&lt;p&gt;&lt;span class=\"fr-math-v2 fr-draggable\" contenteditable=\"false\" data-original-math=\"\\(\\frac{\\text{Nº de casos não favoráveis}}{\\text{Nº de casos possíveis}}\\)\" draggable=\"true\"&gt;\\(\\frac{\\text{Nº de casos não favoráveis}}{\\text{Nº de casos possíveis}}\\)&lt;/span&gt;&lt;/p&gt;",
                        "incorrect": true
                    }
                ]
            },
            "algorithm": {
                "name": "trueFalse",
                "template": "Multiple choice – standard",
                "params": {
                    "countCorrect": 1,
                    "countIncorrect": 2,
                    "showCheckIcon": false,
                    "columns": 3
                }
            }
        },
        {
            "id": "step-4",
            "stimulus": "&lt;p&gt;Se {{Q2}} jóqueis usam uma jaqueta lisa e {{T1}} usam uma jaqueta estampada, quais são os casos possíveis? E os favoráveis?&lt;/p&gt;",
            "template": "&lt;p&gt;Os casos possíveis são {{response}}, enquanto os favoráveis ​​são {{response}}.&lt;/p&gt;",
            "seed": {
                "calculated": [
                    {
                        "name": "T1",
                        "label": "{{function}}",
                        "function": "{{Q1}}-{{Q2}}",
                        "temp": true
                    },
                    {
                        "name": "4-A2",
                        "label": "{{function}}",
                        "function": "{{Q1}}"
                    },
                    {
                        "name": "4-A3",
                        "label": "{{function}}",
                        "function": "{{T1}}"
                    }
                ]
            },
            "algorithm": {
                "name": "calculateOperation",
                "params": {
                    "method": "equivLiteral",
                    "keyboard": "NUMERICAL"
                }
            }
        },
        {
            "id": "step-5",
            "stimulus": "&lt;p&gt;Sabendo disso, calcule a probabilidade de um competidor com uma jaqueta estampada vencer. Escreva o resultado na forma de fração.&lt;/p&gt;",
            "template": "&lt;p&gt;Probabilidade = &lt;span class=\"fr-math-v2 fr-draggable\" contenteditable=\"false\" data-original-math=\"\\(\\frac{\\text{jaqueta estampada}}{\\text{jóqueis}}\\)\" draggable=\"true\"&gt;\\(\\frac{\\text{jaqueta estampada}}{\\text{jóqueis}}\\)&lt;/span&gt; = {{response}}",
            "seed": {
                "calculated": [
                    {
                        "name": "T1",
                        "label": "{{function}}",
                        "function": "{{Q1}}-{{Q2}}",
                        "temp": true
                    },
                    {
                        "name": "A1",
                        "label": "{{function}}",
                        "function": "\\frac{{{T1}}}{{{Q1}}}"
                    }
                ]
            },
            "algorithm": {
                "name": "calculateOperation",
                "params": {
                    "method": "equivSymbolic",
                    "keyboard": "INTERMEDIATE"
                }
            }
        }
    ]
}</v>
      </c>
      <c r="D1400" s="189" t="str">
        <f t="shared" si="2"/>
        <v>#REF!</v>
      </c>
    </row>
    <row r="1401" ht="15.75" customHeight="1">
      <c r="A1401" s="189" t="str">
        <f>Seeds!AB925</f>
        <v>M6-EyP-12a-A-2</v>
      </c>
      <c r="B1401" s="189" t="str">
        <f t="shared" si="520"/>
        <v>#REF!</v>
      </c>
      <c r="C1401" s="189" t="str">
        <f>Seeds!AA925</f>
        <v>{"id":"M6-EyP-12a-A-2","seed":{"parameters":[{"name":"Q1","label":null,"list":[3,4,5,6,7,8,9]},{"name":"Q2","label":null,"list":[3,4,5,6,7,8,9]}],"uniques":true},"scaffolding":[{"id":"step-0","stimulus":"&lt;p&gt;Simone colocou {{T1}} pedaços de papel em uma sacola. Em {{Q1}} deles ela escreveu um número par e em {{Q2}}, um número ímpar. Qual é a probabilidade de que, se retirado ao acaso, ela tire um pedaço de papel com um número par do saco? Escreva o resultado como uma fração.&lt;/p&gt;","template":"&lt;p&gt;A probabilidade de Simone tirar um número par é {{response}}.&lt;/p&gt;","seed":{"calculated":[{"name":"T1","label":"{{function}}","function":" {{Q1}}+{{Q2}}","temp":true},{"name":"A1","label":"{{function}}","function":"\\frac{{{Q1}}}{{{T1}}}"}]},"algorithm":{"name":"calculateOperation","params":{"method":"equivLiteral","keyboard":"INTERMEDIATE"}}},{"id":"step-1","stimulus":"&lt;p&gt;Quantos pedaços de papel Simone colocou no saco ao todo? Quantos têm um número par escrito?&lt;/p&gt;","template":"&lt;p&gt;Simone colocou {{response}} pedaços de papel no saco, dos quais {{response}} tem um número par escrito neles.&lt;/p&gt;","seed":{"calculated":[{"name":"A1","label":"{{function}}","function":"{{Q1}}+{{Q2}}"},{"name":"A2","label":"{{function}}","function":"{{Q1}}"}]},"algorithm":{"name":"calculateOperation","params":{"method":"equivSymbolic","keyboard":"NUMERICAL"}}},{"id":"step-2","stimulus":"&lt;p&gt;O que pede o enunciado?&lt;/p&gt;","seed":{"calculated":[{"name":"A1","label":"&lt;p&gt;A probabilidade de tirar um papel com um número par da sacola.&lt;/p&gt;"},{"nome":"A2","label":"&lt;p&gt;A probabilidade de tirar um papel da sacola.&lt;/p&gt;","incorrect":true},{"nome":"A3","label":"&lt;p&gt;A probabilidade de tirar um papel com um número ímpar da sacola.&lt;/p&gt;","incorrect":true}]},"algorithm":{"name":"trueFalse","template":"Multiple choice – standard","params":{"countCorrect":1,"countIncorrect":2}}},{"id":"step-3","stimulus":"&lt;p&gt;Como se encontra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no saco houver {{Q1}} papéis com número par e {{Q2}} com número ímpar,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Simone obter um papel com número par. Escreva o resultado na forma de fração.&lt;/p&gt;","template":"&lt;p&gt;Probabilidade nº par = &lt;span class=\"fr-math-v2 fr-draggable\" contenteditable=\"false\" data-original-math=\"\\(\\frac{\\text{papéis com nº par}}{\\text{papéis}}\\)\" draggable=\"true\"&gt;\\(\\frac{\\text{papéis com nº par}}{\\text{papéis}}\\)&lt;/span&gt; = {{response}}","seed":{"calculated":[{"name":"T1","label":"{{function}}","function":"{{Q1}}+{{Q2}}","temp":true},{"name":"4-A1","label":"{{function}}","function":"\\frac{{{Q1}}}{{{T1}}}"}]},"algorithm":{"name":"calculateOperation","params":{"method":"equivSymbolic","keyboard":"INTERMEDIATE"}}}]}</v>
      </c>
      <c r="D1401" s="189" t="str">
        <f t="shared" si="2"/>
        <v>#REF!</v>
      </c>
    </row>
    <row r="1402" ht="15.75" customHeight="1">
      <c r="A1402" s="189" t="str">
        <f>Seeds!AB926</f>
        <v>M6-EyP-12a-A-3</v>
      </c>
      <c r="B1402" s="189" t="str">
        <f t="shared" si="520"/>
        <v>#REF!</v>
      </c>
      <c r="C1402" s="189" t="str">
        <f>Seeds!AA926</f>
        <v>{"id":"M6-EyP-12a-A-3","seed":{"parameters":[{"name":"Q1","label":null,"list":[3,4,5,6,7,8,9]},{"name":"Q2","label":null,"list":[3,4,5,6,7,8,9]}],"uniques":true},"scaffolding":[{"id":"step-0","stimulus":"&lt;p&gt;Uma urna contém {{Q1}} bolas vermelhas e {{Q2}} bolas verdes. Se retirarmos ao acaso uma bola da urna, qual é a probabilidade dela ser vermelha? Escreva o resultado na forma de fração.&lt;/p&gt;","template":"&lt;p&gt;A probabilidade de a bola ser vermelha é {{response}}.&lt;/p&gt;","seed":{"calculated":[{"name":"T1","label":"{{function}}","function":" {{Q1}}+{{Q2}}","temp":true},{"name":"A1","label":"{{function}}","function":"\\frac{{{Q1}}}{{{T1}}}"}]},"algorithm":{"name":"calculateOperation","params":{"method":"equivLiteral","keyboard":"INTERMEDIATE"}}},{"id":"step-1","stimulus":"&lt;p&gt;Quantas bolas há na urna? Quantas são vermelhas?&lt;/p&gt;","template":"&lt;p&gt;Há {{response}} bolas na urna e {{response}} são vermelhas.&lt;/p&gt;","seed":{"calculated":[{"name":"A2","label":"{{function}}","function":"{{Q1}}+{{Q2}}"},{"name":"A3","label":"{{function}}","function":"{{Q1}}"}]},"algorithm":{"name":"calculateOperation","params":{"method":"equivSymbolic","keyboard":"NUMERICAL"}}},{"id":"step-2","stimulus":"&lt;p&gt;O que pede o enunciado?&lt;/p&gt;","seed":{"calculated":[{"name":"2-A1","label":"&lt;p&gt;A probabilidade de tirar uma bola vermelha.&lt;/p&gt;"},{"name":"2-A2","label":"&lt;p&gt;A probabilidade de tirar uma bola verde.&lt;/p&gt;","incorrect":true},{"name":"2-A3","label":"&lt;p&gt;A probabilidade de tirar uma bola.&lt;/p&gt;","incorrect":true}]},"algorithm":{"name":"trueFalse","template":"Multiple choice – standard","params":{"countCorrect":1,"countIncorrect":2}}},{"id":"step-3","stimulus":"&lt;p&gt;Como se calcula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há {{Q1}} bolas vermelhas e {{Q2}} bolas verdes na urna,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que a bola retirada seja vermelha. Escreva o resultado como uma fração.&lt;/p&gt;","template":"&lt;p&gt;Probabilidade de tirar uma bola vermelha = &lt;span class=\"fr-math-v2 fr-draggable\" contenteditable=\"false\" data-original-math=\"\\(\\frac{\\text{bolas vermelhas}}{\\text{bolas totais}}\\)\" draggable=\"true\"&gt;\\(\\frac{\\text{bolas vermelhas}}{\\text{bolas totais}}\\)&lt;/span&gt; = {{response}}","seed":{"calculated":[{"name":"T1","label":"{{function}}","function":"{{Q1}}+{{Q2}}","temp":true},{"name":"4-A1","label":"{{function}}","function":"\\frac{{{Q1}}}{{{T1}}}"}]},"algorithm":{"name":"calculateOperation","params":{"method":"equivSymbolic","keyboard":"INTERMEDIATE"}}}]}</v>
      </c>
      <c r="D1402" s="189" t="str">
        <f t="shared" si="2"/>
        <v>#REF!</v>
      </c>
    </row>
    <row r="1403" ht="15.75" customHeight="1">
      <c r="A1403" s="189" t="str">
        <f>Seeds!AB927</f>
        <v>M6-EyP-12b-I-1</v>
      </c>
      <c r="B1403" s="189" t="str">
        <f t="shared" si="520"/>
        <v>#REF!</v>
      </c>
      <c r="C1403" s="189" t="str">
        <f>Seeds!AA927</f>
        <v>{"id":"M6-EyP-12b-I-1","stimulus":"&lt;p&gt;Segundo um meteorologista, a probabilidade de se chover amanhã é de &lt;span class=\"fr-math-v2 fr-draggable\" contenteditable=\"false\" data-original-math=\"\\(\\frac{{{T1}}}{{{T2}}}\\)\" draggable=\"true\"&gt;\\(\\frac{{{T1}}}{{{T2}}}\\)&lt;/span&gt;. Como essa probabilidade é escrita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D1403" s="189" t="str">
        <f t="shared" si="2"/>
        <v>#REF!</v>
      </c>
    </row>
    <row r="1404" ht="15.75" customHeight="1">
      <c r="A1404" s="189" t="str">
        <f>Seeds!AB928</f>
        <v>M6-EyP-12b-I-2</v>
      </c>
      <c r="B1404" s="189" t="str">
        <f t="shared" si="520"/>
        <v>#REF!</v>
      </c>
      <c r="C1404" s="189" t="str">
        <f>Seeds!AA928</f>
        <v>{"id":"M6-EyP-12b-I-2","stimulus":"&lt;p&gt;Em um programa de televisão onde o participante tem que girar uma roda, a probabilidade de se ganhar {{Q4}} é &lt;span class=\"fr-math-v2 fr-draggable\" contenteditable=\"false\" data-original-math=\"\\(\\frac{{{T1}}}{{{T2}}}\\)\" draggable=\"true\"&gt;\\(\\frac{{{T1}}}{{{T2}}}\\)&lt;/span&gt;. Quanto vale essa probabilidade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%&lt;/p&gt;","seed":{"parameters":[{"name":"Q1","label":null,"min":2,"max":24,"step":2},{"name":"Q2","label":null,"min":4,"max":24,"step":4},{"name":"Q3","label":null,"min":5,"max":25,"step":5},{"name":"Q4","label":null,"list":["uma viagem","um carro","uma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D1404" s="189" t="str">
        <f t="shared" si="2"/>
        <v>#REF!</v>
      </c>
    </row>
    <row r="1405" ht="15.75" customHeight="1">
      <c r="A1405" s="189" t="str">
        <f>Seeds!AB929</f>
        <v>M6-EyP-12b-I-3</v>
      </c>
      <c r="B1405" s="189" t="str">
        <f t="shared" si="520"/>
        <v>#REF!</v>
      </c>
      <c r="C1405" s="189" t="str">
        <f>Seeds!AA929</f>
        <v>{"id":"M6-EyP-12b-I-3","stimulus":"&lt;p&gt;Em uma mesa, foram deixados {{T2}} sanduíches, dos quais {{T1}} são de {{Q4}}. Ao se pegar um sanduíche sem olhar, qual é a probabilidade de que ele seja de {{T1}}? Arraste o valor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um","presunto","queij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D1405" s="189" t="str">
        <f t="shared" si="2"/>
        <v>#REF!</v>
      </c>
    </row>
    <row r="1406" ht="15.75" customHeight="1">
      <c r="A1406" s="189" t="str">
        <f>Seeds!AB930</f>
        <v>M6-EyP-12b-E-1</v>
      </c>
      <c r="B1406" s="189" t="str">
        <f t="shared" si="520"/>
        <v>#REF!</v>
      </c>
      <c r="C1406" s="189" t="str">
        <f>Seeds!AA930</f>
        <v>{"id":"M6-EyP-12b-E-1","stimulus":"&lt;p&gt;De acordo com a previsão de um jornalista, a probabilidade do time favorito dele vencer este ano é &lt;span class=\"fr-math-v2 fr-draggable\" contenteditable=\"false\" data-original-math=\" \\ (\\frac{{{T1}}}{{{T2}}}\\)\" arrastável=\"true\"&gt;\\(\\frac{{{T1}}}{{{T2}}}\\)&lt;/span&gt;. Escreva essa probabilidade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100/math.gcd({{Q1}},100)","temp":true},{"name":"A1","function":"{{Q1}}"}],"uniques":true},"algorithm":{"name":"calculateOperation","params":{"method":"equivLiteral","keyboard":"NUMERICAL"}},"template":"&lt;p&gt;A probabilidade é de {{response}} %.&lt;/p&gt;"}</v>
      </c>
      <c r="D1406" s="189" t="str">
        <f t="shared" si="2"/>
        <v>#REF!</v>
      </c>
    </row>
    <row r="1407" ht="15.75" customHeight="1">
      <c r="A1407" s="189" t="str">
        <f>Seeds!AB931</f>
        <v>M6-EyP-12b-E-2</v>
      </c>
      <c r="B1407" s="189" t="str">
        <f t="shared" si="520"/>
        <v>#REF!</v>
      </c>
      <c r="C1407" s="189" t="str">
        <f>Seeds!AA931</f>
        <v>{"id":"M6-EyP-12b-E-2","stimulus":"&lt;p&gt;Imagine que havia {{T2}} pessoas em uma sala e que {{T1}} delas se chamavam {{Q2}}. Se você escolhesse uma pessoa aleatoriamente, qual seria a probabilidade de ela se chamar {{Q2}}?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\\frac{{{T1}}}{{{T2}}}\\)\" draggable=\"true\"&gt;\\(\\text{} \\frac{{{T1}}}{{{T2}}}\\)&lt;/span&gt; = &lt;span class=\"fr-math-v2 fr-draggable\" contenteditable=\"false\" data-original-math=\"\\(\\text{} \\frac{{{Q1}}}{100}\\)\" draggable=\"true\"&gt;\\(\\text{} \\frac{{{Q1}}}{100}\\)&lt;/span&gt; = {{Q1}} %&lt;/p&gt;","seed":{"parameters":[{"name":"Q1","min":2,"max":98,"step":2},{"name":"Q2","list":["Marco","Antônio","Júlio","César"]}],"calculated":[{"name":"T1","label":"{{function}}","function":" {{Q1}}/math.gcd({{Q1}},100)","temp":true},{"name":"T2","label":"{{function}}","function":" 100/math.gcd({{Q1}},100)","temp":true},{"name":"A1","function":"{{Q1}}"}],"uniques":true},"algorithm":{"name":"calculateOperation","params":{"method":"equivLiteral","keyboard":"NUMERICAL"}},"template":"&lt;p&gt;A probabilidade é de {{response}} %.&lt;/p&gt;"}</v>
      </c>
      <c r="D1407" s="189" t="str">
        <f t="shared" si="2"/>
        <v>#REF!</v>
      </c>
    </row>
    <row r="1408" ht="15.75" customHeight="1">
      <c r="A1408" s="189" t="str">
        <f>Seeds!AB932</f>
        <v>M6-EyP-12b-E-3</v>
      </c>
      <c r="B1408" s="189" t="str">
        <f t="shared" si="520"/>
        <v>#REF!</v>
      </c>
      <c r="C1408" s="189" t="str">
        <f>Seeds!AA932</f>
        <v>{"id":"M6-EyP-12b-E-3","stimulus":"&lt;p&gt;Em uma loja muito ruim, {{T1}} dos {{T2}} eletrodomésticos à venda estão quebrados. Qual é a probabilidade de se comprar inadvertidamente um desses produtos?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100/math.gcd({{Q1}},100)","temp":true},{"name":"A1","function":"{{Q1}}"}],"uniques":true},"algorithm":{"name":"calculateOperation","params":{"method":"equivLiteral","keyboard":"NUMERICAL"}},"template":"&lt;p&gt;A probabilidade é de {{response}} %.&lt;/p&gt;"}</v>
      </c>
      <c r="D1408" s="189" t="str">
        <f t="shared" si="2"/>
        <v>#REF!</v>
      </c>
    </row>
    <row r="1409" ht="15.75" customHeight="1">
      <c r="A1409" s="189" t="str">
        <f>Seeds!AB933</f>
        <v>M6-EyP-14a-I-1</v>
      </c>
      <c r="B1409" s="189" t="str">
        <f t="shared" si="520"/>
        <v>#REF!</v>
      </c>
      <c r="C1409" s="189" t="str">
        <f>Seeds!AA933</f>
        <v>{"id":"M6-EyP-14a-I-1","stimulus":"&lt;p&gt;Mariana listou nesta tabela os pares de meias que ela tem. Indique se as seguintes afirmações são verdadeiras ou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meias&lt;/td&gt;&lt;/tr&gt;&lt;tr&gt;&lt;td style=\"width: 50%; text-align: center; vertical-align: middle;\"&gt;Flores&lt;/td&gt;&lt;td style=\"width: 50%; text-align: center; vertical-align: middle;\"&gt;{{Q1}}&lt;/td&gt;&lt;/tr&gt;&lt;tr&gt;&lt;td style=\"width: 50%; text-align: center; vertical-align: middle;\"&gt;Lisas&lt;/td&gt;&lt;td style=\"width: 50%; text-align: center; vertical-align: middle;\"&gt;{{Q2}}&lt;/td&gt;&lt;/tr&gt;&lt;tr&gt;&lt;td style=\"width: 50%; text-align: center; vertical-align: middle;\"&gt;Bolinhas&lt;/td&gt;&lt;td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 evento = &lt;span class=\"fr-math-v2 fr-draggable\" contenteditable=\"false\" data-original-math=\"\\(\\text{} \\frac{\\text{nº de casos favoráveis}}{\\text{nº de casos possíveis}}\\)\" draggable=\"true\"&gt;\\(\\text{} \\frac{\\text{nº de casos favoráveis}}{\\text{nº de casos possíveis}}\\)&lt;/span&gt;&lt;/p&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A probabilidade de ela escolher meias com flores é &lt;span class=\"fr-math-v2 fr-draggable\" contenteditable=\"false\" data-original-math=\"\\(\\frac{{{T101}}}{{{T102}}}\\)\" draggable=\"true\"&gt;\\(\\frac{{{T101}}}{{{T102}}}\\)&lt;/span&gt;"},{"name":"A2","label":"A probabilidade de ela escolher meias lisas é &lt;span class=\"fr-math-v2 fr-draggable\" contenteditable=\"false\" data-original-math=\"\\(\\frac{{{T201}}}{{{T202}}}\\)\" draggable=\"true\"&gt;\\(\\frac{{{T201}}}{{{T202}}}\\)&lt;/span&gt;"},{"name":"A3","label":"A probabilidade de ela escolher um par de meias de bolinhas é &lt;span class=\"fr-math-v2 fr-draggable\" contenteditable=\"false\" data-original-math=\"\\(\\frac{{{T301}}}{{{T302}}}\\)\" draggable=\"true\"&gt;\\(\\frac{{{T301}}}{{{T302}}}\\)&lt;/span&gt;"},{"name":"A4","label":"A probabilidade de ela escolher meias xadrez é 0."},{"name":"A5","label":"A probabilidade de ela escolher meias com flores é &lt;span class=\"fr-math-v2 fr-draggable\" contenteditable=\"false\" data-original-math=\"\\(\\frac{{{T201}}}{{{T202}}}\\)\" draggable=\"true\"&gt;\\(\\frac{{{T201}}}{{{T202}}}\\)&lt;/span&gt;","incorrect":true,"feedback":"Probabilidade de meias com flores = &lt;span class=\"fr-math-v2 fr-draggable\" contenteditable=\"false\" data-original-math=\"\\(\\frac{{{T101}}}{{{T102}}}\\)\" draggable=\"true\"&gt;\\(\\frac{{{T101}}}{{{T102}}}\\)&lt;/span&gt;"},{"name":"A6","label":"A probabilidade de ela escolher meias lisas é &lt;span class=\"fr-math-v2 fr-draggable\" contenteditable=\"false\" data-original-math=\"\\(\\frac{{{T301}}}{{{T302}}}\\)\" draggable=\"true\"&gt;\\(\\frac{{{T301}}}{{{T302}}}\\)&lt;/span&gt;","incorrect":true,"feedback":"Probabilidade de meias lisas = &lt;span class=\"fr-math-v2 fr-draggable\" contenteditable=\"false\" data-original-math=\"\\(\\frac{{{T201}}}{{{T202}}}\\)\" draggable=\"true\"&gt;\\(\\frac{{{T201}}}{{{T202}}}\\)&lt;/span&gt;"},{"name":"A7","label":"A probabilidade de ela escolher um par de meias de bolinhas é &lt;span class=\"fr-math-v2 fr-draggable\" contenteditable=\"false\" data-original-math=\"\\(\\frac{{{T101}}}{{{T102}}}\\)\" draggable=\"true\"&gt;\\(\\frac{{{T101}}}{{{T102}}}\\)&lt;/span&gt;","incorrect":true,"feedback":"Probabilidade de meias de bolinhas = &lt;span class=\"fr-math-v2 fr-draggable\" contenteditable=\"false\" data-original-math=\"\\(\\frac{{{T301}}}{{{T302}}}\\)\" draggable=\"true\"&gt;\\(\\frac{{{T301}}}{{{T302}}}\\)&lt;/span&gt;"}],"uniques":true},"algorithm":{"name":"trueFalse","template":"Choice matrix – inline","params":{"countCorrect":2,"countIncorrect":1,"options":["Verdadeiro","Falso"]}}}</v>
      </c>
      <c r="D1409" s="189" t="str">
        <f t="shared" si="2"/>
        <v>#REF!</v>
      </c>
    </row>
    <row r="1410" ht="15.75" customHeight="1">
      <c r="A1410" s="189" t="str">
        <f>Seeds!AB934</f>
        <v>M6-EyP-14a-I-2</v>
      </c>
      <c r="B1410" s="189" t="str">
        <f t="shared" si="520"/>
        <v>#REF!</v>
      </c>
      <c r="C1410" s="189" t="str">
        <f>Seeds!AA934</f>
        <v>{"id":"M6-EyP-14a-I-2","stimulus":"&lt;p&gt;A tabela a seguir mostra as músicas que Daniel tem na playlist dele. Considerando que ele ouve as músicas de forma aleatória, indique se essas afirmações são verdadeiras ou falsas.&lt;/p&gt;\r\n\r\n&lt;table style=\"width:100%\"&gt;&lt;tbody&gt;&lt;tr&gt;&lt;td style=\"width: 50%; background-color: #FEA487; color: rgb(255, 255, 255) ; text-align: center; vertical-align: middle; font-weight: bold;\"&gt;Gênero&lt;/td&gt;&lt;td style=\"width: 50%; background-color: #FEA487; color: rgb(255, 255, 255); text-align: center; vertical-align: middle; font-weight: bold;\"&gt;Nº de músicas&lt;/td&gt;&lt;/tr&gt;&lt;tr&gt;&lt;td style= \"width : 50%; text-align: center; vertical-align: middle;\"&gt;{{Q1}}&lt;/td&gt;&lt;td style=\"width: 50%; text-align: center; vertical-align: middle;\" &gt;{{Q4}}&lt;/td&gt;&lt;/tr&gt;&lt;tr&gt;&lt;td style=\"width: 50%; text-align: center; vertical-align: middle;\"&gt;{{Q2}}&lt;/ td&gt; &lt;td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possíveis}}\\)&lt;/span&gt;","seed":{"parameters":[{"name":"Q1","list":["rock","música clássica","rap","pop","MPB"]},{"name":"Q2","list":["rock","música clássica","rap","pop","MPB"]},{"name":"Q3","list":["rock","música clássica","rap","pop","MPB"]},{"name":"Q4","list":[1,2,3,4,5,6]},{"name":"Q5","list":[1,2,3,4,5,6]},{"name":"Q6","list":[1,2,3,4,5,6]}],"calculated":[{"name":"T1","function":"{{Q4}}+{{Q5}}+{{Q6}}","temp":true},{"name":"T2","function":"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que a primeira música tocada seja de {{Q1}} é &lt;span class=\"fr-math-v2 fr-draggable\" contenteditable=\"false\" data-original-math=\"\\(\\frac{ {{T2}}}{{{T3}}}\\)\" draggable=\"true\"&gt;\\(\\frac{{{T2}}}{{{T3}}}\\)&lt;/span&gt;"},{"name":"A2","label":"A probabilidade de que a primeira música tocada seja de {{Q2}} é &lt;span class=\"fr-math-v2 fr-draggable\" contenteditable=\"false\" data-original-math=\"\\(\\frac{ {{T4}}}{{{T5}}}\\)\" draggable=\"true\"&gt;\\(\\frac{{{T4}}}{{{T5}}}\\)&lt;/span&gt;"},{"name":"A3","label":"A probabilidade de que a primeira música tocada seja {{Q3}} é &lt;span class=\"fr-math-v2 fr-draggable\" contenteditable=\"false\" data-original-math=\"\\(\\frac{ {{T6}} }{{{T7}}}\\)\" draggable=\"true\"&gt;\\(\\frac{{{T6}}}{{{T7}}}\\)&lt;/span&gt;"},{"name":"A4","label":"A probabilidade de que a primeira música tocada seja de {{Q1}} é &lt;span class=\"fr-math-v2 fr-draggable\" contenteditable=\"false\" data-original-math=\"\\(\\frac{ {{T6}}}{{{T7}}}\\)\" draggable=\"true\"&gt;\\(\\frac{{{T6}}}{{{T7}}}\\)&lt;/span&gt;","incorrect":true,"feedback":"A probabilidade de tocar {{Q1}} é &lt;span class=\"fr-math-v2 fr-draggable\" contenteditable=\"false\" data-original-math=\"\\(\\frac{{{T2}}}{{{T3}}}\\)\" draggable=\"true\"&gt;\\(\\frac{{{T2}}}{{{T3}}}\\)&lt;/span&gt;."},{"name":"A5","label":"A probabilidade de que a primeira música tocada seja de {{Q2}} é &lt;span class=\"fr-math-v2 fr-draggable\" contenteditable=\"false\" data-original-math=\"\\(\\frac{ {{T2}}}{{{T3}}}\\)\" draggable=\"true\"&gt;\\(\\frac{{{T2}}}{{{T3}}}\\)&lt;/span&gt;","incorrect":true,"feedback":"A probabilidade de tocar {{Q2}} é &lt;span class=\"fr-math-v2 fr-draggable\" contenteditable=\"false\" data-original-math=\"\\(\\frac{{{T4}}}{{{T5}}}\\)\" draggable=\"true\"&gt;\\(\\frac{{{T4}}}{{{T5}}}\\)&lt;/span&gt;"},{"name":"A6","label":"A probabilidade de que a primeira música tocada seja {{Q3}} é &lt;span class=\"fr-math-v2 fr-draggable\" contenteditable=\"false\" data-original-math=\"\\(\\frac{ {{T4}} }{{{T5}}}\\)\" draggable=\"true\"&gt;\\(\\frac{{{T4}}}{{{T5}}}\\)&lt;/span&gt;","incorrect":true,"feedback":"A probabilidade de tocar {{Q3}} é &lt;span class=\"fr-math-v2 fr-draggable\" contenteditable=\"false\" data-original-math=\"\\(\\frac{{{T6}}}{{{T7}}}\\)\" draggable=\"true\"&gt;\\(\\frac{{{T6}}}{{{T7}}}\\)&lt;/span&gt;"}],"uniques":true},"algorithm":{"name":"trueFalse","template":"Choice matrix – inline","params":{"countCorrect":1,"countIncorrect":2,"options":["Verdadeiro","Falso"]}}}</v>
      </c>
      <c r="D1410" s="189" t="str">
        <f t="shared" si="2"/>
        <v>#REF!</v>
      </c>
    </row>
    <row r="1411" ht="15.75" customHeight="1">
      <c r="A1411" s="189" t="str">
        <f>Seeds!AB935</f>
        <v>M6-EyP-14a-I-3</v>
      </c>
      <c r="B1411" s="189" t="str">
        <f t="shared" si="520"/>
        <v>#REF!</v>
      </c>
      <c r="C1411" s="189" t="str">
        <f>Seeds!AA935</f>
        <v>{"id":"M6-EyP-14a-I-3","stimulus":"&lt;p&gt;Joana quer escolher aleatoriamente o bolo que ela vai comprar para a neta dela. Por esse motivo ela pediu ao atendente da padaria que ele pegasse um bolo ao acaso para ela. Observe esta tabela com os bolos da padaria e indique se as seguintes afirmações são verdadeiras ou falsas.&lt;/p&gt;\r\n\r\n&lt;table style=\"width:100%\"&gt;&lt;tbody&gt;&lt;tr&gt;&lt;td style=\"width: 50%; background-color: #BDB1FB; color: rgb(255, 255, 255) ; text-align: center; vertical-align: middle; font-weight: bold;\"&gt;Tipo&lt;/td&gt;&lt;td style=\"width: 50%; background-color: #BDB1FB; color : rgb(255, 255, 255); text-align: center; vertical-align: middle; font-weight: bold;\"&gt;Nº de bolos&lt;/td&gt;&lt;/tr&gt;&lt;tr&gt;&lt;td style= \" width: 50%; text-align: center; vertical-align: middle;\"&gt;{{Q1}}&lt;/td&gt;&lt;td style=\"width: 50%; text-align: center; vertical-align: middle ; \"&gt;{{Q4}}&lt;/td&gt;&lt;/tr&gt;&lt;tr&gt;&lt;td style=\"width: 50%; text-align: center; vertical-align: middle;\"&gt;{{Q2}}&lt;/ td &gt;&lt;td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chocolate","cenoura","framboesa","maçã","abacaxi"]},{"name":"Q2","list":["chocolate","cenoura","framboesa","maçã","abacaxi"]},{"name":"Q3","list":["chocolate","cenoura","framboesa","maçã","abacaxi"]},{"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ele pegar um bolo de {{Q1}} é &lt;span class=\"fr-math-v2 fr-draggable\" contenteditable=\"false\" data-original-math=\"\\(\\frac{{{T2}}} {{{T3}}}\\)\" draggable=\"true\"&gt;\\(\\frac{{{T2}}}{{{T3}}}\\)&lt;/span&gt;"},{"name":"A2","label":"A probabilidade de ele pegar um bolo de {{Q2}} é &lt;span class=\"fr-math-v2 fr-draggable\" contenteditable=\"false\" data-original-math=\"\\(\\frac{{{T4}}} {{{T5}}}\\)\" draggable=\"true\"&gt;\\(\\frac{{{T4}}}{{{T5}}}\\)&lt;/span&gt;"},{"name":"A3","label":"A probabilidade de ele pegar um bolo de {{Q3}} é &lt;span class=\"fr-math-v2 fr-draggable\" contenteditable=\"false\" data-original-math=\"\\(\\frac{{{T6}}} {{{T7}}}\\)\" draggable=\"true\"&gt;\\(\\frac{{{T6}}}{{{T7}}}\\)&lt;/span&gt;"},{"name":"A4","label":"A probabilidade de ele pegar um bolo de {{Q1}} é &lt;span class=\"fr-math-v2 fr-draggable\" contenteditable=\"false\" data-original-math=\"\\(\\frac{{{T6}}} {{{T7}}}\\)\" draggable=\"true\"&gt;\\(\\frac{{{T6}}}{{{T7}}}\\)&lt;/span&gt;","incorrect":true,"feedback":"A probabilidade de ele pegar esse bolo é &lt;span class=\"fr-math-v2 fr-draggable\" contenteditable=\"false\" data-original-math=\"\\(\\frac{{{T2}}}{{{T3}} }\\)\" draggable=\"true\"&gt;\\(\\frac{{{T2}}}{{{T3}}}\\)&lt;/span&gt;."},{"name":"A5","label":"A probabilidade de ele pegar um bolo de {{Q2}} é &lt;span class=\"fr-math-v2 fr-draggable\" contenteditable=\"false\" data-original-math=\"\\(\\frac{{{T2}}} {{{T3}}}\\)\" draggable=\"true\"&gt;\\(\\frac{{{T2}}}{{{T3}}}\\)&lt;/span&gt;","incorrect":true,"feedback":"A probabilidade de pegar esse bolo é &lt;span class=\"fr-math-v2 fr-draggable\" contenteditable=\"false\" data-original-math=\"\\(\\frac{{{T4}}}{{{T5}} }\\)\" draggable=\"true\"&gt;\\(\\frac{{{T4}}}{{{T5}}}\\)&lt;/span&gt;"},{"name":"A6","label":"A probabilidade de ele pegar um bolo de {{Q3}} é &lt;span class=\"fr-math-v2 fr-draggable\" contenteditable=\"false\" data-original-math=\"\\(\\frac{{{T4}}} {{{T5}}}\\)\" draggable=\"true\"&gt;\\(\\frac{{{T4}}}{{{T5}}}\\)&lt;/span&gt;","incorrect":true,"feedback":"A probabilidade de pegar esse bolo é &lt;span class=\"fr-math-v2 fr-draggable\" contenteditable=\"false\" data-original-math=\"\\(\\frac{{{T6}}}{{{T7}} }\\)\" draggable=\"true\"&gt;\\(\\frac{{{T6}}}{{{T7}}}\\)&lt;/span&gt;"}],"uniques":true},"algorithm":{"name":"trueFalse","template":"Choice matrix – inline","params":{"countCorrect":1,"countIncorrect":2,"options":["Verdadeiro","Falso"]}}}</v>
      </c>
      <c r="D1411" s="189" t="str">
        <f t="shared" si="2"/>
        <v>#REF!</v>
      </c>
    </row>
    <row r="1412" ht="15.75" customHeight="1">
      <c r="A1412" s="189" t="str">
        <f>Seeds!AB936</f>
        <v>M6-EyP-14a-E-1</v>
      </c>
      <c r="B1412" s="189" t="str">
        <f t="shared" si="520"/>
        <v>#REF!</v>
      </c>
      <c r="C1412" s="189" t="str">
        <f>Seeds!AA936</f>
        <v>{"id":"M6-EyP-14a-E-1","stimulus":"&lt;p&gt;Joaquim colocou bolas coloridas em uma caixa e listou as quantidades na tabela a seguir em uma caixa. Se ele retirar ao acaso uma bola da caixa, qual é a probabilidade da bola ser {{Q12}}? Simplifique a fração, se necessário.&lt;/p&gt;\r\n\r\n&lt;table style=\"width:100%\"&gt;&lt;tbody&gt;&lt;tr&gt;&lt;td style=\"width: 50%; background-color: #9FC1FD; color: rgb(255, 255, 255); text-align: center; vertical-align: middle; font-weight: bold;\"&gt;Cor&lt;/td&gt;&lt;td style=\"width: 50%; background-color: #9FC1FD; color: rgb(255, 255, 255); text-align: center; vertical-align: middle; font-weight: bold;\"&gt;Nº de bolas&lt;/td&gt;&lt;/tr&gt;&lt;tr&gt;&lt;td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bola {{Q12}} = &lt;span class=\"fr-math-v2 fr-draggable\" contenteditable=\"false\" data-original-math=\"\\(\\text{\\frac{\\text{nº bolas de cor {{Q12}}}}{\\text{total de bolas}}\\)\" draggable=\"true\"&gt;\\(\\text{} \\frac{\\text{nº bolas de cor {{Q12}}}}{\\text{total de bolas}}\\)&lt;/span&gt;&lt;/p&gt;","seed":{"parameters":[{"name":"Q1","min":2,"max":10,"step":1},{"name":"Q2","min":2,"max":10,"step":1},{"name":"Q3","min":2,"max":10,"step":1},{"name":"Q4","min":2,"max":10,"step":1},{"name":"Q5","min":2,"max":10,"step":1},{"name":"Q11","list":["vermelha","verde","amarela","azul","branca","preta"]},{"name":"Q12","list":["vermelha","verde","amarela","azul","branca","preta"]},{"name":"Q13","list":["vermelha","verde","amarela","azul","branca","preta"]},{"name":"Q14","list":["vermelha","verde","amarela","azul","branca","preta"]},{"name":"Q15","list":["vermelha","verde","amarela","azul","branca","preta"]}],"calculated":[{"name":"T1","function":"{{Q1}}+{{Q2}}+{{Q3}}+{{Q4}}+{{Q5}}","temp":true},{"name":"T2","function":"math.gcd({{Q2}},{{T1}})","temp":true},{"name":"T11","function":"{{Q2}}/{{T2}}","temp":true},{"name":"T12","function":"{{T1}}/{{T2}}","temp":true},{"name":"A1","function":"\\frac{{{T11}}}{{{T12}}}"}],"uniques":true},"algorithm":{"name":"calculateOperation","params":{"method":"equivLiteral","keyboard":"INTERMEDIATE"}},"template":"&lt;p&gt;A probabilidade é de {{response}}.&lt;/p&gt;"}</v>
      </c>
      <c r="D1412" s="189" t="str">
        <f t="shared" si="2"/>
        <v>#REF!</v>
      </c>
    </row>
    <row r="1413" ht="15.75" customHeight="1">
      <c r="A1413" s="189" t="str">
        <f>Seeds!AB937</f>
        <v>M6-EyP-14a-E-2</v>
      </c>
      <c r="B1413" s="189" t="str">
        <f t="shared" si="520"/>
        <v>#REF!</v>
      </c>
      <c r="C1413" s="189" t="str">
        <f>Seeds!AA937</f>
        <v>{"id":"M6-EyP-14a-E-2","stimulus":"&lt;p&gt;A tabela a seguir mostra as camisas que Sandra tem no guarda-roupa dela. Se ela escolher uma camisa ao acaso, qual é a probabilidade de ser uma camisa {{Q13}}? Simplifique a fração, se necessário.&lt;/p&gt;\r\n\r\n&lt;table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linho","de algodão","de franela","de cetim"]},{"name":"Q12","list":["de linho","de algodão","de franela","de cetim"]},{"name":"Q13","list":["de linho","de algodão","de franela","de cetim"]}],"calculated":[{"name":"T1","function":"{{Q1}}+{{Q2}}+{{Q3}}","temp":true},{"name":"T2","function":"math.gcd({{Q3}},{{T1}})","temp":true},{"name":"T11","function":"{{Q3}}/{{T2}}","temp":true},{"name":"T12","function":"{{T1}}/{{T2}}","temp":true},{"name":"A1","label":"{function}}","function":"\\frac{{{T11}}}{{{T12}}}"}],"uniques":true},"algorithm":{"name":"calculateOperation","params":{"method":"equivLiteral","keyboard":"INTERMEDIATE"}},"template":"&lt;p&gt;A probabilidade é de {{response}}.&lt;/p&gt;"}</v>
      </c>
      <c r="D1413" s="189" t="str">
        <f t="shared" si="2"/>
        <v>#REF!</v>
      </c>
    </row>
    <row r="1414" ht="15.75" customHeight="1">
      <c r="A1414" s="189" t="str">
        <f>Seeds!AB938</f>
        <v>M6-EyP-14a-E-3</v>
      </c>
      <c r="B1414" s="189" t="str">
        <f t="shared" si="520"/>
        <v>#REF!</v>
      </c>
      <c r="C1414" s="189" t="str">
        <f>Seeds!AA938</f>
        <v>{"id":"M6-EyP-14a-E-3","stimulus":"&lt;p&gt;Esta tabela mostra os peixes que há no aquário de uma loja. Se escolhido ao acaso, qual é a probabilidade de um cliente escolher um peixe de cor {{Q14}}? Simplificar a fração, se necessário.&lt;/p&gt;\r\n\r\n&lt;table style=\"width:100%\"&gt;&lt;tbody&gt;&lt;tr&gt;&lt;td style=\"width: 50%; background-color: #72D2CD; color: rgb(255, 255, 255); text-align: center; vertical-align: middle; font-weight: bold;\"&gt;Cor&lt;/td&gt;&lt;td style=\"width: 50%; background-color: #72D2CD; color: rgb(255, 255, 255); text-align: center; vertical-align: middle; font-weight: bold;\"&gt;Nº de peixes&lt;/td&gt;&lt;/tr&gt;&lt;tr&gt;&lt;td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peixe de cor {{Q14}} = &lt;span class=\"fr-math-v2 fr-draggable\" contenteditable=\"false\" data-original-math=\"\\(\\text{} = \\frac{\\text{nº de peixes de cor {{Q14}}}}{\\text{total de peixes}}\\)\" draggable=\"true\"&gt;\\(\\text{} \\frac{\\text{nº de peixes de cor {{Q14}}}}{\\text{total de peixes}}\\)&lt;/span&gt;&lt;/p&gt;","seed":{"parameters":[{"name":"Q1","min":2,"max":10,"step":1},{"name":"Q2","min":2,"max":10,"step":1},{"name":"Q3","min":2,"max":10,"step":1},{"name":"Q4","min":2,"max":10,"step":1},{"name":"Q5","min":2,"max":10,"step":1},{"name":"Q11","list":["vermelha","laranja","azul","amarela","preta","branca"]},{"name":"Q12","list":["vermelha","laranja","azul","amarela","preta","branca"]},{"name":"Q13","list":["vermelha","laranja","azul","amarela","preta","branca"]},{"name":"Q14","list":["vermelha","laranja","azul","amarela","preta","branca"]},{"name":"Q15","list":["vermelha","laranja","azul","amarela","preta","branca"]}],"calculated":[{"name":"T1","function":"{{Q1}}+{{Q2}}+{{Q3}}+{{Q4}}+{{Q5}}","temp":true},{"name":"T2","function":"math.gcd({{Q4}},{{T1}})","temp":true},{"name":"T11","function":"{{Q4}}/{{T2}}","temp":true},{"name":"T12","function":"{{T1}}/{{T2}}","temp":true},{"name":"A1","label":"{{function}}","function":"\\frac{{{T11}}}{{{T12}}}"}],"uniques":true},"algorithm":{"name":"calculateOperation","params":{"method":"equivLiteral","keyboard":"INTERMEDIATE"}},"template":"&lt;p&gt;A probabilidade é de {{response}}.&lt;/p&gt;"}</v>
      </c>
      <c r="D1414" s="189" t="str">
        <f t="shared" si="2"/>
        <v>#REF!</v>
      </c>
    </row>
    <row r="1415" ht="15.75" customHeight="1">
      <c r="A1415" s="189" t="str">
        <f>Seeds!AB939</f>
        <v>M6-EyP-14b-I-1</v>
      </c>
      <c r="B1415" s="189" t="str">
        <f t="shared" si="520"/>
        <v>#REF!</v>
      </c>
      <c r="C1415" s="189" t="str">
        <f>Seeds!AA939</f>
        <v>{"id":"M6-EyP-14b-I-1","stimulus":"&lt;p&gt;Selecione o resultado mais provável ao lançar um dado de 6 faces.&lt;/p&gt;","hint":"&lt;p&gt;Se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favoráveis.&lt;/p&gt;","seed":{"parameters":[],"calculated":[{"name":"A1","label":"Obter um 1.","incorrect":true},{"name":"A2","label":"Obter um 2.","incorrect":true},{"name":"A3","label":"Obter um 3.","incorrect":true},{"name":"A4","label":"Obter um 4.","incorrect":true},{"name":"A5","label":"Obter um 5.","incorrect":true},{"name":"A6","label":"Obter um 6.","incorrect":true},{"name":"A7","label":"Obter um 1 ou um 2.","incorrect":true},{"name":"A8","label":"Obter um 3 ou um 5.","incorrect":true},{"name":"A9","label":"Obter um 1 ou um 6.","incorrect":true},{"name":"A10","label":"Obter um 5 ou um 6.","incorrect":true},{"name":"A11","label":"Obter um 2 ou um 3.","incorrect":true},{"name":"A12","label":"Obter um 4 ou um 5.","incorrect":true},{"name":"A13","label":"Obter um número ímpar."},{"name":"A14","label":"Obter um número par."},{"name":"A15","label":"Obter um número maior que 2."},{"name":"A16","label":"Obter um número menor que 5."},{"name":"A17","label":"Obter um número diferente de 1."},{"name":"A18","label":"Obter um número diferente de 2."},{"name":"A19","label":"Obter um número diferente de 3."},{"name":"A20","label":"Obter um número diferente de 4."},{"name":"A21","label":"Obter um número diferente de 5."},{"name":"A22","label":"Obter um número diferente de 6."}],"uniques":true},"algorithm":{"name":"trueFalse","template":"Multiple choice – standard","params":{"countCorrect":1,"countIncorrect":2,"showCheckIcon":true}}}</v>
      </c>
      <c r="D1415" s="189" t="str">
        <f t="shared" si="2"/>
        <v>#REF!</v>
      </c>
    </row>
    <row r="1416" ht="15.75" customHeight="1">
      <c r="A1416" s="189" t="str">
        <f>Seeds!AB940</f>
        <v>M6-EyP-14b-E-1</v>
      </c>
      <c r="B1416" s="189" t="str">
        <f t="shared" si="520"/>
        <v>#REF!</v>
      </c>
      <c r="C1416" s="189" t="str">
        <f>Seeds!AA940</f>
        <v>{"id":"M6-EyP-14b-E-1","stimulus":"&lt;p&gt;Em um parque de diversões há uma roleta dividida em {{T1}} faixas com as quais os prêmios são sorteados entre o público. Na roleta, {{Q1}} faixas são verdes, {{Q2}} são amarelas e {{Q3}} são roxas. Considerando que a roleta será girada e uma faixa será sorteada, arraste e ordene os eventos do menos provável para o mais provável de ocorrer colocando-os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calculated":[{"name":"T1","function":"{{Q1}}+{{Q2}}+{{Q3}}","temp":true},{"name":"A1","function":"{{Q1}}","label":"Sortear uma faixa verde"},{"name":"A2","function":"{{Q2}}","label":"Sortear uma faixa amarela"},{"name":"A3","function":"{{Q3}}","label":"Sortear uma faixa roxa"}],"uniques":true},"algorithm":{"name":"orderNumbers","params":{"order":"asc"}}}</v>
      </c>
      <c r="D1416" s="189" t="str">
        <f t="shared" si="2"/>
        <v>#REF!</v>
      </c>
    </row>
    <row r="1417" ht="15.75" customHeight="1">
      <c r="A1417" s="189" t="str">
        <f>Seeds!AB941</f>
        <v>M6-EyP-14b-E-2</v>
      </c>
      <c r="B1417" s="189" t="str">
        <f t="shared" si="520"/>
        <v>#REF!</v>
      </c>
      <c r="C1417" s="189" t="str">
        <f>Seeds!AA941</f>
        <v>{"id":"M6-EyP-14b-E-2","stimulus":"&lt;p&gt;Uma farmácia tem {{T1}} escovas de dentes à venda, das quais {{Q1}} são azuis, {{Q2}} são verdes e {{Q3}} são brancas. Considerando que um cliente irá pegar uma escova ao acaso, arraste e ordene os seguintes eventos da menor para a maior probabilidade.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temp":true,"max":10,"step":1},{"name":"Q2","min":2,"temp":true,"max":10,"step":1},{"name":"Q3","min":2,"temp":true,"max":10,"step":1}],"calculated":[{"name":"T1","function":"{{Q1}}+{{Q2}}+{{Q3}}","temp":true},{"name":"A1","function":"{{Q1}}","label":"Pegar uma escova azul"},{"name":"A2","function":"{{Q2}}","label":"Pegar uma escova verde"},{"name":"A3","function":"{{Q3}}","label":"Pegar uma escova branca"}],"uniques":true},"algorithm":{"name":"orderNumbers","params":{"order":"asc"}}}</v>
      </c>
      <c r="D1417" s="189" t="str">
        <f t="shared" si="2"/>
        <v>#REF!</v>
      </c>
    </row>
    <row r="1418" ht="15.75" customHeight="1">
      <c r="A1418" s="189" t="str">
        <f>Seeds!AB942</f>
        <v>M6-EyP-14b-E-3</v>
      </c>
      <c r="B1418" s="189" t="str">
        <f t="shared" si="520"/>
        <v>#REF!</v>
      </c>
      <c r="C1418" s="189" t="str">
        <f>Seeds!AA942</f>
        <v>{"id":"M6-EyP-14b-E-3","stimulus":"&lt;p&gt;Guilherme fechou os olhos para escolher uma fruta de uma cesta. Na cesta há {{T1}} frutas, sendo {{Q1}} figos, {{Q2}} peras e {{Q3}} laranjas. Arraste e ordene os seguintes eventos do mais provável para o menos provável.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9,"step":1},{"name":"Q2","min":2,"max":9,"step":1},{"name":"Q3","min":2,"max":9,"step":1}],"calculated":[{"name":"T1","function":"{{Q1}}+{{Q2}}+{{Q3}}","temp":true},{"name":"A1","function":"{{Q1}}","label":"Escolher um figo"},{"name":"A2","function":"{{Q2}}","label":"Escolher uma pera"},{"name":"A3","function":"{{Q3}}","label":"Escolher uma laranja"}],"uniques":true},"algorithm":{"name":"orderNumbers","params":{"order":"desc"}}}</v>
      </c>
      <c r="D1418" s="189" t="str">
        <f t="shared" si="2"/>
        <v>#REF!</v>
      </c>
    </row>
    <row r="1419" ht="15.75" customHeight="1">
      <c r="A1419" s="189" t="str">
        <f>Seeds!AB943</f>
        <v>M6-EyP-14b-E-4</v>
      </c>
      <c r="B1419" s="189" t="str">
        <f t="shared" si="520"/>
        <v>#REF!</v>
      </c>
      <c r="C1419" s="189" t="str">
        <f>Seeds!AA943</f>
        <v>{"id":"M6-EyP-14b-E-4","stimulus":"&lt;p&gt;Tomás tem uma caixa com {{Q1}} lápis de cor {{Q4}}, {{Q2}} de cor {{Q5}} e {{Q3}} de cor {{Q6}}. Se ele tirar um lápis da caixa sem olhar, qual cor é mais provável de sair? Arraste e ordene os eventos a seguir do mais provável para o menos provável de ocorrer.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name":"Q4","list":["violeta","roxa"]},{"name":"Q5","list":["azul","rosa"]},{"name":"Q6","list":["amarela","verde"]}],"calculated":[{"name":"T1","function":"{{Q1}}+{{Q2}}+{{Q3}}","temp":true},{"name":"A1","function":"{{Q1}}","label":"Tirar um lápis {{Q4}}"},{"name":"A2","function":"{{Q2}}","label":"Tirar um lápis {{Q5}}"},{"name":"A3","function":"{{Q3}}","label":"Tirar um lápis {{Q6}}"}],"uniques":true},"algorithm":{"name":"orderNumbers","params":{"order":"desc"}}}</v>
      </c>
      <c r="D1419" s="189" t="str">
        <f t="shared" si="2"/>
        <v>#REF!</v>
      </c>
    </row>
    <row r="1420" ht="15.75" customHeight="1">
      <c r="A1420" s="189" t="str">
        <f>Seeds!AB944</f>
        <v>M6-EyP-16a-I-1</v>
      </c>
      <c r="B1420" s="189" t="str">
        <f t="shared" si="520"/>
        <v>#REF!</v>
      </c>
      <c r="C1420" s="189" t="str">
        <f>Seeds!AA944</f>
        <v>{"id":"M6-EyP-16a-I-1","stimulus":"&lt;p&gt;Selecione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v>
      </c>
      <c r="D1420" s="189" t="str">
        <f t="shared" si="2"/>
        <v>#REF!</v>
      </c>
    </row>
    <row r="1421" ht="15.75" customHeight="1">
      <c r="A1421" s="189" t="str">
        <f>Seeds!AB945</f>
        <v>M6-EyP-16a-I-2</v>
      </c>
      <c r="B1421" s="189" t="str">
        <f t="shared" si="520"/>
        <v>#REF!</v>
      </c>
      <c r="C1421" s="189" t="str">
        <f>Seeds!AA945</f>
        <v>{"id":"M6-EyP-16a-I-2","stimulus":"&lt;p&gt;Selecione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v>
      </c>
      <c r="D1421" s="189" t="str">
        <f t="shared" si="2"/>
        <v>#REF!</v>
      </c>
    </row>
    <row r="1422" ht="15.75" customHeight="1">
      <c r="A1422" s="189" t="str">
        <f>Seeds!AB946</f>
        <v>M6-EyP-16a-I-3</v>
      </c>
      <c r="B1422" s="189" t="str">
        <f t="shared" si="520"/>
        <v>#REF!</v>
      </c>
      <c r="C1422" s="189" t="str">
        <f>Seeds!AA946</f>
        <v>{"id":"M6-EyP-16a-I-3","stimulus":"&lt;p&gt;Selecione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70%;\"&gt;Não&lt;/span&gt;\n\t\t&lt;/div&gt;\n\t&lt;/div&gt;\n&lt;/div&gt;&lt;/div&gt;","hint":"&lt;p&gt;Siga os passos do diagrama.&lt;/p&gt;","feedback":"&lt;p&gt;Para calcular o resultado, siga os passos do diagrama.&lt;/p&gt;&lt;p&gt;Se {{Q1}} é múltiplo de 3, adicione {{Q2}}. Se não, adiciona {{Q3}}.&lt;/p&gt;&lt;p&gt;Finalmente, subtraia {{Q4}} do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v>
      </c>
      <c r="D1422" s="189" t="str">
        <f t="shared" si="2"/>
        <v>#REF!</v>
      </c>
    </row>
    <row r="1423" ht="15.75" customHeight="1">
      <c r="A1423" s="189" t="str">
        <f>Seeds!AB947</f>
        <v>M6-EyP-16a-E-1</v>
      </c>
      <c r="B1423" s="189" t="str">
        <f t="shared" si="520"/>
        <v>#REF!</v>
      </c>
      <c r="C1423" s="189" t="str">
        <f>Seeds!AA947</f>
        <v>{"id":"M6-EyP-16a-E-1","stimulus":"&lt;p&gt;Escreve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70%;\"&gt;Ímpar&lt;/span&gt;\n\t\t&lt;/div&gt;\n\t&lt;/div&gt;\n&lt;/div&gt;&lt;/div&gt;","template":"&lt;p&gt;O resultado é {{response}}.&lt;/p&gt;","hint":"&lt;p&gt;Siga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2.&lt;/p&gt;","seed":{"parameters":[{"name":"Q1","min":1,"max":20,"step":1},{"name":"Q2","min":1,"max":10,"step":1},{"name":"Q3","min":1,"max":10,"step":1}],"calculated":[{"name":"A1","label":"{{function}}","function":"if ({{Q1}}%2==0) {({{Q1}}+{{Q2}})/2} else {({{Q1}}+{{Q3}})/2}"}],"uniques":true},"algorithm":{"name":"calculateOperation","params":{"method":"equivLiteral","keyboard":"NUMERICAL"}}}</v>
      </c>
      <c r="D1423" s="189" t="str">
        <f t="shared" si="2"/>
        <v>#REF!</v>
      </c>
    </row>
    <row r="1424" ht="15.75" customHeight="1">
      <c r="A1424" s="189" t="str">
        <f>Seeds!AB948</f>
        <v>M6-EyP-16a-E-2</v>
      </c>
      <c r="B1424" s="189" t="str">
        <f t="shared" si="520"/>
        <v>#REF!</v>
      </c>
      <c r="C1424" s="189" t="str">
        <f>Seeds!AA948</f>
        <v>{"id":"M6-EyP-16a-E-2","stimulus":"&lt;p&gt;Escreve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81%;\"&gt;Fim&lt;/span&gt;\n\t\t&lt;/div&gt;\n\t&lt;/div&gt;\n&lt;/div&gt;&lt;/div&gt;","template":"&lt;p&gt;O resultado é {{response}}.&lt;/p&gt;","hint":"&lt;p&gt;Siga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{{Q3}}.&lt;/p&gt;","seed":{"parameters":[{"name":"Q1","min":3,"max":10,"step":1},{"name":"Q2","min":3,"max":10,"step":1},{"name":"Q3","min":1,"max":5,"step":1}],"calculated":[{"name":"A1","label":"{{function}}","function":" if (({{Q1}}+{{Q2}})%2 == 0) {({{Q1}}+{{Q2}})*2} else {{{Q1}}+{{Q2}}-{{Q3}}}"}],"uniques":true},"algorithm":{"name":"calculateOperation","params":{"method":"equivLiteral","keyboard":"NUMERICAL"}}}</v>
      </c>
      <c r="D1424" s="189" t="str">
        <f t="shared" si="2"/>
        <v>#REF!</v>
      </c>
    </row>
    <row r="1425" ht="15.75" customHeight="1">
      <c r="A1425" s="189" t="str">
        <f>Seeds!AB949</f>
        <v>M6-EyP-16a-E-3</v>
      </c>
      <c r="B1425" s="189" t="str">
        <f t="shared" si="520"/>
        <v>#REF!</v>
      </c>
      <c r="C1425" s="189" t="str">
        <f>Seeds!AA949</f>
        <v>{"id":"M6-EyP-16a-E-3","stimulus":"&lt;p&gt;Escreve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70%;\"&gt;Não&lt;/span&gt;\n\t\t&lt;/div&gt;\n\t&lt;/div&gt;\n&lt;/div&gt;&lt;/div&gt;","template":"&lt;p&gt;O resultado é {{response}}.&lt;/p&gt;","hint":"&lt;p&gt;Siga os passos do diagrama.&lt;/p&gt;","feedback":"&lt;p&gt;Para calcular o resultado, siga os passos do diagrama.&lt;/p&gt;&lt;p&gt;Se {{Q1}} é múltiplo de 3, adicione {{Q2}}. Se não, adicione {{Q3}}.&lt;/p&gt;&lt;p&gt;Finalmente, subtraia {{Q4}} do resultado.&lt;/p&gt;","seed":{"parameters":[{"name":"Q1","min":10,"max":20,"step":1},{"name":"Q2","min":1,"max":20,"step":1},{"name":"Q3","min":1,"max":20,"step":1},{"name":"Q4","min":1,"max":10,"step":1}],"calculated":[{"name":"A1","label":"{{function}}","function":"if ({{Q1}}%3==0) {{{Q1}}+{{Q2}}-{{Q4}}} else {{{Q1}}+{{Q3}}-{{Q4}}}"}],"uniques":true},"algorithm":{"name":"calculateOperation","params":{"method":"equivLiteral","keyboard":"NUMERICAL"}}}</v>
      </c>
      <c r="D1425" s="189" t="str">
        <f t="shared" si="2"/>
        <v>#REF!</v>
      </c>
    </row>
  </sheetData>
  <drawing r:id="rId1"/>
</worksheet>
</file>