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Proceso" sheetId="4" r:id="rId7"/>
    <sheet state="visible" name="Estadísticas" sheetId="5" r:id="rId8"/>
    <sheet state="visible" name="Hoja 30" sheetId="6" r:id="rId9"/>
  </sheets>
  <definedNames>
    <definedName hidden="1" localSheetId="1" name="Z_38EE2CEF_15CF_4626_8A61_A45E0CA4A2E9_.wvu.FilterData">'Seeds (no hacer)'!$A$1:$Y$78</definedName>
    <definedName hidden="1" localSheetId="1" name="Z_E0378814_969C_405B_AE71_085C8488F7D2_.wvu.FilterData">'Seeds (no hacer)'!$A$1:$Y$78</definedName>
    <definedName hidden="1" localSheetId="1" name="Z_7F481E40_5DEB_49C9_92EC_E6C4C8AB25DA_.wvu.FilterData">'Seeds (no hacer)'!$A$1:$Y$78</definedName>
    <definedName hidden="1" localSheetId="1" name="Z_FFEBD024_CBEC_4EB2_8A83_883BC0F9D996_.wvu.FilterData">'Seeds (no hacer)'!$A$1:$AA$78</definedName>
    <definedName hidden="1" localSheetId="0" name="Z_1E1ED269_CECC_49B8_8EC9_206557E53DDA_.wvu.FilterData">Seeds!$A$1:$AF$415</definedName>
    <definedName hidden="1" localSheetId="1" name="Z_AB08F757_F921_4C03_AD67_DFFCBF975849_.wvu.FilterData">'Seeds (no hacer)'!$A$1:$Y$78</definedName>
    <definedName hidden="1" localSheetId="1" name="Z_2D8D6E33_80EC_432B_9653_324A0980D563_.wvu.FilterData">'Seeds (no hacer)'!$A$1:$Y$78</definedName>
    <definedName hidden="1" localSheetId="1" name="Z_76D3B8F9_6726_4224_B5CA_F1D7CEA68A70_.wvu.FilterData">'Seeds (no hacer)'!$A$1:$Y$78</definedName>
    <definedName hidden="1" localSheetId="1" name="Z_B45422B7_8E51_4747_A607_9ADD4E96CE94_.wvu.FilterData">'Seeds (no hacer)'!$A$1:$Y$78</definedName>
    <definedName hidden="1" localSheetId="0" name="Z_65A067DF_C0D7_42FF_866E_866E02B60925_.wvu.FilterData">Seeds!$A$1:$AF$415</definedName>
    <definedName hidden="1" localSheetId="1" name="Z_65A067DF_C0D7_42FF_866E_866E02B60925_.wvu.FilterData">'Seeds (no hacer)'!$J$1:$J$27</definedName>
    <definedName hidden="1" localSheetId="1" name="Z_977CF00C_79D2_4FC4_8B6E_E11CA0179CA5_.wvu.FilterData">'Seeds (no hacer)'!$A$1:$Y$78</definedName>
    <definedName hidden="1" localSheetId="0" name="Z_BBD64825_4FEA_4BE0_BDF4_D86B38A31215_.wvu.FilterData">Seeds!$A$1:$AF$415</definedName>
    <definedName hidden="1" localSheetId="0" name="Z_DFF00462_2A39_42A1_BAA1_1CCF15243926_.wvu.FilterData">Seeds!$A$1:$AF$415</definedName>
    <definedName hidden="1" localSheetId="1" name="Z_DFF00462_2A39_42A1_BAA1_1CCF15243926_.wvu.FilterData">'Seeds (no hacer)'!$F$1:$F$27</definedName>
    <definedName hidden="1" localSheetId="1" name="Z_6079964D_8F22_4BBF_BDE3_AF2D662FFEA6_.wvu.FilterData">'Seeds (no hacer)'!$B$1:$P$78</definedName>
    <definedName hidden="1" localSheetId="1" name="Z_F561340B_DDD5_4B8A_869E_C7BB7E97E846_.wvu.FilterData">'Seeds (no hacer)'!$A$1:$Y$78</definedName>
    <definedName hidden="1" localSheetId="1" name="Z_45938DC4_FBE7_4731_BBF5_00ABE8056687_.wvu.FilterData">'Seeds (no hacer)'!$A$1:$Y$78</definedName>
    <definedName hidden="1" localSheetId="1" name="Z_6D592546_8177_421B_A022_A07AC7561D4E_.wvu.FilterData">'Seeds (no hacer)'!$A$1:$Y$78</definedName>
    <definedName hidden="1" localSheetId="1" name="Z_D966515C_02D2_4836_9D60_361A2A19C376_.wvu.FilterData">'Seeds (no hacer)'!$A$1:$AA$78</definedName>
    <definedName hidden="1" localSheetId="1" name="Z_EDC7FDC3_7C86_4294_926A_948280AC228A_.wvu.FilterData">'Seeds (no hacer)'!$A$1:$Y$78</definedName>
    <definedName hidden="1" localSheetId="1" name="Z_C97BCF60_62BB_4CE0_A9CE_344079349E7B_.wvu.FilterData">'Seeds (no hacer)'!$A$1:$Y$78</definedName>
    <definedName hidden="1" localSheetId="1" name="Z_05A189C4_383E_47FC_8C83_3C4DC43E96C8_.wvu.FilterData">'Seeds (no hacer)'!$A$1:$Y$78</definedName>
    <definedName hidden="1" localSheetId="1" name="Z_F6AC7C48_0E27_4CE1_B6CB_C0650D0A633F_.wvu.FilterData">'Seeds (no hacer)'!$A$1:$Y$78</definedName>
    <definedName hidden="1" localSheetId="1" name="Z_CF87F73E_E5CF_4D52_A958_AFE723BAC8EE_.wvu.FilterData">'Seeds (no hacer)'!$A$1:$Y$78</definedName>
    <definedName hidden="1" localSheetId="1" name="Z_D3C994B6_7F35_4F45_AC19_5A9A3802721A_.wvu.FilterData">'Seeds (no hacer)'!$A$1:$Y$78</definedName>
    <definedName hidden="1" localSheetId="1" name="Z_85A54042_4D6B_4401_8A10_15677B3000AF_.wvu.FilterData">'Seeds (no hacer)'!$A$1:$Y$78</definedName>
    <definedName hidden="1" localSheetId="1" name="Z_588EAF37_B875_4D25_A130_81112A2BEEA9_.wvu.FilterData">'Seeds (no hacer)'!$A$1:$AA$78</definedName>
    <definedName hidden="1" localSheetId="1" name="Z_3FDE9CDF_D712_4DE9_9206_B654D3D07E65_.wvu.FilterData">'Seeds (no hacer)'!$A$1:$Y$78</definedName>
    <definedName hidden="1" localSheetId="1" name="Z_1497055A_D34E_49FE_A507_368B6B179B06_.wvu.FilterData">'Seeds (no hacer)'!$A$1:$Y$78</definedName>
    <definedName hidden="1" localSheetId="1" name="Z_B3C2FA34_6E32_418E_91D9_D387EE1B519B_.wvu.FilterData">'Seeds (no hacer)'!$A$1:$Y$78</definedName>
    <definedName hidden="1" localSheetId="1" name="Z_2B1FD094_F390_41E3_ADBA_4CA36BFE626D_.wvu.FilterData">'Seeds (no hacer)'!$A$1:$Y$78</definedName>
    <definedName hidden="1" localSheetId="1" name="Z_7427604F_54EA_4737_A037_D22015877BA2_.wvu.FilterData">'Seeds (no hacer)'!$A$1:$Y$78</definedName>
    <definedName hidden="1" localSheetId="0" name="Z_B4CD26C1_9EDA_4A44_9765_688DCE57BFE7_.wvu.FilterData">Seeds!$A$1:$AF$415</definedName>
    <definedName hidden="1" localSheetId="1" name="Z_2E8B72EF_626B_44EE_BB33_12EF91A7B614_.wvu.FilterData">'Seeds (no hacer)'!$A$1:$Y$78</definedName>
    <definedName hidden="1" localSheetId="0" name="Z_3C8AA282_B6EC_44F6_95EF_89621FD47470_.wvu.FilterData">Seeds!$A$1:$AF$415</definedName>
    <definedName hidden="1" localSheetId="0" name="Z_84F8C61B_88EE_41FA_9811_D5672669C9F8_.wvu.FilterData">Seeds!$A$1:$AD$415</definedName>
    <definedName hidden="1" localSheetId="1" name="Z_F7F9FAF5_7FFE_40DA_8863_CCD8E8371ACA_.wvu.FilterData">'Seeds (no hacer)'!$D$1:$D$78</definedName>
    <definedName hidden="1" localSheetId="1" name="Z_A9D17259_300D_47A6_915D_02322AB8C178_.wvu.FilterData">'Seeds (no hacer)'!$A$1:$Y$78</definedName>
    <definedName hidden="1" localSheetId="1" name="Z_9799958B_547E_4ECB_AE9F_6779D9ADDF26_.wvu.FilterData">'Seeds (no hacer)'!$A$1:$Y$78</definedName>
    <definedName hidden="1" localSheetId="1" name="Z_23D08132_2FAE_4F35_AFCF_E41754177D10_.wvu.FilterData">'Seeds (no hacer)'!$A$1:$Y$78</definedName>
    <definedName hidden="1" localSheetId="1" name="Z_9D21D89B_9DBF_460F_84EB_8A129D520545_.wvu.FilterData">'Seeds (no hacer)'!$A$1:$AA$78</definedName>
    <definedName hidden="1" localSheetId="1" name="Z_A521055B_FB18_4689_BB44_0B722AD04667_.wvu.FilterData">'Seeds (no hacer)'!$A$1:$Y$78</definedName>
    <definedName hidden="1" localSheetId="1" name="Z_6142582F_7EAC_466C_8A26_53612F82DEC3_.wvu.FilterData">'Seeds (no hacer)'!$A$1:$Y$78</definedName>
    <definedName hidden="1" localSheetId="0" name="Z_CF40CB75_6F25_44FD_AB4D_3389A8E80395_.wvu.FilterData">Seeds!$A$1:$AF$415</definedName>
    <definedName hidden="1" localSheetId="1" name="Z_BD2AAD53_386A_430E_AFE7_0FDD6DCD0BFF_.wvu.FilterData">'Seeds (no hacer)'!$A$1:$Y$78</definedName>
    <definedName hidden="1" localSheetId="1" name="Z_5DF7C1ED_92F6_4242_99FD_1BC0FF29251B_.wvu.FilterData">'Seeds (no hacer)'!$A$1:$AA$78</definedName>
    <definedName hidden="1" localSheetId="0" name="Z_B2790AB7_4DBB_4C84_AF3D_A5995C5C0397_.wvu.FilterData">Seeds!$A$1:$AF$415</definedName>
    <definedName hidden="1" localSheetId="1" name="Z_B2790AB7_4DBB_4C84_AF3D_A5995C5C0397_.wvu.FilterData">'Seeds (no hacer)'!$J$1:$J$27</definedName>
    <definedName hidden="1" localSheetId="1" name="Z_FDA24355_D582_4C49_B450_58E209D9D48C_.wvu.FilterData">'Seeds (no hacer)'!$A$1:$AA$78</definedName>
    <definedName hidden="1" localSheetId="1" name="Z_341ABDE1_D01C_433D_99A4_88DC0FFE301F_.wvu.FilterData">'Seeds (no hacer)'!$A$1:$W$39</definedName>
    <definedName hidden="1" localSheetId="1" name="Z_339AAFE1_F1E2_43E4_93B1_CE978D677706_.wvu.FilterData">'Seeds (no hacer)'!$A$1:$Y$78</definedName>
    <definedName hidden="1" localSheetId="1" name="Z_7D88D1DE_C98F_417B_86EB_58D86B5F5B89_.wvu.FilterData">'Seeds (no hacer)'!$A$1:$Y$78</definedName>
    <definedName hidden="1" localSheetId="1" name="Z_0FFCCCC1_A466_496F_B408_FF5D58B8C2BA_.wvu.FilterData">'Seeds (no hacer)'!$A$1:$Y$78</definedName>
    <definedName hidden="1" localSheetId="1" name="Z_1BC36CCF_D23B_4AED_9C20_E089FC3836B4_.wvu.FilterData">'Seeds (no hacer)'!$A$1:$AA$78</definedName>
    <definedName hidden="1" localSheetId="1" name="Z_D9A0BC46_4845_4333_81B3_62032096D319_.wvu.FilterData">'Seeds (no hacer)'!$A$1:$Y$78</definedName>
    <definedName hidden="1" localSheetId="1" name="Z_46472DB4_D1A3_4376_BE97_D01D664ACFBD_.wvu.FilterData">'Seeds (no hacer)'!$A$1:$AA$78</definedName>
    <definedName hidden="1" localSheetId="1" name="Z_A9F1EDAD_10B0_4BBE_A891_7EF3615D09C4_.wvu.FilterData">'Seeds (no hacer)'!$A$1:$Y$78</definedName>
    <definedName hidden="1" localSheetId="1" name="Z_9D3A5E48_6FD3_484B_992E_5AD24FDDB5CF_.wvu.FilterData">'Seeds (no hacer)'!$A$1:$Y$78</definedName>
    <definedName hidden="1" localSheetId="1" name="Z_B2E70857_B5B6_4081_952D_2A12996175D9_.wvu.FilterData">'Seeds (no hacer)'!$A$1:$Y$78</definedName>
    <definedName hidden="1" localSheetId="1" name="Z_BBDC7625_B379_4475_A991_5ED7A00CD515_.wvu.FilterData">'Seeds (no hacer)'!$A$1:$Y$78</definedName>
    <definedName hidden="1" localSheetId="1" name="Z_10BD91BB_99AC_430C_A124_0FB03A74ACD2_.wvu.FilterData">'Seeds (no hacer)'!$A$1:$Y$78</definedName>
    <definedName hidden="1" localSheetId="0" name="Z_809E8550_72BA_4EFC_8A8F_0C8AB291C6BE_.wvu.FilterData">Seeds!$A$1:$AF$412</definedName>
    <definedName hidden="1" localSheetId="1" name="Z_809E8550_72BA_4EFC_8A8F_0C8AB291C6BE_.wvu.FilterData">'Seeds (no hacer)'!$B$1:$J$27</definedName>
    <definedName hidden="1" localSheetId="2" name="Z_809E8550_72BA_4EFC_8A8F_0C8AB291C6BE_.wvu.FilterData">'Imágenes'!$A$1:$N$200</definedName>
    <definedName hidden="1" localSheetId="1" name="Z_04D8DE0E_BEC8_433B_89DF_1DDB90EDA4CA_.wvu.FilterData">'Seeds (no hacer)'!$A$1:$W$27</definedName>
    <definedName hidden="1" localSheetId="1" name="Z_46858781_AEC8_48BE_A31C_51E6A3CE0C75_.wvu.FilterData">'Seeds (no hacer)'!$A$1:$Y$78</definedName>
    <definedName hidden="1" localSheetId="1" name="Z_30AB8257_1E5A_4CF8_AF6C_2E243C0D7EA1_.wvu.FilterData">'Seeds (no hacer)'!$A$1:$Y$78</definedName>
    <definedName hidden="1" localSheetId="1" name="Z_9449D0F6_74C4_4215_B6C1_618B3503B02C_.wvu.FilterData">'Seeds (no hacer)'!$A$1:$Y$78</definedName>
    <definedName hidden="1" localSheetId="1" name="Z_783BB95E_5536_4972_9511_6DD3A3FFDFD4_.wvu.FilterData">'Seeds (no hacer)'!$A$1:$Y$78</definedName>
    <definedName hidden="1" localSheetId="1" name="Z_574F67A1_405F_4202_A30C_8496D054DE51_.wvu.FilterData">'Seeds (no hacer)'!$A$1:$AA$78</definedName>
    <definedName hidden="1" localSheetId="1" name="Z_127BE228_1F69_46EC_89A6_9ABF18E6F616_.wvu.FilterData">'Seeds (no hacer)'!$A$1:$Y$78</definedName>
    <definedName hidden="1" localSheetId="1" name="Z_DA14DD7F_0E3B_4678_889B_FBD1F338D859_.wvu.FilterData">'Seeds (no hacer)'!$A$1:$Y$78</definedName>
    <definedName hidden="1" localSheetId="1" name="Z_A843A995_75B0_4ABD_87D6_9799A8E33477_.wvu.FilterData">'Seeds (no hacer)'!$A$1:$X$78</definedName>
    <definedName hidden="1" localSheetId="1" name="Z_B953D705_8F9D_42FF_8830_42460190D4B0_.wvu.FilterData">'Seeds (no hacer)'!$A$1:$Y$78</definedName>
  </definedNames>
  <calcPr/>
  <customWorkbookViews>
    <customWorkbookView activeSheetId="0" maximized="1" windowHeight="0" windowWidth="0" guid="{23D08132-2FAE-4F35-AFCF-E41754177D10}" name="Filtro 17"/>
    <customWorkbookView activeSheetId="0" maximized="1" windowHeight="0" windowWidth="0" guid="{EDC7FDC3-7C86-4294-926A-948280AC228A}" name="Filtro 18"/>
    <customWorkbookView activeSheetId="0" maximized="1" windowHeight="0" windowWidth="0" guid="{1BC36CCF-D23B-4AED-9C20-E089FC3836B4}" name="Filtro 59"/>
    <customWorkbookView activeSheetId="0" maximized="1" windowHeight="0" windowWidth="0" guid="{85A54042-4D6B-4401-8A10-15677B3000AF}" name="Filtro 15"/>
    <customWorkbookView activeSheetId="0" maximized="1" windowHeight="0" windowWidth="0" guid="{46858781-AEC8-48BE-A31C-51E6A3CE0C75}" name="Filtro 16"/>
    <customWorkbookView activeSheetId="0" maximized="1" windowHeight="0" windowWidth="0" guid="{CF87F73E-E5CF-4D52-A958-AFE723BAC8EE}" name="Filtro 57"/>
    <customWorkbookView activeSheetId="0" maximized="1" windowHeight="0" windowWidth="0" guid="{127BE228-1F69-46EC-89A6-9ABF18E6F616}" name="Filtro 13"/>
    <customWorkbookView activeSheetId="0" maximized="1" windowHeight="0" windowWidth="0" guid="{3FDE9CDF-D712-4DE9-9206-B654D3D07E65}" name="Filtro 58"/>
    <customWorkbookView activeSheetId="0" maximized="1" windowHeight="0" windowWidth="0" guid="{2E8B72EF-626B-44EE-BB33-12EF91A7B614}" name="Filtro 14"/>
    <customWorkbookView activeSheetId="0" maximized="1" windowHeight="0" windowWidth="0" guid="{6142582F-7EAC-466C-8A26-53612F82DEC3}" name="Filtro 55"/>
    <customWorkbookView activeSheetId="0" maximized="1" windowHeight="0" windowWidth="0" guid="{339AAFE1-F1E2-43E4-93B1-CE978D677706}" name="Filtro 11"/>
    <customWorkbookView activeSheetId="0" maximized="1" windowHeight="0" windowWidth="0" guid="{7427604F-54EA-4737-A037-D22015877BA2}" name="Filtro 56"/>
    <customWorkbookView activeSheetId="0" maximized="1" windowHeight="0" windowWidth="0" guid="{A9D17259-300D-47A6-915D-02322AB8C178}" name="Filtro 12"/>
    <customWorkbookView activeSheetId="0" maximized="1" windowHeight="0" windowWidth="0" guid="{9D3A5E48-6FD3-484B-992E-5AD24FDDB5CF}" name="Filtro 53"/>
    <customWorkbookView activeSheetId="0" maximized="1" windowHeight="0" windowWidth="0" guid="{7D88D1DE-C98F-417B-86EB-58D86B5F5B89}" name="Filtro 10"/>
    <customWorkbookView activeSheetId="0" maximized="1" windowHeight="0" windowWidth="0" guid="{B2E70857-B5B6-4081-952D-2A12996175D9}" name="Filtro 51"/>
    <customWorkbookView activeSheetId="0" maximized="1" windowHeight="0" windowWidth="0" guid="{7F481E40-5DEB-49C9-92EC-E6C4C8AB25DA}" name="Filtro 52"/>
    <customWorkbookView activeSheetId="0" maximized="1" windowHeight="0" windowWidth="0" guid="{DA14DD7F-0E3B-4678-889B-FBD1F338D859}" name="Filtro 50"/>
    <customWorkbookView activeSheetId="0" maximized="1" windowHeight="0" windowWidth="0" guid="{B4CD26C1-9EDA-4A44-9765-688DCE57BFE7}" name="Erica"/>
    <customWorkbookView activeSheetId="0" maximized="1" windowHeight="0" windowWidth="0" guid="{1E1ED269-CECC-49B8-8EC9-206557E53DDA}" name="JSON sin imagen"/>
    <customWorkbookView activeSheetId="0" maximized="1" windowHeight="0" windowWidth="0" guid="{A521055B-FB18-4689-BB44-0B722AD04667}" name="Filtro 28"/>
    <customWorkbookView activeSheetId="0" maximized="1" windowHeight="0" windowWidth="0" guid="{6D592546-8177-421B-A022-A07AC7561D4E}" name="Filtro 29"/>
    <customWorkbookView activeSheetId="0" maximized="1" windowHeight="0" windowWidth="0" guid="{A9F1EDAD-10B0-4BBE-A891-7EF3615D09C4}" name="Filtro 26"/>
    <customWorkbookView activeSheetId="0" maximized="1" windowHeight="0" windowWidth="0" guid="{D9A0BC46-4845-4333-81B3-62032096D319}" name="Filtro 27"/>
    <customWorkbookView activeSheetId="0" maximized="1" windowHeight="0" windowWidth="0" guid="{04D8DE0E-BEC8-433B-89DF-1DDB90EDA4CA}" name="Filtro 8"/>
    <customWorkbookView activeSheetId="0" maximized="1" windowHeight="0" windowWidth="0" guid="{B953D705-8F9D-42FF-8830-42460190D4B0}" name="Filtro 24"/>
    <customWorkbookView activeSheetId="0" maximized="1" windowHeight="0" windowWidth="0" guid="{2B1FD094-F390-41E3-ADBA-4CA36BFE626D}" name="Filtro 25"/>
    <customWorkbookView activeSheetId="0" maximized="1" windowHeight="0" windowWidth="0" guid="{10BD91BB-99AC-430C-A124-0FB03A74ACD2}" name="Filtro 9"/>
    <customWorkbookView activeSheetId="0" maximized="1" windowHeight="0" windowWidth="0" guid="{BD2AAD53-386A-430E-AFE7-0FDD6DCD0BFF}" name="Filtro 22"/>
    <customWorkbookView activeSheetId="0" maximized="1" windowHeight="0" windowWidth="0" guid="{46472DB4-D1A3-4376-BE97-D01D664ACFBD}" name="Filtro 66"/>
    <customWorkbookView activeSheetId="0" maximized="1" windowHeight="0" windowWidth="0" guid="{5DF7C1ED-92F6-4242-99FD-1BC0FF29251B}" name="Filtro 67"/>
    <customWorkbookView activeSheetId="0" maximized="1" windowHeight="0" windowWidth="0" guid="{E0378814-969C-405B-AE71-085C8488F7D2}" name="Filtro 23"/>
    <customWorkbookView activeSheetId="0" maximized="1" windowHeight="0" windowWidth="0" guid="{2D8D6E33-80EC-432B-9653-324A0980D563}" name="Filtro 20"/>
    <customWorkbookView activeSheetId="0" maximized="1" windowHeight="0" windowWidth="0" guid="{574F67A1-405F-4202-A30C-8496D054DE51}" name="Filtro 64"/>
    <customWorkbookView activeSheetId="0" maximized="1" windowHeight="0" windowWidth="0" guid="{B45422B7-8E51-4747-A607-9ADD4E96CE94}" name="Filtro 21"/>
    <customWorkbookView activeSheetId="0" maximized="1" windowHeight="0" windowWidth="0" guid="{FFEBD024-CBEC-4EB2-8A83-883BC0F9D996}" name="Filtro 65"/>
    <customWorkbookView activeSheetId="0" maximized="1" windowHeight="0" windowWidth="0" guid="{84F8C61B-88EE-41FA-9811-D5672669C9F8}" name="Traducão brasil"/>
    <customWorkbookView activeSheetId="0" maximized="1" windowHeight="0" windowWidth="0" guid="{FDA24355-D582-4C49-B450-58E209D9D48C}" name="Filtro 62"/>
    <customWorkbookView activeSheetId="0" maximized="1" windowHeight="0" windowWidth="0" guid="{D966515C-02D2-4836-9D60-361A2A19C376}" name="Filtro 63"/>
    <customWorkbookView activeSheetId="0" maximized="1" windowHeight="0" windowWidth="0" guid="{9D21D89B-9DBF-460F-84EB-8A129D520545}" name="Filtro 60"/>
    <customWorkbookView activeSheetId="0" maximized="1" windowHeight="0" windowWidth="0" guid="{588EAF37-B875-4D25-A130-81112A2BEEA9}" name="Filtro 61"/>
    <customWorkbookView activeSheetId="0" maximized="1" windowHeight="0" windowWidth="0" guid="{A843A995-75B0-4ABD-87D6-9799A8E33477}" name="Filtro 19"/>
    <customWorkbookView activeSheetId="0" maximized="1" windowHeight="0" windowWidth="0" guid="{D3C994B6-7F35-4F45-AC19-5A9A3802721A}" name="Filtro 39"/>
    <customWorkbookView activeSheetId="0" maximized="1" windowHeight="0" windowWidth="0" guid="{3C8AA282-B6EC-44F6-95EF-89621FD47470}" name="Orto+cast"/>
    <customWorkbookView activeSheetId="0" maximized="1" windowHeight="0" windowWidth="0" guid="{BBDC7625-B379-4475-A991-5ED7A00CD515}" name="Filtro 37"/>
    <customWorkbookView activeSheetId="0" maximized="1" windowHeight="0" windowWidth="0" guid="{F561340B-DDD5-4B8A-869E-C7BB7E97E846}" name="Filtro 38"/>
    <customWorkbookView activeSheetId="0" maximized="1" windowHeight="0" windowWidth="0" guid="{977CF00C-79D2-4FC4-8B6E-E11CA0179CA5}" name="Filtro 35"/>
    <customWorkbookView activeSheetId="0" maximized="1" windowHeight="0" windowWidth="0" guid="{45938DC4-FBE7-4731-BBF5-00ABE8056687}" name="Filtro 36"/>
    <customWorkbookView activeSheetId="0" maximized="1" windowHeight="0" windowWidth="0" guid="{AB08F757-F921-4C03-AD67-DFFCBF975849}" name="Filtro 33"/>
    <customWorkbookView activeSheetId="0" maximized="1" windowHeight="0" windowWidth="0" guid="{0FFCCCC1-A466-496F-B408-FF5D58B8C2BA}" name="Filtro 34"/>
    <customWorkbookView activeSheetId="0" maximized="1" windowHeight="0" windowWidth="0" guid="{38EE2CEF-15CF-4626-8A61-A45E0CA4A2E9}" name="Filtro 31"/>
    <customWorkbookView activeSheetId="0" maximized="1" windowHeight="0" windowWidth="0" guid="{30AB8257-1E5A-4CF8-AF6C-2E243C0D7EA1}" name="Filtro 32"/>
    <customWorkbookView activeSheetId="0" maximized="1" windowHeight="0" windowWidth="0" guid="{9449D0F6-74C4-4215-B6C1-618B3503B02C}" name="Filtro 30"/>
    <customWorkbookView activeSheetId="0" maximized="1" windowHeight="0" windowWidth="0" guid="{65A067DF-C0D7-42FF-866E-866E02B60925}" name="Filtro 4"/>
    <customWorkbookView activeSheetId="0" maximized="1" windowHeight="0" windowWidth="0" guid="{F7F9FAF5-7FFE-40DA-8863-CCD8E8371ACA}" name="Filtro 5"/>
    <customWorkbookView activeSheetId="0" maximized="1" windowHeight="0" windowWidth="0" guid="{6079964D-8F22-4BBF-BDE3-AF2D662FFEA6}" name="Filtro 6"/>
    <customWorkbookView activeSheetId="0" maximized="1" windowHeight="0" windowWidth="0" guid="{341ABDE1-D01C-433D-99A4-88DC0FFE301F}" name="Filtro 7"/>
    <customWorkbookView activeSheetId="0" maximized="1" windowHeight="0" windowWidth="0" guid="{809E8550-72BA-4EFC-8A8F-0C8AB291C6BE}" name="Filtro 1"/>
    <customWorkbookView activeSheetId="0" maximized="1" windowHeight="0" windowWidth="0" guid="{DFF00462-2A39-42A1-BAA1-1CCF15243926}" name="Filtro 2"/>
    <customWorkbookView activeSheetId="0" maximized="1" windowHeight="0" windowWidth="0" guid="{B2790AB7-4DBB-4C84-AF3D-A5995C5C0397}" name="Filtro 3"/>
    <customWorkbookView activeSheetId="0" maximized="1" windowHeight="0" windowWidth="0" guid="{76D3B8F9-6726-4224-B5CA-F1D7CEA68A70}" name="Filtro 48"/>
    <customWorkbookView activeSheetId="0" maximized="1" windowHeight="0" windowWidth="0" guid="{B3C2FA34-6E32-418E-91D9-D387EE1B519B}" name="Filtro 46"/>
    <customWorkbookView activeSheetId="0" maximized="1" windowHeight="0" windowWidth="0" guid="{1497055A-D34E-49FE-A507-368B6B179B06}" name="Filtro 47"/>
    <customWorkbookView activeSheetId="0" maximized="1" windowHeight="0" windowWidth="0" guid="{05A189C4-383E-47FC-8C83-3C4DC43E96C8}" name="Filtro 44"/>
    <customWorkbookView activeSheetId="0" maximized="1" windowHeight="0" windowWidth="0" guid="{783BB95E-5536-4972-9511-6DD3A3FFDFD4}" name="Filtro 45"/>
    <customWorkbookView activeSheetId="0" maximized="1" windowHeight="0" windowWidth="0" guid="{9799958B-547E-4ECB-AE9F-6779D9ADDF26}" name="Filtro 43"/>
    <customWorkbookView activeSheetId="0" maximized="1" windowHeight="0" windowWidth="0" guid="{C97BCF60-62BB-4CE0-A9CE-344079349E7B}" name="Filtro 40"/>
    <customWorkbookView activeSheetId="0" maximized="1" windowHeight="0" windowWidth="0" guid="{F6AC7C48-0E27-4CE1-B6CB-C0650D0A633F}" name="Filtro 41"/>
    <customWorkbookView activeSheetId="0" maximized="1" windowHeight="0" windowWidth="0" guid="{CF40CB75-6F25-44FD-AB4D-3389A8E80395}" name="JSON con imagen"/>
    <customWorkbookView activeSheetId="0" maximized="1" windowHeight="0" windowWidth="0" guid="{BBD64825-4FEA-4BE0-BDF4-D86B38A31215}"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E117">
      <text>
        <t xml:space="preserve">https://drive.google.com/drive/folders/1LJCXh-88KP7K2sgbxOIwmEZ1royEInyc</t>
      </text>
    </comment>
    <comment authorId="0" ref="J122">
      <text>
        <t xml:space="preserve">http://bit.ly/3XmR5e3</t>
      </text>
    </comment>
  </commentList>
</comments>
</file>

<file path=xl/sharedStrings.xml><?xml version="1.0" encoding="utf-8"?>
<sst xmlns="http://schemas.openxmlformats.org/spreadsheetml/2006/main" count="8314" uniqueCount="2802">
  <si>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</si>
  <si>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</si>
  <si>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</si>
  <si>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</si>
  <si>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</si>
  <si>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</si>
  <si>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</si>
  <si>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</si>
  <si>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</si>
  <si>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</si>
  <si>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</si>
  <si>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</si>
  <si>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</si>
  <si>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</si>
  <si>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</si>
  <si>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</si>
  <si>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</si>
  <si>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</si>
  <si>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</si>
  <si>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</si>
  <si>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</si>
  <si>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</si>
  <si>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</si>
  <si>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</si>
  <si>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</si>
  <si>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</si>
  <si>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</si>
  <si>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</si>
  <si>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</si>
  <si>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</si>
  <si>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</si>
  <si>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M1-NyO-1a</t>
  </si>
  <si>
    <t>Lee los números del 0 al 5</t>
  </si>
  <si>
    <t>Identificar</t>
  </si>
  <si>
    <t>JSON revisado</t>
  </si>
  <si>
    <t>Arrastra cada palabra con su número correspondiente.</t>
  </si>
  <si>
    <t>&lt;p&gt;{{Q1}}: {{A1}}&lt;/p&gt;&lt;p&gt;{{Q2}}: {{A2}}&lt;/p&gt;&lt;p&gt;{{Q3}}: {{A3}}&lt;/p&gt;</t>
  </si>
  <si>
    <t>Drag and drop</t>
  </si>
  <si>
    <t>Q1-Q3= List=0,1,2,3,4,5</t>
  </si>
  <si>
    <t>A1=Lemonlib.numToWords({{Q1}},'es')
A2=Lemonlib.numToWords({{Q2}},'es')
A3=Lemonlib.numToWords({{Q3}},'es')</t>
  </si>
  <si>
    <t>TE + hint</t>
  </si>
  <si>
    <t>&lt;p&gt;0: cero&lt;/p&gt;&lt;p&gt;1: uno&lt;/p&gt;&lt;p&gt;2: dos&lt;/p&gt;&lt;p&gt;3: tres&lt;/p&gt;&lt;p&gt;4: cuatro&lt;/p&gt;&lt;p&gt;5: cinco&lt;/p&gt;</t>
  </si>
  <si>
    <t>Números y operaciones</t>
  </si>
  <si>
    <t>{"id":"M1-NyO-1a-I-1","stimulus":"&lt;p&gt;Arraste cada palavra até o número correspondente.&lt;/p&gt;","feedback":"&lt;p&gt;0: zero&lt;/p&gt;&lt;p&gt;1: um&lt;/p&gt;&lt;p&gt;2: dois&lt;/p&gt;&lt;p&gt;3: três&lt;/p&gt;&lt;p&gt;4: quatro&lt;/p&gt;&lt;p&gt; 5: cinco&lt;/p&gt;","hint":"&lt;p&gt;0: zero&lt;/p&gt;&lt;p&gt;1: um&lt;/p&gt;&lt;p&gt;2: dois&lt;/p&gt;&lt;p&gt;3: três&lt;/p&gt;&lt;p&gt;4: quatro&lt;/p&gt;&lt;p&gt; 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t>
  </si>
  <si>
    <t>BNCC</t>
  </si>
  <si>
    <t>CC</t>
  </si>
  <si>
    <t>¿Cómo se lee el número {{Q1}}?
{{A1}}*
{{A2}}
{{A3}}</t>
  </si>
  <si>
    <t>Single choice</t>
  </si>
  <si>
    <t>{"id":"M1-NyO-1a-I-2","stimulus":"&lt;p&gt;Como se lê o número {{Q1}}?&lt;/p&gt;","hint":"&lt;p&gt;0: zero&lt;/p&gt;&lt;p&gt;1: um&lt;/p&gt;&lt;p&gt;2: dois&lt;/p&gt;&lt;p&gt;3: três&lt;/p&gt;&lt;p&gt;4: quatro&lt;/p&gt;&lt;p&gt; 5: cinco&lt;/p&gt;","feedback":"&lt;p&gt;0: zero&lt;/p&gt;&lt;p&gt;1: um&lt;/p&gt;&lt;p&gt;2: dois&lt;/p&gt;&lt;p&gt;3: três&lt;/p&gt;&lt;p&gt;4: quatro&lt;/p&gt;&lt;p&gt; 5: cinco&lt;/p&gt;","seed":{"parameters":[{"name":"Q1","label":null,"list":[0,1,2,3,4,5]},{"name":"Q2","label":null,"list":[0,1,2,3,4,5]},{"name":"Q3","label":null,"list":[0,1,2,3,4,5]}],"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t>
  </si>
  <si>
    <t>Evocar</t>
  </si>
  <si>
    <t>&lt;p&gt;¿Cuántos coches ves? No escribas un número, sino una palabra.&lt;/p&gt;&lt;div style=\"display:flex\"&gt;{{T1}}&lt;/div&gt;</t>
  </si>
  <si>
    <t>{{A1}}</t>
  </si>
  <si>
    <t>Cloze text</t>
  </si>
  <si>
    <t>Q1=List=1,2,3,4,5</t>
  </si>
  <si>
    <t>T1='&lt;img src=\"IMAGEN M1-NyO-9a-2\"&gt;'.repeat({{Q1}})
A1=Lemonlib.numToWords({{Q1}},'es')</t>
  </si>
  <si>
    <t>{"id":"M1-NyO-1a-E-1","stimulus":"&lt;p&gt;Quantos carros você vê? Escreva o número por extenso.&lt;/p&gt;&lt;div style=\"display:flex; justify-content:center;\"&gt;{{T1}}&lt;/div&gt;","feedback":"&lt;p&gt;0: zero&lt;/p&gt;&lt;p&gt;1: um&lt;/p&gt;&lt;p&gt;2: dois&lt;/p&gt;&lt;p&gt;3: três&lt;/p&gt;&lt;p&gt;4: quatro&lt;/p&gt;&lt;p&gt; 5: cinco&lt;/p&gt;","hint":"&lt;p&gt;0: zero&lt;/p&gt;&lt;p&gt;1: um&lt;/p&gt;&lt;p&gt;2: dois&lt;/p&gt;&lt;p&gt;3: três&lt;/p&gt;&lt;p&gt;4: quatro&lt;/p&gt;&lt;p&gt; 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t>
  </si>
  <si>
    <t>&lt;p&gt;¿Cuántas pelotas ves? No escribas un número, sino una palabra.&lt;/p&gt;&lt;div style=\"display:flex\"&gt;{{T1}}&lt;/div&gt;</t>
  </si>
  <si>
    <t>T1='&lt;img src=\"IMAGEN M1-NyO-1a-1\"&gt;'.repeat({{Q1}})
A1=Lemonlib.numToWords({{Q1}},'es')</t>
  </si>
  <si>
    <t>{"id":"M1-NyO-1a-E-2","stimulus":"&lt;p&gt;Quantas bolas você vê? Escreva o número por extenso.&lt;/p&gt;&lt;div style=\"display:flex; justify-content:center;\"&gt;{{T1}}&lt;/div&gt;","feedback":"&lt;p&gt;0: zero&lt;/p&gt;&lt;p&gt;1: uma&lt;/p&gt;&lt;p&gt;2: duas&lt;/p&gt;&lt;p&gt;3: três&lt;/p&gt;&lt;p&gt;4: quatro&lt;/p&gt;&lt;p&gt; 5: cinco&lt;/p&gt;","hint":"&lt;p&gt;0: zero&lt;/p&gt;&lt;p&gt;1: uma&lt;/p&gt;&lt;p&gt;2: duas&lt;/p&gt;&lt;p&gt;3: três&lt;/p&gt;&lt;p&gt;4: quatro&lt;/p&gt;&lt;p&gt; 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t>
  </si>
  <si>
    <t>&lt;p&gt;¿Cuántos anillos ves? No escribas un número, sino una palabra.&lt;/p&gt;&lt;div style=\"display:flex\"&gt;{{T1}}&lt;/div&gt;</t>
  </si>
  <si>
    <t>T1='&lt;img src=\"M1-NyO-1a-2\"&gt;'.repeat({{Q1}})
A1=Lemonlib.numToWords({{Q1}},'es')</t>
  </si>
  <si>
    <t>{"id":"M1-NyO-1a-E-3","stimulus":"&lt;p&gt;Quantos anéis você vê? Escreva o número por extenso.&lt;/p&gt;&lt;div style=\"display:flex; justify-content: center;\"&gt;{{T1}}&lt;/div&gt;","feedback":"&lt;p&gt;0: zero&lt;/p&gt;&lt;p&gt;1: um&lt;/p&gt;&lt;p&gt;2: dois&lt;/p&gt;&lt;p&gt;3: três&lt;/p&gt;&lt;p&gt;4: quatro&lt;/p&gt;&lt;p&gt; 5: cinco&lt;/p&gt;","hint":"&lt;p&gt;0: zero&lt;/p&gt;&lt;p&gt;1: um&lt;/p&gt;&lt;p&gt;2: dois&lt;/p&gt;&lt;p&gt;3: três&lt;/p&gt;&lt;p&gt;4: quatro&lt;/p&gt;&lt;p&gt; 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t>
  </si>
  <si>
    <t>M1-NyO-1b</t>
  </si>
  <si>
    <t>Escribe los números del 0 al 5</t>
  </si>
  <si>
    <t xml:space="preserve">Une con líneas.
{{T1}} - {{Q1}} 
{{T2}} - {{Q2}} 
{{T3}} - {{Q3}} </t>
  </si>
  <si>
    <t>Linking lines</t>
  </si>
  <si>
    <t>T1=Lemonlib.numToWords({{Q1}},'es')
T2=Lemonlib.numToWords({{Q2}},'es')
T3=Lemonlib.numToWords({{Q3}},'es')</t>
  </si>
  <si>
    <t>{"id":"M1-NyO-1b-I-1","stimulus":"&lt;p&gt;Arraste os números para sua forma escrita por extenso.&lt;/p&gt;","feedback":"&lt;p&gt;0: zero&lt;/p&gt;&lt;p&gt;1: um&lt;/p&gt;&lt;p&gt;2: dois&lt;/p&gt;&lt;p&gt;3: três&lt;/p&gt;&lt;p&gt;4: quatro&lt;/p&gt;&lt;p&gt; 5: cinco&lt;/p&gt;","hint":"&lt;p&gt;0: zero&lt;/p&gt;&lt;p&gt;1: um&lt;/p&gt;&lt;p&gt;2: dois&lt;/p&gt;&lt;p&gt;3: três&lt;/p&gt;&lt;p&gt;4: quatro&lt;/p&gt;&lt;p&gt; 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Lemonlib.numToWords({{Q3}},'pt').slice(1,)","incorrect":true}],"isNumToWords":true,"uniques":true},"algorithm":{"name":"linkOperationResult","params":{"invert":false},"template":"Math list"}}</t>
  </si>
  <si>
    <t>¿Qué número es el {{T1}}?
{{A1}}*
{{A2}}
{{A3}}</t>
  </si>
  <si>
    <t>T1=Lemonlib.numToWords({{Q1}},'es')</t>
  </si>
  <si>
    <t>{"id":"M1-NyO-1b-I-2","stimulus":"&lt;p&gt;Qual dos números a seguir é o {{T1}}?&lt;/p&gt;","hint":"&lt;p&gt;0: zero&lt;/p&gt;&lt;p&gt;1: um&lt;/p&gt;&lt;p&gt;2: dois&lt;/p&gt;&lt;p&gt;3: três&lt;/p&gt;&lt;p&gt;4: quatro&lt;/p&gt;&lt;p&gt; 5: cinco&lt;/p&gt;","feedback":"&lt;p&gt;0: zero&lt;/p&gt;&lt;p&gt;1: um&lt;/p&gt;&lt;p&gt;2: dois&lt;/p&gt;&lt;p&gt;3: três&lt;/p&gt;&lt;p&gt;4: quatro&lt;/p&gt;&lt;p&gt; 5: cinco&lt;/p&gt;","seed":{"parameters":[{"name":"Q1","label":null,"list":[0,1,2,3,4,5]},{"name":"Q2","label":null,"list":[0,1,2,3,4,5]},{"name":"Q3","label":null,"list":[0,1,2,3,4,5]}],"calculated":[{"name":"A1","label":"{{function}}","function":"{{Q1}}"},{"name":"A2","label":"{{function}}","function":"{{Q2}}","incorrect":true},{"name":"A3","label":"{{function}}","function":"{{Q3}}","incorrect":true},{"name":"T1","label":"{{function}}","function":"Lemonlib.numToWords({{Q1}},'pt')","temp":true}],"uniques":true},"algorithm":{"name":"trueFalse","template":"Multiple choice – standard","params":{"countCorrect":1,"countIncorrect":2,"showCheckIcon":true}}}</t>
  </si>
  <si>
    <t>&lt;p&gt;¿Cuántos helicópteros ves?&lt;/p&gt;&lt;div style=\"display:flex\"&gt;{{T1}}&lt;/div&gt;</t>
  </si>
  <si>
    <t>Cloze math</t>
  </si>
  <si>
    <t>Q1-Q2=List=1,2,3,4,5</t>
  </si>
  <si>
    <t>T1='&lt;img src=\"IMAGEN M1-NyO-9a-6\"&gt;'.repeat({{Q1}})
A1={{Q1}}</t>
  </si>
  <si>
    <t>{"id":"M1-NyO-1b-E-1","stimulus":"&lt;p&gt;Quantos helicópteros você vê?&lt;/p&gt;&lt;div style=\"display:flex; justify-content: center;\"&gt;{{T1}}&lt;/div&gt;","feedback":"&lt;p&gt;0: zero&lt;/p&gt;&lt;p&gt;1: um&lt;/p&gt;&lt;p&gt;2: dois&lt;/p&gt;&lt;p&gt;3: três&lt;/p&gt;&lt;p&gt;4: quatro&lt;/p&gt;&lt;p&gt; 5: cinco&lt;/p&gt;","hint":"&lt;p&gt;0: zero&lt;/p&gt;&lt;p&gt;1: um&lt;/p&gt;&lt;p&gt;2: dois&lt;/p&gt;&lt;p&gt;3: três&lt;/p&gt;&lt;p&gt;4: quatro&lt;/p&gt;&lt;p&gt; 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t>
  </si>
  <si>
    <t>&lt;p&gt;¿Cuántas pelotas ves?&lt;/p&gt;&lt;div style=\"display:flex\"&gt;{{T1}}&lt;/div&gt;</t>
  </si>
  <si>
    <t>T1='&lt;img src=\"IMAGEN M1-NyO-1b-1\"&gt;'.repeat({{Q1}})
A1={{Q1}}</t>
  </si>
  <si>
    <t>{"id":"M1-NyO-1b-E-2","stimulus":"&lt;p&gt;Quantas bolas você vê?&lt;/p&gt;&lt;div style=\"display:flex; justify-content: center;\"&gt;{{T1}}&lt;/div&gt;","feedback":"&lt;p&gt;0: zero&lt;/p&gt;&lt;p&gt;1: um&lt;/p&gt;&lt;p&gt;2: dois&lt;/p&gt;&lt;p&gt;3: três&lt;/p&gt;&lt;p&gt;4: quatro&lt;/p&gt;&lt;p&gt; 5: cinco&lt;/p&gt;","hint":"&lt;p&gt;0: zero&lt;/p&gt;&lt;p&gt;1: um&lt;/p&gt;&lt;p&gt;2: dois&lt;/p&gt;&lt;p&gt;3: três&lt;/p&gt;&lt;p&gt;4: quatro&lt;/p&gt;&lt;p&gt; 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t>
  </si>
  <si>
    <t>&lt;p&gt;¿Cuántos conejos ves?&lt;/p&gt;&lt;div style=\"display:flex\"&gt;{{T1}}&lt;/div&gt;</t>
  </si>
  <si>
    <t>T1='&lt;img src=\"IMAGEN M1-NyO-1b-2\"&gt;'.repeat({{Q1}})
A1={{Q1}}</t>
  </si>
  <si>
    <t>{"id":"M1-NyO-1b-E-3","stimulus":"&lt;p&gt;Quantos coelhos você vê?&lt;/p&gt;&lt;div style=\"display:flex; justify-content: center;\"&gt;{{T1}}&lt;/div&gt;","feedback":"&lt;p&gt;0: zero&lt;/p&gt;&lt;p&gt;1: um&lt;/p&gt;&lt;p&gt;2: dois&lt;/p&gt;&lt;p&gt;3: três&lt;/p&gt;&lt;p&gt;4: quatro&lt;/p&gt;&lt;p&gt; 5: cinco&lt;/p&gt;","hint":"&lt;p&gt;0: zero&lt;/p&gt;&lt;p&gt;1: um&lt;/p&gt;&lt;p&gt;2: dois&lt;/p&gt;&lt;p&gt;3: três&lt;/p&gt;&lt;p&gt;4: quatro&lt;/p&gt;&lt;p&gt; 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t>
  </si>
  <si>
    <t>M1-NyO-1c</t>
  </si>
  <si>
    <t>Ordena los números del 0 al 5</t>
  </si>
  <si>
    <t>Ordena de menor a mayor estos números.</t>
  </si>
  <si>
    <t>Order list</t>
  </si>
  <si>
    <t>Q1-Q3=List= 0,1,2,3,4,5</t>
  </si>
  <si>
    <t>No aplica</t>
  </si>
  <si>
    <t>&lt;p&gt;Estos son los primeros números:&lt;/p&gt;&lt;p&gt;0, 1, 2, 3, 4 y 5.&lt;/p&gt;</t>
  </si>
  <si>
    <t>{"id":"M1-NyO-1c-I-1","stimulus":"&lt;p&gt;Arraste e ordene esses números do menor para o maior.&lt;/p&gt;","template":"&lt;p style=\"text-align:center;\"&gt;{{response}} &lt; {{response}} &lt; {{response}}&lt;/p&gt;","feedback":"&lt;p&gt;Estes são os primeiros números:&lt;/p&gt;&lt;p&gt;0, 1, 2, 3, 4 e 5&lt;/p&gt;","hint":"&lt;p&gt;Estes são os primeiros números:&lt;/p&gt;&lt;p&gt;0,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t>
  </si>
  <si>
    <t>Ordena de mayor a menor estos números.</t>
  </si>
  <si>
    <t>{"id":"M1-NyO-1c-I-2","stimulus":"&lt;p&gt;Arraste e ordene esses números do maior para o menor.&lt;/p&gt;","template":"&lt;p style=\"text-align:center;\"&gt;{{response}} &gt; {{response}} &gt; {{response}}&lt;/p&gt;","feedback":"&lt;p&gt;Estes são os primeiros números:&lt;/p&gt;&lt;p&gt;0, 1, 2, 3, 4 e 5&lt;/p&gt;","hint":"&lt;p&gt;Estes são os primeiros números:&lt;/p&gt;&lt;p&gt;0,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t>
  </si>
  <si>
    <t>Escribe los números {{Q1}} y {{Q2}} ordenados de mayor a menor.</t>
  </si>
  <si>
    <t>{{A1}} &gt; {{A2}}</t>
  </si>
  <si>
    <t>Q1=List=0,1,2,3,4,5
Q2=List=0,1,2,3,4,5</t>
  </si>
  <si>
    <t>A1= math.max({{Q1}},{{Q2}},{{Q3}})
A2= math.min({{Q1}},{{Q2}},{{Q3}})</t>
  </si>
  <si>
    <t>{"id":"M1-NyO-1c-E-1","stimulus":"&lt;p&gt;Escreva os números {{Q1}} e {{Q2}} na ordem do maior para o menor.&lt;/p&gt;","feedback":"&lt;p&gt;Estes são os primeiros números:&lt;/p&gt;&lt;p&gt;0, 1, 2, 3, 4 e 5&lt;/p&gt;","hint":"&lt;p&gt;Estes são os primeiros números:&lt;/p&gt;&lt;p&gt;0, 1, 2, 3, 4 e 5&lt;/p&gt;","template":"&lt;p&gt;{{response}} &gt; {{response}}&lt;/p&gt;","seed":{"parameters":[{"name":"Q1","label":null,"list":[0,1,2,3,4,5]},{"name":"Q2","label":null,"list":[0,1,2,3,4,5]}],"calculated":[{"name":"A1","label":null,"function":"math.max({{Q1}},{{Q2}})"},{"name":"A2","label":null,"function":"math.min({{Q1}},{{Q2}})"}],"uniques":true},"algorithm":{"name":"calculateOperation","params":{"method":"equivLiteral","keyboard":"NUMERICAL"}}}</t>
  </si>
  <si>
    <t>Escribe los números {{Q1}} y {{Q2}} ordenados de menor a mayor.</t>
  </si>
  <si>
    <t>{{A1}} &lt; {{A2}}</t>
  </si>
  <si>
    <t>A1= math.min({{Q1}},{{Q2}})
A2=math.max({{Q1}},{{Q2}})</t>
  </si>
  <si>
    <t>{"id":"M1-NyO-1c-E-2","stimulus":"&lt;p&gt;Escreva os números {{Q1}} e {{Q2}} na ordem do menor para o maior.&lt;/p&gt;","feedback":"&lt;p&gt;Estes são os primeiros números:&lt;/p&gt;&lt;p&gt;0, 1, 2, 3, 4 e 5&lt;/p&gt;","hint":"&lt;p&gt;Estes são os primeiros números:&lt;/p&gt;&lt;p&gt;0, 1, 2, 3, 4 e 5&lt;/p&gt;","template":"&lt;p&gt;{{response}} &lt; {{response}}&lt;/p&gt;","seed":{"parameters":[{"name":"Q1","label":null,"list":[0,1,2,3,4,5]},{"name":"Q2","label":null,"list":[0,1,2,3,4,5]}],"calculated":[{"name":"A1","label":null,"function":"math.min({{Q1}},{{Q2}})"},{"name":"A2","label":null,"function":"math.max({{Q1}},{{Q2}})"}],"uniques":true},"algorithm":{"name":"calculateOperation","params":{"method":"equivLiteral","keyboard":"NUMERICAL"}}}</t>
  </si>
  <si>
    <t>M1-NyO-2a</t>
  </si>
  <si>
    <t>Lee los números del 6 al 9</t>
  </si>
  <si>
    <t>Une con líneas.
{{Q1}} {{T1}}
{{Q2}} {{T2}}
{{Q3}} {{T3}}</t>
  </si>
  <si>
    <t>No</t>
  </si>
  <si>
    <t>Q1-Q3= List=6,7,8,9</t>
  </si>
  <si>
    <t>T1 = Lemonlib.numToWords({{Q1}})
T2 = Lemonlib.numToWords({{Q2}})
T3 = Lemonlib.numToWords({{Q3}})</t>
  </si>
  <si>
    <t>&lt;p&gt;6: seis&lt;/p&gt;&lt;p&gt;7: siete&lt;/p&gt;&lt;p&gt;8: ocho&lt;/p&gt;&lt;p&gt;9: nueve&lt;/p&gt;</t>
  </si>
  <si>
    <t>{"id":"M1-NyO-2a-I-1","stimulus":"&lt;p&gt;Arraste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Lemonlib.numToWords({{Q3}},'pt').slice(1,)","incorrect":true}],"isNumToWords":true,"uniques":true},"algorithm":{"name":"linkOperationResult","params":{"invert":true},"template":"Math list"}}</t>
  </si>
  <si>
    <t>Completa la siguiente afirmación.</t>
  </si>
  <si>
    <t>El número {{Q1}} se lee {{T1}}*|{{T2}}</t>
  </si>
  <si>
    <t>Dropdown</t>
  </si>
  <si>
    <t>Q1-Q2= List=6,7,8,9</t>
  </si>
  <si>
    <t>T1=Lemonlib.numToWords({{Q1}},'es')
T2=Lemonlib.numToWords({{Q2}},'es')</t>
  </si>
  <si>
    <t>{"id":"M1-NyO-2a-I-2","stimulus":"&lt;p&gt;Complete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t>
  </si>
  <si>
    <t>&lt;p&gt;¿Cuántas estrellas ves aquí?&lt;/p&gt;&lt;div style=\"display:flex\"&gt;{{T1}}&lt;/div&gt;</t>
  </si>
  <si>
    <t>{{A1}}*
{{A2}}
{{A3}}</t>
  </si>
  <si>
    <t>Si</t>
  </si>
  <si>
    <t>Q1-Q3=List=6, 7, 8, 9</t>
  </si>
  <si>
    <t>T1='&lt;img src=\"IMAGEN M1-NyO-2a-1\"&gt;'.repeat({{Q1}})
A1=Lemonlib.numToWords({{Q1}},'es')
A2=Lemonlib.numToWords({{Q2}},'es')
A3=Lemonlib.numToWords({{Q3}},'es')</t>
  </si>
  <si>
    <t>{"id":"M1-NyO-2a-E-1","stimulus":"&lt;p&gt;Quantas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t>
  </si>
  <si>
    <t>&lt;p&gt;¿Cuántas bicicletas ves aquí?&lt;/p&gt;&lt;div style=\"display:flex\"&gt;{{T1}}&lt;/div&gt;</t>
  </si>
  <si>
    <t>T1='&lt;img src=\"IMAGEN M1-NyO-2a-2\"&gt;'.repeat({{Q1}})
A1=Lemonlib.numToWords({{Q1}},'es')
A2=Lemonlib.numToWords({{Q2}},'es')
A3=Lemonlib.numToWords({{Q3}},'es')</t>
  </si>
  <si>
    <t>{"id":"M1-NyO-2a-E-2","stimulus":"&lt;p&gt;Quantas bicicletas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nove&lt;/p&gt;","seed":{"parameters":[{"name":"Q1","label":null,"list":[6,7,8,9]},{"name":"Q2","label":null,"list":[6,7,8,9]},{"name":"Q3","label":null,"list":[6,7,8,9]}],"calculated":[{"name":"T1","label":"{{function}}","function":"'&lt;img src=\"https://blueberry-assets.oneclick.es/M1_NyO_2a_2.svg\"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t>
  </si>
  <si>
    <t>&lt;p&gt;¿Cuántos árboles ves aquí?&lt;/p&gt;&lt;div style=\"display:flex\"&gt;{{T1}}&lt;/div&gt;</t>
  </si>
  <si>
    <t>T1='&lt;img src=\"IMAGEN M1-NyO-2a-3\"&gt;'.repeat({{Q1}})
A1=Lemonlib.numToWords({{Q1}},'es')
A2=Lemonlib.numToWords({{Q2}},'es')
A3=Lemonlib.numToWords({{Q3}},'es')</t>
  </si>
  <si>
    <t>{"id":"M1-NyO-2a-E-3","stimulus":"&lt;p&gt;Quantas árvores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nove&lt;/p&gt;","seed":{"parameters":[{"name":"Q1","label":null,"list":[6,7,8,9]},{"name":"Q2","label":null,"list":[6,7,8,9]},{"name":"Q3","label":null,"list":[6,7,8,9]}],"calculated":[{"name":"T1","label":"{{function}}","function":"'&lt;img src=\"https://blueberry-assets.oneclick.es/M1_NyO_2a_3.svg\"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t>
  </si>
  <si>
    <t>M1-NyO-2b</t>
  </si>
  <si>
    <t>Escribe los números del 6 al 9</t>
  </si>
  <si>
    <t>Une con líneas.
{{T1}} {{Q1}}
{{T2}} {{Q2}}
{{T3}} {{Q3}}</t>
  </si>
  <si>
    <t>Q1-Q3= List=6, 7, 8, 9</t>
  </si>
  <si>
    <t>{"id":"M1-NyO-2b-I-1","stimulus":"&lt;p&gt;Arraste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Lemonlib.numToWords({{Q3}},'pt').slice(1,)","incorrect":true}],"isNumToWords":true,"uniques":true},"algorithm":{"name":"linkOperationResult","params":{"invert":false},"template":"Math list"}}</t>
  </si>
  <si>
    <t>Escribe el número {{T1}}.</t>
  </si>
  <si>
    <t>Q1= List=6, 7, 8, 9</t>
  </si>
  <si>
    <t>T1= Lemonlib.numToWords({{Q1}},'es))
A1={{Q1}}</t>
  </si>
  <si>
    <t>{"id":"M1-NyO-2b-E-1","stimulus":"&lt;p&gt;Digite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t>
  </si>
  <si>
    <t>M1-NyO-2c</t>
  </si>
  <si>
    <t>Ordena los números del 6 al 9</t>
  </si>
  <si>
    <t>Ordena estos números de menor a mayor.
{{T1}}
{{T2}}
{{T3}}</t>
  </si>
  <si>
    <t>T1= math.min({{Q1}},{{Q2}},{{Q3}})
T2={{Q1}}+{{Q2}}+{{Q3}}-math.max({{Q1}},{{Q2}},{{Q3}})-math.min({{Q1}},{{Q2}},{{Q3}})
T3= math.max({{Q1}},{{Q2}},{{Q3}})</t>
  </si>
  <si>
    <t>&lt;p&gt;Estos son los diez primeros números:&lt;/p&gt;&lt;p&gt;0, 1, 2, 3, 4, 5, 6, 7, 8, 9 y 10.&lt;/p&gt;</t>
  </si>
  <si>
    <t>{"id":"M1-NyO-2c-I-1","stimulus":"&lt;p&gt;Arraste e ordene esses números do menor para o maior.&lt;/p&gt;","template":"&lt;p style=\"text-align:center;\"&gt;{{response}} &lt; {{response}} &lt; {{response}}&lt;/p&gt;","hint":"&lt;p&gt;Estes são os primeiros números:&lt;/p&gt;&lt;p&gt;0, 1, 2, 3, 4, 5, 6, 7, 8, 9 e 10&lt;/p&gt;","feedback":"&lt;p&gt;Estes são os primeiros números:&lt;/p&gt;&lt;p&gt;0,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t>
  </si>
  <si>
    <t>Ordena los números del 6 al 10</t>
  </si>
  <si>
    <t>&lt;p&gt;Selecciona el mayor de los siguientes números.&lt;/p&gt;
{{Q1}}*
{{Q2}}
{{Q3}}
{{Q4}}</t>
  </si>
  <si>
    <t>Q1= List = 7, 8, 9
Q2= List = 1, 2, 3, 4, 5, 6
Q3= List = 1, 2, 3, 4, 5, 6
Q4= List = 1, 2, 3, 4, 5, 6</t>
  </si>
  <si>
    <t>N/A</t>
  </si>
  <si>
    <t>{"id":"M1-NyO-2c-I-2","stimulus":"&lt;p&gt;Selecione o maior dos seguintes números.&lt;/p&gt;","hint":"&lt;p&gt;Estes são os primeiros números:&lt;/p&gt;&lt;p&gt;0, 1, 2, 3, 4, 5, 6, 7, 8, 9 e 10&lt;/p&gt;","feedback":"&lt;p&gt;Estes são os primeiros números:&lt;/p&gt;&lt;p&gt;0, 1, 2, 3, 4, 5, 6, 7, 8, 9 e 10&lt;/p&gt;","seed":{"parameters":[{"name":"Q1","label":null,"list":[7,8,9]},{"name":"Q2","label":null,"list":[1,2,3,4,5,6]},{"name":"Q3","label":null,"list":[1,2,3,4,5,6]},{"name":"Q4","label":null,"list":[1,2,3,4,5,6]}],"calculated":[{"name":"A1","label":"{{function}}","function":"{{Q1}}"},{"name":"A2","label":"{{function}}","function":"{{Q2}}","incorrect":true},{"name":"A3","label":"{{function}}","function":"{{Q3}}","incorrect":true},{"name":"A4","label":"{{function}}","function":"{{Q4}}","incorrect":true}],"uniques":true},"algorithm":{"name":"trueFalse","template":"Multiple choice – standard","params":{"countCorrect":1,"countIncorrect":2,"showCheckIcon":true}}}</t>
  </si>
  <si>
    <t>Q1-Q2= List=6, 7, 8, 9</t>
  </si>
  <si>
    <t>A1= math.max({{Q1}},{{Q2}})
A2= math.min({{Q1}},{{Q2}})</t>
  </si>
  <si>
    <t>{"id":"M1-NyO-2c-E-1","stimulus":"&lt;p&gt;Escreva os números {{Q1}} e {{Q2}} na ordem do maior para o menor.&lt;/p&gt;","hint":"&lt;p&gt;Estes são os primeiros números:&lt;/p&gt;&lt;p&gt;0, 1, 2, 3, 4, 5, 6, 7, 8, 9 e 10&lt;/p&gt;","feedback":"&lt;p&gt;Estes são os primeiros números:&lt;/p&gt;&lt;p&gt;0, 1, 2, 3, 4, 5, 6, 7, 8, 9 e 10&lt;/p&gt;","template":"&lt;p&gt;{{response}} &gt; {{response}}&lt;/p&gt;","seed":{"parameters":[{"name":"Q1","label":null,"list":[6,7,8,9]},{"name":"Q2","label":null,"list":[6,7,8,9]}],"calculated":[{"name":"A1","label":null,"function":"math.max({{Q1}},{{Q2}})"},{"name":"A2","label":null,"function":"math.min({{Q1}},{{Q2}})"}],"uniques":true},"algorithm":{"name":"calculateOperation","params":{"method":"equivLiteral","keyboard":"NUMERICAL"}}}</t>
  </si>
  <si>
    <t>{"id":"M1-NyO-2c-E-2","stimulus":"&lt;p&gt;Escreva os números {{Q1}} e {{Q2}} na ordem do menor para o maior.&lt;/p&gt;","hint":"&lt;p&gt;Estes são os primeiros números:&lt;/p&gt;&lt;p&gt;0, 1, 2, 3, 4, 5, 6, 7, 8, 9 e 10&lt;/p&gt;","feedback":"&lt;p&gt;Estes são os primeiros números:&lt;/p&gt;&lt;p&gt;0, 1, 2, 3, 4, 5, 6, 7, 8, 9 e 10&lt;/p&gt;","template":"&lt;p&gt;{{response}} &lt; {{response}}&lt;/p&gt;","seed":{"parameters":[{"name":"Q1","label":null,"list":[6,7,8,9]},{"name":"Q2","label":null,"list":[6,7,8,9]}],"calculated":[{"name":"A1","label":null,"function":"math.min({{Q1}},{{Q2}})"},{"name":"A2","label":null,"function":"math.max({{Q1}},{{Q2}})"}],"uniques":true},"algorithm":{"name":"calculateOperation","params":{"method":"equivLiteral","keyboard":"NUMERICAL"}}}</t>
  </si>
  <si>
    <t>M1-NyO-3a</t>
  </si>
  <si>
    <t>Lee y escribe el 10</t>
  </si>
  <si>
    <t>Une con líneas cómo se escriben estos números.
10 - diez
{{Q1}} - {{T1}}
{{Q2}} - {{T2}}</t>
  </si>
  <si>
    <t>Q1-Q2= List=0,1,2,3,4,5,6,7,8,9</t>
  </si>
  <si>
    <t>10: diez</t>
  </si>
  <si>
    <t>{"id":"M1-NyO-3a-I-1","stimulus":"&lt;p&gt;Arraste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Lemonlib.numToWords({{Q2}},'pt').slice(1,)","incorrect":true}],"isNumToWords":true,"uniques":true},"algorithm":{"name":"linkOperationResult","params":{"invert":true},"template":"Math list"}}</t>
  </si>
  <si>
    <t>&lt;p&gt;¿Cuántos libros ves?&lt;/p&gt;&lt;/p&gt;&lt;div style=\"display:flex\"&gt;{{T1}}&lt;/div&gt;&lt;div style=\"display:flex\"&gt;{{T1}}&lt;/div&gt;</t>
  </si>
  <si>
    <t>T1='&lt;img src=\"IMAGEN M1-NyO-3a-1\"&gt;'.repeat(5)
A1 = 10</t>
  </si>
  <si>
    <t>{"id":"M1-NyO-3a-E-1","stimulus":"&lt;p&gt;Quantos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t>
  </si>
  <si>
    <t>&lt;p&gt;¿Cuántas botellas ves?&lt;/p&gt;&lt;div style=\"display:flex\"&gt;{{T1}}&lt;/div&gt;&lt;div style=\"display:flex\"&gt;{{T1}}&lt;/div&gt;</t>
  </si>
  <si>
    <t>T1='&lt;img src=\"IMAGEN M1-NyO-3a-2\"&gt;'.repeat(5)
A1 = 10</t>
  </si>
  <si>
    <t>{"id":"M1-NyO-3a-E-2","stimulus":"&lt;p&gt;Quantas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t>
  </si>
  <si>
    <t>&lt;p&gt;¿Cuántos lápices ves?&lt;/p&gt;&lt;div style=\"display:flex\"&gt;{{T1}}&lt;/div&gt;&lt;div style=\"display:flex\"&gt;{{T1}}&lt;/div&gt;</t>
  </si>
  <si>
    <t>T1='&lt;img src=\"IMAGEN M1-NyO-3a-3\"&gt;'.repeat(5)
A1 = 10</t>
  </si>
  <si>
    <t>{"id":"M1-NyO-3a-E-3","stimulus":"&lt;p&gt;Quantos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t>
  </si>
  <si>
    <t>M1-NyO-4a</t>
  </si>
  <si>
    <t>Lee los números del 11 al 19</t>
  </si>
  <si>
    <t>&lt;p&gt;{{Q1}}: {{T1}}&lt;/p&gt;&lt;p&gt;{{Q2}}: {{T2}}&lt;/p&gt;&lt;p&gt;{{Q3}}: {{T3}}&lt;/p&gt;</t>
  </si>
  <si>
    <t>Q1-Q3= Min = 11; Max = 19; Step = 1</t>
  </si>
  <si>
    <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
  </si>
  <si>
    <t>{"id":"M1-NyO-4a-I-1","stimulus":"&lt;p&gt;Arraste cada palavra até o número correspondente.&lt;/p&gt;","feedback":"&lt;table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dezenove&lt;/p&gt;&lt;/td&gt;&lt;/tr&gt;&lt;/tbody&gt;&lt;/table&gt;","template":"&lt;p&gt;{{Q1}}: {{response}}&lt;/p&gt;&lt;p&gt;{{Q2}}: {{response}}&lt;/p&gt;&lt;p&gt;{{Q3}}: {{response}}&lt;/p&gt;","seed":{"parameters":[{"name":"Q1","label":null,"min":11,"max":19,"step":1},{"name":"Q2","label":null,"min":11,"max":19,"step":1},{"name":"Q3","label":null,"min":11,"max":19,"step":1}],"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t>
  </si>
  <si>
    <t>{"id":"M1-NyO-4a-I-2","stimulus":"&lt;p&gt;Como se lê o número {{Q1}}?&lt;/p&gt;","feedback":"&lt;table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A1","label":"{{function}}","function":"Lemonlib.numToWords({{Q1}},'pt')[0].toUpperCase() + Lemonlib.numToWords({{Q1}},'pt').slice(1,)","incorrect":false},{"name":"A2","label":"{{function}}","function":"Lemonlib.numToWords({{Q2}},'pt')[0].toUpperCase()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t>
  </si>
  <si>
    <t>&lt;p&gt;¿Cuántos elefantes hay a continuación?&lt;/p&gt;&lt;div style=\"display:flex\"&gt;{{T1}}&lt;/div&gt;&lt;div style=\"display:flex\"&gt;{{T2}}&lt;/div&gt;</t>
  </si>
  <si>
    <t>Q1= Min = 1; Max = 9; Step = 1
Q2= Min = 1; Max = 9; Step = 1
Q3= Min = 1; Max = 9; Step = 1</t>
  </si>
  <si>
    <t xml:space="preserve">T1='&lt;img src=\"IMAGEN M1-NyO-4a-1\"&gt;'.repeat(10)
T2='&lt;img src=\"IMAGEN M1-NyO-4a-1\"&gt;'.repeat({{Q1}})
A1=Lemonlib.numToWords({{Q1}}+10,'es')
A2=Lemonlib.numToWords({{Q2}}+10,'es')
A3=Lemonlib.numToWords({{Q3}}+10,'es')
</t>
  </si>
  <si>
    <t>{"id":"M1-NyO-4a-E-1","stimulus":"&lt;p&gt;Quantos elefantes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dezenove&lt;/p&gt;&lt;/td&gt;&lt;/tr&gt;&lt;/tbody&gt;&lt;/table&gt;","template":"&lt;p&gt;Há {{response}} elefantes.&lt;/p&gt;","seed":{"parameters":[{"name":"Q1","label":null,"min":1,"max":9,"step":1},{"name":"Q2","label":null,"min":1,"max":9,"step":1},{"name":"Q3","label":null,"min":1,"max":9,"step":1}],"calculated":[{"name":"T2","label":"{{function}}","function":"'&lt;img src=\"https://blueberry-assets.oneclick.es/M1_NyO_4a_1.svg\" width=\"80\"&gt;'.repeat({{Q1}}+10)","temp":true},{"name":"A1","label":"{{function}}","function":"Lemonlib.numToWords({{Q1}}+10,'pt')[0].toUpperCase() + Lemonlib.numToWords({{Q1}}+10,'pt').slice(1,)"},{"name":"A2","label":"{{function}}","function":"Lemonlib.numToWords({{Q2}}+10,'pt')[0].toUpperCase() + Lemonlib.numToWords({{Q2}}+10,'pt').slice(1,)","incorrect":true},{"name":"A3","label":"{{function}}","function":"Lemonlib.numToWords({{Q3}}+10,'pt')[0].toUpperCase() + Lemonlib.numToWords({{Q3}}+10,'pt').slice(1,)","incorrect":true}],"uniques":true},"algorithm":{"name":"calculateOperation","template":"Cloze with drag &amp; drop","params":{"keyboard":"NUMERICAL"}}}</t>
  </si>
  <si>
    <t>&lt;p&gt;¿Cuántas abejas hay a continuación?&lt;/p&gt;&lt;div style=\"display:flex\"&gt;{{T1}}&lt;/div&gt;&lt;div style=\"display:flex\"&gt;{{T2}}&lt;/div&gt;</t>
  </si>
  <si>
    <t xml:space="preserve">T1='&lt;img src=\"IMAGEN M1-NyO-4a-2\"&gt;'.repeat(10)
T2='&lt;img src=\"IMAGEN M1-NyO-4a-2\"&gt;'.repeat({{Q1}})
A1=Lemonlib.numToWords({{Q1}}+10,'es')
A2=Lemonlib.numToWords({{Q2}}+10,'es')
A3=Lemonlib.numToWords({{Q3}}+10,'es')
</t>
  </si>
  <si>
    <t>{"id":"M1-NyO-4a-E-2","stimulus":"&lt;p&gt;Quantas abelhas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dezenove&lt;/p&gt;&lt;/td&gt;&lt;/tr&gt;&lt;/tbody&gt;&lt;/table&gt;","template":"&lt;p&gt;Há {{response}} abelhas.&lt;/p&gt;","seed":{"parameters":[{"name":"Q1","label":null,"min":1,"max":9,"step":1},{"name":"Q2","label":null,"min":1,"max":9,"step":1},{"name":"Q3","label":null,"min":1,"max":9,"step":1}],"calculated":[{"name":"T2","label":"{{function}}","function":"'&lt;img src=\"https://blueberry-assets.oneclick.es/M1_NyO_4a_2.svg\" width=\"80\"&gt;'.repeat({{Q1}}+10)","temp":true},{"name":"A1","label":"{{function}}","function":"Lemonlib.numToWords({{Q1}}+10,'pt')[0].toUpperCase() + Lemonlib.numToWords({{Q1}}+10,'pt').slice(1,)"},{"name":"A2","label":"{{function}}","function":"Lemonlib.numToWords({{Q2}}+10,'pt')[0].toUpperCase() + Lemonlib.numToWords({{Q2}}+10,'pt').slice(1,)","incorrect":true},{"name":"A3","label":"{{function}}","function":"Lemonlib.numToWords({{Q3}}+10,'pt')[0].toUpperCase() + Lemonlib.numToWords({{Q3}}+10,'pt').slice(1,)","incorrect":true}],"uniques":true},"algorithm":{"name":"calculateOperation","template":"Cloze with drag &amp; drop","params":{"keyboard":"NUMERICAL"}}}</t>
  </si>
  <si>
    <t>&lt;p&gt;¿Cuántos caballos hay a continuación?&lt;/p&gt;&lt;div style=\"display:flex\"&gt;{{T1}}&lt;/div&gt;&lt;div style=\"display:flex\"&gt;{{T2}}&lt;/div&gt;</t>
  </si>
  <si>
    <t xml:space="preserve">T1='&lt;img src=\"IMAGEN M1-NyO-4a-3\"&gt;'.repeat(10)
T2='&lt;img src=\"IMAGEN M1-NyO-4a-3\"&gt;'.repeat({{Q1}})
A1=Lemonlib.numToWords({{Q1}}+10,'es')
A2=Lemonlib.numToWords({{Q2}}+10,'es')
A3=Lemonlib.numToWords({{Q3}}+10,'es')
</t>
  </si>
  <si>
    <t>{
    "id": "M1-NyO-4a-E-3",
    "stimulus": "&lt;p&gt;Quantos cavalos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t>
  </si>
  <si>
    <t>M1-NyO-4b</t>
  </si>
  <si>
    <t>Escribe los números del 11 al 19</t>
  </si>
  <si>
    <t>¿Cuál es el número {{T1}}?
{{A1}}*
{{A2}}
{{A3}}</t>
  </si>
  <si>
    <t>T1 = Lemonlib.numToWords({{Q1}},'es')
A1 = {{Q1}}
A2 = {{Q2}}
A3 = {{Q3}}</t>
  </si>
  <si>
    <t>{"id":"M1-NyO-4b-I-1","stimulus":"&lt;p&gt;Qual é o número {{T1}}?&lt;/p&gt;","feedback":"&lt;table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A1","label":"{{function}}","function":"{{Q1}}","incorrect":false},{"name":"A2","label":"{{function}}","function":"{{Q2}}","incorrect":true},{"name":"A3","label":"{{function}}","function":"{{Q3}}","incorrect":true},{"name":"T1","label":"{{function}}","function":"Lemonlib.numToWords({{Q1}},'pt')","temp":true}],"uniques":true},"algorithm":{"name":"trueFalse","template":"Multiple choice – standard","params":{"countCorrect":1,"countIncorrect":2,"showCheckIcon":true}}}</t>
  </si>
  <si>
    <t>¿Cuál es la opción correcta?
{{Q1}} se lee {{T1}}.*
{{Q1}} se lee {{T2}}.
{{Q1}} se lee {{T3}}.</t>
  </si>
  <si>
    <t>True or false</t>
  </si>
  <si>
    <t>{"id":"M1-NyO-4b-I-2","stimulus":"&lt;p&gt;Qual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t>
  </si>
  <si>
    <t>&lt;p&gt;¿Cuántos saxofones ves aquí?&lt;/p&gt;&lt;div style=\"display:flex\"&gt;{{T1}}&lt;/div&gt;&lt;div style=\"display:flex\"&gt;{{T2}}&lt;/div&gt;</t>
  </si>
  <si>
    <t>Q1= Min = 1; Max = 9; Step = 1</t>
  </si>
  <si>
    <t>T1='&lt;img src=\"IMAGEN M1-NyO-4b-1\"&gt;'.repeat(10)
T2='&lt;img src=\"IMAGEN M1-NyO-4b-1\"&gt;'.repeat({{Q1}})
A1= {{Q1}}+10</t>
  </si>
  <si>
    <t>{"id":"M1-NyO-4b-E-1","stimulus":"&lt;p&gt;Quantos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width=\"90\"&gt;'.repeat({{Q1}}+10)","temp":true},{"name":"A1","label":"{{function}}","function":"{{Q1}}+10"}],"uniques":true},"algorithm":{"name":"calculateOperation","params":{"method":"equivLiteral","keyboard":"NUMERICAL"}}}</t>
  </si>
  <si>
    <t>&lt;p&gt;¿Cuántas guitarras ves aquí?&lt;/p&gt;&lt;div style=\"display:flex\"&gt;{{T1}}&lt;/div&gt;&lt;div style=\"display:flex\"&gt;{{T2}}&lt;/div&gt;</t>
  </si>
  <si>
    <t>T1='&lt;img src=\"IMAGEN M1-NyO-4b-2\"&gt;'.repeat(10)
T2='&lt;img src=\"IMAGEN M1-NyO-4b-2\"&gt;'.repeat({{Q1}})
A1= {{Q1}}+10</t>
  </si>
  <si>
    <t>{"id":"M1-NyO-4b-E-2","stimulus":"&lt;p&gt;Quantos violões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src=\"https://blueberry-assets.oneclick.es/M1_NyO_4b_2.svg\" width=\"90\"&gt;'.repeat({{Q1}}+10)","temp":true},{"name":"A1","label":"{{function}}","function":"{{Q1}}+10"}],"uniques":true},"algorithm":{"name":"calculateOperation","params":{"method":"equivLiteral","keyboard":"NUMERICAL"}}}</t>
  </si>
  <si>
    <t>&lt;p&gt;¿Cuántos tambores ves aquí?&lt;/p&gt;&lt;div style=\"display:flex\"&gt;{{T1}}&lt;/div&gt;&lt;div style=\"display:flex\"&gt;{{T2}}&lt;/div&gt;</t>
  </si>
  <si>
    <t>T1='&lt;img src=\"IMAGEN M1-NyO-4b-3\"&gt;'.repeat(10)
T2='&lt;img src=\"IMAGEN M1-NyO-4b-3\"&gt;'.repeat({{Q1}})
A1= {{Q1}}+10</t>
  </si>
  <si>
    <t>{"id":"M1-NyO-4b-E-3","stimulus":"&lt;p&gt;Quantos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width=\"90\"&gt;'.repeat({{Q1}}+10)","temp":true},{"name":"A1","label":"{{function}}","function":"{{Q1}}+10"}],"uniques":true},"algorithm":{"name":"calculateOperation","params":{"method":"equivLiteral","keyboard":"NUMERICAL"}}}</t>
  </si>
  <si>
    <t>M1-NyO-4c</t>
  </si>
  <si>
    <t>Ordena los números del 11 al 19</t>
  </si>
  <si>
    <t>Ordena estos números de menor a mayor.</t>
  </si>
  <si>
    <t>&lt;p&gt;Estos son los números del 11 al 19:&lt;/p&gt;&lt;p&gt;11, 12, 13, 14, 15, 16, 17, 18 y 19.&lt;/p&gt;</t>
  </si>
  <si>
    <t>{"id":"M1-NyO-4c-I-1","stimulus":"&lt;p&gt;Arraste e ordene esses números do menor para o maior.&lt;/p&gt;","template":"&lt;p style=\"text-align:center;\"&gt;{{response}} &lt; {{response}} &lt; {{response}}&lt;/p&gt;","feedback":"&lt;p&gt;Estes são os números de 11 a 19:&lt;/p&gt;&lt;p&gt;11, 12, 13, 14, 15, 16, 17, 18 e 19&lt;/p&gt;","hint":"&lt;p&gt;Estes são os números de 11 a 19:&lt;/p&gt;&lt;p&gt;11,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t>
  </si>
  <si>
    <t>Arrastra estos números para ordenarlos de menor a mayor.</t>
  </si>
  <si>
    <t>Q1= Min = 11; Max = 19; Step = 1
Q2= Min = 11; Max = 19; Step = 1</t>
  </si>
  <si>
    <t>A1=math.min({{Q1}},{{Q2}})
A2=math.max({{Q1}},{{Q2}})</t>
  </si>
  <si>
    <t>{"id":"M1-NyO-4c-E-1","stimulus":"&lt;p&gt;Arraste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t>
  </si>
  <si>
    <t>Arrastra estos números para ordenarlos de mayor a menor.</t>
  </si>
  <si>
    <t>{"id":"M1-NyO-4c-E-2","stimulus":"&lt;p&gt;Arraste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t>
  </si>
  <si>
    <t>M1-NyO-28a</t>
  </si>
  <si>
    <t>Descompone y compone números naturales del 11 al 19</t>
  </si>
  <si>
    <t>&lt;p&gt;Selecciona si son verdaderas o falsas las siguientes afirmaciones.&lt;/p&gt;&lt;div style=\"display:flex\"&gt;{{T4}}&lt;/div&gt;
Hay 1 decena y {{T2}} unidades. *
Hay 2 decenas y {{T2}} unidades.
Hay 1 decena y {{T3}} unidades.</t>
  </si>
  <si>
    <t>Sí</t>
  </si>
  <si>
    <t xml:space="preserve">
Q2= Min = 2; Max = 9; Step = 1
Q3= Min = 12; Max = 19; Step = 1
</t>
  </si>
  <si>
    <t>T1=&lt;img src=\"M1-NyO-28a-1\" width=\"100\"&gt;'.repeat({{T4}})
T2={{Q2}}
T3={{Q3}}
T4=10+{{Q2}}</t>
  </si>
  <si>
    <t>&lt;p&gt;10 unidades = 1 decena&lt;/p&gt;</t>
  </si>
  <si>
    <t>{"id":"M1-NyO-28a-I-1","stimulus":"&lt;p&gt;Indique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t>
  </si>
  <si>
    <t>Total</t>
  </si>
  <si>
    <t>&lt;p&gt;Completa la frase.&lt;/p&gt;&lt;div style=\"display:flex\"&gt;{{T2}}&lt;/div&gt;</t>
  </si>
  <si>
    <t>Hay {{A1}} decena y {{A2}} unidades.</t>
  </si>
  <si>
    <t>Q1= Min = 2; Max =9; Step = 1</t>
  </si>
  <si>
    <t>T1= 10+{{Q1}}
T2= &lt;img src=\"M1-NyO-28a-1\" width=\"100\"&gt;'.repeat({{T2}})
A1= 1
A2= {{Q1}}
(Distractor)
A3= {{Q1}}+1</t>
  </si>
  <si>
    <t>{"id":"M1-NyO-28a-I-2","stimulus":"&lt;p&gt;Complete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t>
  </si>
  <si>
    <t>¿Cuántas decenas y unidades son el número {{T1}}?</t>
  </si>
  <si>
    <t>Son {{A1}} decena y {{A2}} unidades.</t>
  </si>
  <si>
    <t>Q1= Min = 2; Max = 9; Step = 1</t>
  </si>
  <si>
    <t>T1= 10+{{Q1}}
A1= 1
A2= {{Q1}}</t>
  </si>
  <si>
    <t>{"id":"M1-NyO-28a-E-1","stimulus":"&lt;p&gt;Quantas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t>
  </si>
  <si>
    <t>¿Qué número es 1 decena y {{Q1}} unidades?</t>
  </si>
  <si>
    <t>El número es {{A1}}.</t>
  </si>
  <si>
    <t>A1= 10+{{Q1}}</t>
  </si>
  <si>
    <t>{"id":"M1-NyO-28a-E-2","stimulus":"&lt;p&gt;Qual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t>
  </si>
  <si>
    <t>M1-NyO-5a</t>
  </si>
  <si>
    <t>Lee los números del 20 al 29</t>
  </si>
  <si>
    <t>&lt;p&gt;¿Cuántas naranjas hay?&lt;/p&gt;&lt;div style=\"display:flex\"&gt;{{T1}}&lt;/div&gt;&lt;div style=\"display:flex\"&gt;{{T1}}&lt;/div&gt;&lt;div style=\"display:flex\"&gt;{{T2}}&lt;/div&gt;
Hay {{A1}}.*
Hay {{A2}}.
Hay {{A3}}.</t>
  </si>
  <si>
    <t>Q1-Q3= Min = 1; Max = 9; Step = 1</t>
  </si>
  <si>
    <t>T1='&lt;img src=\"IMAGEN M1-NyO-5a-1\"&gt;'.repeat(10)
T2='&lt;img src=\"IMAGEN M1-NyO-5a-1\"&gt;'.repeat({{Q1}})
A1=Lemonlib.numToWords({{Q1}}+20,'es')
A2=Lemonlib.numToWords({{Q2}}+20,'es')
A3=Lemonlib.numToWords({{Q3}}+20,'es')</t>
  </si>
  <si>
    <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
  </si>
  <si>
    <t>{"id":"M1-NyO-5a-I-1","stimulus":"&lt;p&gt;Quantas laranjas há na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list":[1,2,3,4,5,6,7,8,9]},{"name":"Q2","label":null,"list":[1,2,3,4,5,6,7,8,9]},{"name":"Q3","label":null,"list":[1,2,3,4,5,6,7,8,9]}],"calculated":[{"name":"T2","label":"{{function}}","function":"'&lt;img src=\"https://blueberry-assets.oneclick.es/M1_NyO_5a_1.svg\" width=\"90\"&gt;'.repeat({{Q1}}+20)","temp":true},{"name":"A1","label":"Há {{function}}.","function":"Lemonlib.numToWords({{Q1}}+20,'pt','female')"},{"name":"A2","label":"Há {{function}}.","function":"Lemonlib.numToWords({{Q2}}+20,'pt','female')","incorrect":true},{"name":"A3","label":"Há {{function}}.","function":"Lemonlib.numToWords({{Q3}}+20,'pt','female')","incorrect":true}],"uniques":true},"algorithm":{"name":"trueFalse","template":"Multiple choice – standard","params":{"countCorrect":1,"countIncorrect":2,"showCheckIcon":true}}}</t>
  </si>
  <si>
    <t>&lt;p&gt;¿Cuántas peras hay?&lt;/p&gt;&lt;div style=\"display:flex\"&gt;{{T1}}&lt;/div&gt;&lt;div style=\"display:flex\"&gt;{{T1}}&lt;/div&gt;&lt;div style=\"display:flex\"&gt;{{T2}}&lt;/div&gt;
Hay {{A1}}.*
Hay {{A2}}.
Hay {{A3}}.</t>
  </si>
  <si>
    <t>T1='&lt;img src=\"IMAGEN M1-NyO-5a-2\"&gt;'.repeat(10)
T2='&lt;img src=\"IMAGEN M1-NyO-5a-2\"&gt;'.repeat({{Q1}})
T2=Lemonlib.numToWords({{Q1}}+20,'es')
T3=Lemonlib.numToWords({{Q2}}+20,'es')
T4=Lemonlib.numToWords({{Q3}}+20,'es')</t>
  </si>
  <si>
    <t>{"id":"M1-NyO-5a-I-2","stimulus":"&lt;p&gt;Quantas peras há na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list":[1,2,3,4,5,6,7,8,9]},{"name":"Q2","label":null,"list":[1,2,3,4,5,6,7,8,9]},{"name":"Q3","label":null,"list":[1,2,3,4,5,6,7,8,9]}],"calculated":[{"name":"T2","label":"{{function}}","function":"'&lt;img src=\"https://blueberry-assets.oneclick.es/M1_NyO_5a_2.svg\" width=\"90\"&gt;'.repeat({{Q1}}+20)","temp":true},{"name":"A1","label":"Há {{function}}.","function":"Lemonlib.numToWords({{Q1}}+20,'pt','female')"},{"name":"A2","label":"Há {{function}}.","function":"Lemonlib.numToWords({{Q2}}+20,'pt','female')","incorrect":true},{"name":"A3","label":"Há {{function}}.","function":"Lemonlib.numToWords({{Q3}}+20,'pt','female')","incorrect":true}],"uniques":true},"algorithm":{"name":"trueFalse","template":"Multiple choice – standard","params":{"countCorrect":1,"countIncorrect":2,"showCheckIcon":true}}}</t>
  </si>
  <si>
    <t>Lee los números del 20 al 30</t>
  </si>
  <si>
    <t>&lt;p&gt;¿Cuántas manzanas hay?&lt;/p&gt;&lt;div style=\"display:flex\"&gt;{{T1}}&lt;/div&gt;&lt;div style=\"display:flex\"&gt;{{T1}}&lt;/div&gt;&lt;div style=\"display:flex\"&gt;{{T2}}&lt;/div&gt;
Hay {{T2}}.*
Hay {{T3}}.
Hay {{T4}}.</t>
  </si>
  <si>
    <t>T1='&lt;img src=\"IMAGEN M1-NyO-5a-3\"&gt;'.repeat(10)
T2='&lt;img src=\"IMAGEN M1-NyO-5a-3\"&gt;'.repeat({{Q1}})
T2=Lemonlib.numToWords({{Q1}}+20,'es')
T3=Lemonlib.numToWords({{Q2}}+20,'es')
T4=Lemonlib.numToWords({{Q3}}+20,'es')</t>
  </si>
  <si>
    <t>{"id":"M1-NyO-5a-I-3","stimulus":"&lt;p&gt;Quantas maçãs há na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list":[1,2,3,4,5,6,7,8,9]},{"name":"Q2","label":null,"list":[1,2,3,4,5,6,7,8,9]},{"name":"Q3","label":null,"list":[1,2,3,4,5,6,7,8,9]}],"calculated":[{"name":"T2","label":"{{function}}","function":"'&lt;img src=\"https://blueberry-assets.oneclick.es/M1_NyO_5a_3.svg\" width=\"90\"&gt;'.repeat({{Q1}}+20)","temp":true},{"name":"A1","label":"Há {{function}}.","function":"Lemonlib.numToWords({{Q1}}+20,'pt','female')"},{"name":"A2","label":"Há {{function}}.","function":"Lemonlib.numToWords({{Q2}}+20,'pt','female')","incorrect":true},{"name":"A3","label":"Há {{function}}.","function":"Lemonlib.numToWords({{Q3}}+20,'pt','female')","incorrect":true}],"uniques":true},"algorithm":{"name":"trueFalse","template":"Multiple choice – standard","params":{"countCorrect":1,"countIncorrect":2,"showCheckIcon":true}}}</t>
  </si>
  <si>
    <t>&lt;p&gt;Arrastra el número de huevos que hay aquí.&lt;/p&gt;&lt;div style=\"display:flex\"&gt;{{T1}}&lt;/div&gt;&lt;div style=\"display:flex\"&gt;{{T1}}&lt;/div&gt;&lt;div style=\"display:flex\"&gt;{{T2}}&lt;/div&gt;</t>
  </si>
  <si>
    <t>T1='&lt;img src=\"IMAGEN M1-NyO-5a-4\"&gt;'.repeat(10)
T2='&lt;img src=\"IMAGEN M1-NyO-5a-4\"&gt;'.repeat({{Q1}})
A1=Lemonlib.numToWords({{Q1}}+20,'es')
A2=Lemonlib.numToWords({{Q2}}+20,'es')
A3=Lemonlib.numToWords({{Q3}}+20,'es')</t>
  </si>
  <si>
    <t>{"id":"M1-NyO-5a-E-1","stimulus":"&lt;p&gt;Arraste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</si>
  <si>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&lt;p&gt;Arrastra el número de setas que hay aquí.&lt;/p&gt;&lt;div style=\"display:flex\"&gt;{{T1}}&lt;/div&gt;&lt;div style=\"display:flex\"&gt;{{T1}}&lt;/div&gt;&lt;div style=\"display:flex\"&gt;{{T2}}&lt;/div&gt;</t>
  </si>
  <si>
    <t>T1='&lt;img src=\"IMAGEN M1-NyO-5a-5\"&gt;'.repeat(10)
T2='&lt;img src=\"IMAGEN M1-NyO-5a-5\"&gt;'.repeat({{Q1}})
A1=Lemonlib.numToWords({{Q1}}+20,'es')
A2=Lemonlib.numToWords({{Q2}}+20,'es')
A3=Lemonlib.numToWords({{Q3}}+20,'es')</t>
  </si>
  <si>
    <t>{"id":"M1-NyO-5a-E-2","stimulus":"&lt;p&gt;Arraste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</si>
  <si>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&lt;p&gt;Arrastra el número de tomates que hay aquí.&lt;/p&gt;&lt;div style=\"display:flex\"&gt;{{T1}}&lt;/div&gt;&lt;div style=\"display:flex\"&gt;{{T1}}&lt;/div&gt;&lt;div style=\"display:flex\"&gt;{{T2}}&lt;/div&gt;</t>
  </si>
  <si>
    <t>T1='&lt;img src=\"IMAGEN M1-NyO-5a-6\"&gt;'.repeat(10)
T2='&lt;img src=\"IMAGEN M1-NyO-5a-6\"&gt;'.repeat({{Q1}})
A1=Lemonlib.numToWords({{Q1}}+20,'es')
A2=Lemonlib.numToWords({{Q2}}+20,'es')
A3=Lemonlib.numToWords({{Q3}}+20,'es')</t>
  </si>
  <si>
    <t>{"id":"M1-NyO-5a-E-3","stimulus":"&lt;p&gt;Arraste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</si>
  <si>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M1-NyO-5b</t>
  </si>
  <si>
    <t>Escribe los números del 20 al 29</t>
  </si>
  <si>
    <t>Une con líneas los siguientes números.
{{Q1}} - {{T1}}
{{Q2}} - {{T2}}
{{Q3}} - {{T3}}</t>
  </si>
  <si>
    <t>Q1-Q3= Min = 20; Max = 29; Step = 1</t>
  </si>
  <si>
    <t xml:space="preserve">T1=Lemonlib.numToWords({{Q1}},'es')
T2=Lemonlib.numToWords({{Q2}},'es')
T3=Lemonlib.numToWords({{Q3}},'es')
</t>
  </si>
  <si>
    <t>{"id":"M1-NyO-5b-I-1","stimulus":"&lt;p&gt;Arraste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Lemonlib.numToWords({{Q3}},'pt').slice(1,)"}],"isNumToWords":true,"uniques":true},"algorithm":{"name":"linkOperationResult","params":{"invert":true},"template":"Math list"}}</t>
  </si>
  <si>
    <t>¿Qué número es el {{T1}}?
{{A1}}*
{{A2}}
{{A3}}</t>
  </si>
  <si>
    <t>T1=Lemonlib.numToWords({{Q1}},'es')
A1 = {{Q1}}
A2 = {{Q2}}
A3 = {{Q3}}</t>
  </si>
  <si>
    <t>{"id":"M1-NyO-5b-I-2","stimulus":"&lt;p&gt;Qual ​​é o número {{T1}}?&lt;/p&gt;","hint":"&lt;table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function}}","function":"{{Q1}}"},{"name":"A2","label":"{{function}}","function":"{{Q2}}","incorrect":true},{"name":"A3","label":"{{function}}","function":"{{Q3}}","incorrect":true},{"name":"T1","label":"{{function}}","function":"Lemonlib.numToWords({{Q1}},'pt')","temp":true}],"uniques":true},"algorithm":{"name":"trueFalse","template":"Multiple choice – standard","params":{"countCorrect":1,"countIncorrect":2,"showCheckIcon":true}}}</t>
  </si>
  <si>
    <t>no</t>
  </si>
  <si>
    <t>Q1= Min = 20; Max = 29; Step = 1</t>
  </si>
  <si>
    <t>T1=Lemonlib.numToWords({{Q1}},'es')
A1= {{Q1}}</t>
  </si>
  <si>
    <t>{"id":"M1-NyO-5b-E-1","stimulus":"&lt;p&gt;Escreva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t>
  </si>
  <si>
    <t>M1-NyO-5c</t>
  </si>
  <si>
    <t>Ordena los números del 20 al 29</t>
  </si>
  <si>
    <t>Selecciona el signo correcto.</t>
  </si>
  <si>
    <t>{{Q1}} {{group}} {{Q2}}</t>
  </si>
  <si>
    <t>Q1=Min=20; Max=24; Step=1
Q2=Min=25; Max=29; Step=1</t>
  </si>
  <si>
    <t>group1 = &lt;*, &gt;</t>
  </si>
  <si>
    <t>&lt;p&gt;Los números del 20 al 29 son:&lt;/p&gt;&lt;p&gt;20, 21, 22, 23, 24, 25, 26, 27, 28 y 29&lt;/p&gt;&lt;p&gt;&lt;b&gt;&gt;&lt;/b&gt; significa &lt;b&gt;mayor que&lt;/b&gt;.&lt;/p&gt;&lt;p&gt;&lt;b&gt;&lt;&lt;/b&gt; significa &lt;b&gt;menor que&lt;/b&gt;.&lt;/p&gt;</t>
  </si>
  <si>
    <t>{"id":"M1-NyO-5c-I-1","stimulus":"&lt;p&gt;Selecione o sinal correto.&lt;/p&gt;","template":"&lt;p&gt;{{Q1}} {{response}} {{Q2}}&lt;/p&gt;","hint":"&lt;p&gt;Os números de 20 a 29 são:&lt;/p&gt;&lt;p&gt;20, 21, 22, 23, 24, 25, 26, 27, 28 e 29&lt;/p&gt;&lt;p&gt;&lt;b&gt;&gt;&lt;/b&gt; significa &lt;b&gt;maior que&lt;/b&gt;.&lt;/p&gt;&lt;p&gt;&lt;b&gt;&lt;&lt;/b&gt; significa &lt;b&gt;menor que&lt;/b&gt;.&lt;/p&gt;","feedback":"&lt;p&gt;Os números de 20 a 29 são:&lt;/p&gt;&lt;p&gt;20,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t>
  </si>
  <si>
    <t xml:space="preserve">Q1=Min=25; Max=29; Step=1
Q2=Min=20; Max=24; Step=1
</t>
  </si>
  <si>
    <t>group1 = &lt;, &gt;*</t>
  </si>
  <si>
    <t>{"id":"M1-NyO-5c-I-2","stimulus":"&lt;p&gt;Selecione o sinal correto.&lt;/p&gt;","template":"&lt;p&gt;{{Q1}} {{response}} {{Q2}}&lt;/p&gt;","hint":"&lt;p&gt;Os números de 20 a 29 são:&lt;/p&gt;&lt;p&gt;20, 21, 22, 23, 24, 25, 26, 27, 28 e 29&lt;/p&gt;&lt;p&gt;&lt;b&gt;&gt;&lt;/b&gt; significa &lt;b&gt;maior que&lt;/b&gt;.&lt;/p&gt;&lt;p&gt;&lt;b&gt;&lt;&lt;/b&gt; significa &lt;b&gt;menor que&lt;/b&gt;.&lt;/p&gt;","feedback":"&lt;p&gt;Os números de 20 a 29 são:&lt;/p&gt;&lt;p&gt;20,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t>
  </si>
  <si>
    <t>Selecciona la opción correcta.
{{Q1}} &lt; {{T1}}*
{{Q2}} &gt; {{T2}}</t>
  </si>
  <si>
    <t>Q1-Q2=Min=20; Max=24; Step=1
Q3= List= 2, 3, 4, 5
Q4= List= 2, 3, 4, 5</t>
  </si>
  <si>
    <t>T1= {{Q1}}+{{Q3}}
T2= {{Q2}}+{{Q4}}</t>
  </si>
  <si>
    <t>{"id":"M1-NyO-5c-E-1","stimulus":"&lt;p&gt;Selecione a opção correta.&lt;/p&gt;","hint":"&lt;p&gt;Os números de 20 a 29 são:&lt;/p&gt;&lt;p&gt;20, 21, 22, 23, 24, 25, 26, 27, 28 e 29&lt;/p&gt;&lt;p&gt;&lt;b&gt;&gt;&lt;/b&gt; significa &lt;b&gt;maior que&lt;/b&gt;.&lt;/p&gt;&lt;p&gt;&lt;b&gt;&lt;&lt;/b&gt; significa &lt;b&gt;menor que&lt;/b&gt;.&lt;/p&gt;","feedback":"&lt;p&gt;Os números de 20 a 29 são:&lt;/p&gt;&lt;p&gt;20, 21, 22, 23, 24, 25, 26, 27, 28 e 29&lt;/p&gt;&lt;p&gt;&lt;b&gt;&gt;&lt;/b&gt; significa &lt;b&gt;maior que&lt;/b&gt;.&lt;/p&gt;&lt;p&gt;&lt;b&gt;&lt;&lt;/b&gt; significa &lt;b&gt;menor que&lt;/b&gt;.&lt;/p&gt;","seed":{"parameters":[{"name":"Q1","label":null,"list":[20,21,22,23,24]},{"name":"Q2","label":null,"list":[20,21,22,23,24]},{"name":"Q3","label":null,"list":[2,3,4,5]},{"name":"Q4","label":null,"list":[2,3,4,5]}],"calculated":[{"name":"T1","label":"{{function}}","function":"{{Q1}}+{{Q3}}","temp":true},{"name":"T2","label":"{{function}}","function":" {{Q2}}+{{Q4}}","temp":true},{"name":"A1","label":"{{Q1}} &lt; {{T1}}","function":"{{Q1}} &lt; {{T1}}"},{"name":"A2","label":"{{Q2}} &gt; {{T2}}","function":"{{Q2}} &gt; {{T2}}","incorrect":true}],"uniques":true},"algorithm":{"name":"trueFalse","template":"Multiple choice – standard","params":{"countCorrect":1,"countIncorrect":1,"showCheckIcon":true}}}</t>
  </si>
  <si>
    <t>Selecciona la opción correcta.
{{Q1}} &lt; {{T1}}
{{Q2}} &gt; {{T2}}*</t>
  </si>
  <si>
    <t>Q1-Q2=Min=25 Max=29; Step=1
Q3= List= 2, 3, 4, 5
Q4= List= 2, 3, 4, 5</t>
  </si>
  <si>
    <t>T1= {{Q1}}-{{Q3}}
T2= {{Q2}}-{{Q4}}</t>
  </si>
  <si>
    <t>{"id":"M1-NyO-5c-E-2","stimulus":"&lt;p&gt;Selecione a opção correta.&lt;/p&gt;","hint":"&lt;p&gt;Os números de 20 a 29 são:&lt;/p&gt;&lt;p&gt;20, 21, 22, 23, 24, 25, 26, 27, 28 e 29&lt;/p&gt;&lt;p&gt;&lt;b&gt;&gt;&lt;/b&gt; significa &lt;b&gt;maior que&lt;/b&gt;.&lt;/p&gt;&lt;p&gt;&lt;b&gt;&lt;&lt;/b&gt; significa &lt;b&gt;menor que&lt;/b&gt;.&lt;/p&gt;","feedback":"&lt;p&gt;Os números de 20 a 29 são:&lt;/p&gt;&lt;p&gt;20, 21, 22, 23, 24, 25, 26, 27, 28 e 29&lt;/p&gt;&lt;p&gt;&lt;b&gt;&gt;&lt;/b&gt; significa &lt;b&gt;maior que&lt;/b&gt;.&lt;/p&gt;&lt;p&gt;&lt;b&gt;&lt;&lt;/b&gt; significa &lt;b&gt;menor que&lt;/b&gt;.&lt;/p&gt;","seed":{"parameters":[{"name":"Q1","label":null,"list":[25,26,27,28,29]},{"name":"Q2","label":null,"list":[25,26,27,28,29]},{"name":"Q3","label":null,"list":[2,3,4,5]},{"name":"Q4","label":null,"list":[2,3,4,5]}],"calculated":[{"name":"T1","label":"{{function}}","function":"{{Q1}}-{{Q3}}","temp":true},{"name":"T2","label":"{{function}}","function":" {{Q2}}-{{Q4}}","temp":true},{"name":"A1","label":"{{Q1}} &lt; {{T1}}","function":"{{Q1}} &lt; {{T1}}","incorrect":true},{"name":"A2","label":"{{Q2}} &gt; {{T2}}","function":"{{Q2}} &gt; {{T2}}","incorrect":false}],"uniques":true},"algorithm":{"name":"trueFalse","template":"Multiple choice – standard","params":{"countCorrect":1,"countIncorrect":1,"showCheckIcon":true}}}</t>
  </si>
  <si>
    <t>M1-NyO-29a</t>
  </si>
  <si>
    <t>Descompone y compone números naturales del 20 al 29</t>
  </si>
  <si>
    <t>&lt;p&gt;Selecciona cuántas margaritas hay.&lt;/p&gt;&lt;div style=\"display:flex\"&gt;{{T1}}&lt;/div&gt;
2 decenas y {{T2}} unidades. * 
2 decenas y {{T3}} unidades. 
2 decenas y {{T4}} unidades.</t>
  </si>
  <si>
    <t xml:space="preserve">
Q2= Min = 22; Max =29; Step = 1
</t>
  </si>
  <si>
    <t>T1= &lt;img src=\"M1-NyO-29a-1\" width=\"100\"&gt;'.repeat({{Q2}})
T2= {{Q2}}-20
T3= {{Q2}}-20 + 1
T4= {{Q2}}-20 - 1</t>
  </si>
  <si>
    <t>{"id":"M1-NyO-29a-I-1","stimulus":"&lt;p&gt;Selecione quantas margaridas há nesta sequência.&lt;/p&gt;&lt;div style=\"display:flex; flex-wrap:wrap;justify-content:center;\"&gt;{{T1}}&lt;/div&gt;","hint":"&lt;p&gt;10 unidades = 1 dezena&lt;/p&gt;","feedback":"&lt;p&gt;10 unidades = 1 dezena&lt;/p&gt;","seed":{"parameters":[{"name":"Q2","label":null,"list":[22,23,24,25,26,27,28,29]}],"calculated":[{"name":"T1","label":null,"function":"'&lt;img src=\"https://blueberry-assets.oneclick.es/M1_NyO_29a_1.svg\" width=\"90\"&gt;'.repeat({{Q2}})","temp":true},{"name":"T2","label":"{{function}}","function":" {{Q2}}-20","temp":true},{"name":"T3","label":"{{function}}","function":" {{Q2}}-20+1","temp":true},{"name":"T4","label":"{{function}}","function":" {{Q2}}-20-1","temp":true},{"name":"A1","label":"2 dezenas e {{T2}} unidades.","function":"","incorrect":false},{"name":"A2","label":"2 dezenas e {{T3}} unidades.","function":"","incorrect":true},{"name":"A3","label":"2 dezenas e {{T4}} unidades.","function":"","incorrect":true}],"uniques":true},"algorithm":{"name":"trueFalse","template":"Multiple choice – standard","params":{"countCorrect":1,"countIncorrect":2,"showCheckIcon":true}}}</t>
  </si>
  <si>
    <t>&lt;p&gt;Completa la frase.&lt;/p&gt;&lt;div style=\"display:flex\"&gt;{{T1}}&lt;/div&gt;</t>
  </si>
  <si>
    <t>Hay {{A1}}*|{{A2}} decenas y {{A3}}*|{{A4}} unidades de margaritas.</t>
  </si>
  <si>
    <t>Q2= Min = 22; Max = 29; Step = 1</t>
  </si>
  <si>
    <t>T1= &lt;img src=\"\" width=\"100\"&gt;'.repeat({{Q2}})
A1=2
A2=1
A3={{Q2}}-20
A4={{Q2}}-20+1</t>
  </si>
  <si>
    <t>{"id":"M1-NyO-29a-I-2","stimulus":"&lt;p&gt;Complete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t>
  </si>
  <si>
    <t>&lt;p&gt;Selecciona si son verdaderas o falsas las siguientes afirmaciones.&lt;/p&gt;&lt;div style=\"display:flex\"&gt;{{T1}}&lt;/div&gt;
Hay 2 decenas y {{T2}} unidades. Sí *| No
Hay 2 decenas y {{T3}} unidades. Sí | No *
Hay 1 decena y {{T2}} unidades. Sí | No *
(Se ven 2)</t>
  </si>
  <si>
    <t xml:space="preserve">
Q2= Min = 22; Max = 29; Step = 1
</t>
  </si>
  <si>
    <r>
      <rPr>
        <rFont val="Calibri"/>
        <sz val="12.0"/>
      </rPr>
      <t>T1= &lt;img src=\"</t>
    </r>
    <r>
      <rPr>
        <rFont val="Calibri"/>
        <color rgb="FF1155CC"/>
        <sz val="12.0"/>
        <u/>
      </rPr>
      <t>i</t>
    </r>
    <r>
      <rPr>
        <rFont val="Calibri"/>
        <sz val="12.0"/>
      </rPr>
      <t>magen M1-NyO-18a-4\" width=\"100\"&gt;'.repeat({{Q2}})
T2={{Q2}}-20
T3={{Q2}}-20+1</t>
    </r>
  </si>
  <si>
    <t>{"id":"M1-NyO-29a-E-1","stimulus":"&lt;p&gt;Indique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t>
  </si>
  <si>
    <t>&lt;p&gt;Selecciona si son verdaderas o falsas las siguientes afirmaciones.&lt;/p&gt;&lt;div style=\"display:flex\"&gt;{{T1}}&lt;/div&gt;
Hay 2 decenas y {{T2}} unidades. *
Hay 2 decenas y {{T3}} unidades. 
Hay 1 decena y {{T2}} unidades. 
(Se ven 2)</t>
  </si>
  <si>
    <t>T1= &lt;img src=\"M1-NyO-37a-4\" width=\"100\"&gt;'.repeat({{Q2}})
T2={{Q2}}-20
T3={{Q2}}-20+2</t>
  </si>
  <si>
    <t>{"id":"M1-NyO-29a-E-2","stimulus":"&lt;p&gt;Indique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t>
  </si>
  <si>
    <t>&lt;p&gt;Señala la respuesta correcta.&lt;/p&gt;&lt;div style=\"display:flex\"&gt;{{T1}}&lt;/div&gt;
Hay 2 decenas y {{T2}} unidades. *
Hay 2 decenas y {{T3}} unidades.
Hay 1 decena y {{T2}} unidades.
(Se ven 3)</t>
  </si>
  <si>
    <t>T1= &lt;img src=\"M1-NyO-3a-3\" width=\"100\"&gt;'.repeat({{Q2}})
T2={{Q2}}-20
T3={{Q2}}-20-1</t>
  </si>
  <si>
    <t>{"id":"M1-NyO-29a-E-3","stimulus":"&lt;p&gt;Indique a opção correta sobre a quantidade de lápis.&lt;/p&gt;&lt;div style=\"display:flex; flex-wrap:wrap;justify-content:center;\"&gt;{{T1}}&lt;/div&gt;","hint":"&lt;p&gt;10 unidades = 1 dezena&lt;/p&gt;","feedback":"&lt;p&gt;10 unidades = 1 dezena&lt;/p&gt;","seed":{"parameters":[{"name":"Q2","label":null,"min":22,"max":29,"step":1}],"calculated":[{"name":"T1","function":"'&lt;img src=\"https://blueberry-assets.oneclick.es/M1_NyO_3a_3.svg\" width=\"80\"&gt;'.repeat({{Q2}})","temp":true},{"name":"T2","label":"{{function}}","function":" {{Q2}}-20","temp":true},{"name":"T3","label":"{{function}}","function":" {{Q2}}-20-1","temp":true},{"name":"A1","label":"{{function}}","function":" Há 2 dezenas e {{T2}} unidades.","incorrect":false},{"name":"A2","label":"{{function}}","function":"Há 2 dezenas e {{T3}} unidades.","incorrect":true},{"name":"A3","label":"{{function}}","function":"Há 1 dezena e {{T2}} unidades.","incorrect":true}],"uniques":true},"algorithm":{"name":"trueFalse","template":"Multiple choice – standard","params":{"countCorrect":1,"countIncorrect":2,"showCheckIcon":true}}}</t>
  </si>
  <si>
    <t>M1-NyO-6a</t>
  </si>
  <si>
    <t>Lee los números del 30 al 49</t>
  </si>
  <si>
    <t>Selecciona cómo se lee el número {{Q1}}.
T1 *
T2
T3</t>
  </si>
  <si>
    <t>Q1-Q3=Min = 30; Max = 49; Step = 1</t>
  </si>
  <si>
    <t>T1= Lemonlib.numToWords({{Q1}},'es')
T2= Lemonlib.numToWords({{Q2}},'es')
T3= Lemonlib.numToWords({{Q3}},'es')</t>
  </si>
  <si>
    <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
  </si>
  <si>
    <t>{"id":"M1-NyO-6a-I-1","stimulus":"&lt;p&gt;Selecione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t>
  </si>
  <si>
    <t xml:space="preserve">Arrastra la palabra correspondiente a {{Q1}}.
</t>
  </si>
  <si>
    <t>{{Q1}} se lee {{A1}}.</t>
  </si>
  <si>
    <t>A1=Lemonlib.numToWords({{Q1}},'es')*
A2=Lemonlib.numToWords({{Q2}},'es')
A3=Lemonlib.numToWords({{Q3}},'es')</t>
  </si>
  <si>
    <t>{
    "id": "M1-NyO-6a-I-2",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</si>
  <si>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Selecciona la respuesta correcta.</t>
  </si>
  <si>
    <t>{{Q1}} se lee {{group1}}.</t>
  </si>
  <si>
    <t>{"id":"M1-NyO-6a-E-1","stimulus":"&lt;p&gt;Selecione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t>
  </si>
  <si>
    <t>Une con líneas.
{{Q1}} - {{T1}}
{{Q2}} - {{T2}}
{{Q3}} - {{T3}}</t>
  </si>
  <si>
    <t>{
    "id": "M1-NyO-6a-E-2",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"Math list"
    }
}</t>
  </si>
  <si>
    <t>M1-NyO-6b</t>
  </si>
  <si>
    <t>Escribe los números del 30 al 49</t>
  </si>
  <si>
    <t>¿Cómo se escribe el número \"{{T1}}\"?
{{Q1}} *
{{Q2}}
{{Q3}}</t>
  </si>
  <si>
    <t>{"id":"M1-NyO-6b-I-1","stimulus":"&lt;p&gt;Qual dos seguintes números é o \"{{T1}}\"?&lt;/p&gt;","hint":"&lt;table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standard","params":{"countCorrect":1,"countIncorrect":2,"showCheckIcon":true}}}</t>
  </si>
  <si>
    <t>Completa esta frase con la opción correcta.</t>
  </si>
  <si>
    <t>\"{{T1}}\" se escribe {{group1}}.</t>
  </si>
  <si>
    <t>T1 = Lemonlib.numToWords({{Q1}},'es')
group1=Q1*, Q2, Q3</t>
  </si>
  <si>
    <t>{"id":"M1-NyO-6b-I-2","stimulus":"&lt;p&gt;Complete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t>
  </si>
  <si>
    <t>Arrastra los números correctos.</t>
  </si>
  <si>
    <t>{{T1}}: {{A1}}
{{T2}}: {{A2}}</t>
  </si>
  <si>
    <t>T1 = Lemonlib.numToWords({{Q1}},'es')
T2 = Lemonlib.numToWords({{Q2}},'es')
A1= {{Q1}} 
A2= {{Q2}} 
A3= {{Q3}}</t>
  </si>
  <si>
    <t>{"id":"M1-NyO-6b-E-1","stimulus":"&lt;p&gt;Selecione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t>
  </si>
  <si>
    <t>Elige la opción correcta.
El número \"{{T1}}\" es el {{Q1}}.*
El número \"{{T2}}\" es el {{Q3}}.</t>
  </si>
  <si>
    <t>Q1-Q3= Min = 30; Max = 49; Step = 1</t>
  </si>
  <si>
    <t>T1 = Lemonlib.numToWords({{Q1}},'es')
T2 = Lemonlib.numToWords({{Q2}},'es')</t>
  </si>
  <si>
    <t>{"id":"M1-NyO-6b-E-2","stimulus":"&lt;p&gt;Escolha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standard","params":{"countCorrect":1,"countIncorrect":1,"showCheckIcon":true}}}</t>
  </si>
  <si>
    <t>M1-NyO-6c</t>
  </si>
  <si>
    <t>Ordena los números del 30 al 49</t>
  </si>
  <si>
    <t>Elige el número que es mayor que {{Q1}}.</t>
  </si>
  <si>
    <t>{{Q1}} &lt; {{group1}}</t>
  </si>
  <si>
    <t>Q1= Min = 35; Max = 45; Step = 1
Q2= Min = 2; Max = 5; Step = 1</t>
  </si>
  <si>
    <t xml:space="preserve">A1= {{Q1}}+{{Q2}}*
A2= {{Q1}}-{{Q2}}
A3= {{Q1}}-1
</t>
  </si>
  <si>
    <t>&lt;p&gt;Los números a partir de 30 son:&lt;/p&gt;&lt;p&gt;31, 32, 33 y así sucesivamente.&lt;/p&gt;</t>
  </si>
  <si>
    <t>{"id":"M1-NyO-6c-I-1","stimulus":"&lt;p&gt;Escolha o número que é maior que {{Q1}}.&lt;/p&gt;","template":"&lt;p&gt;{{Q1}} &lt; {{response}}&lt;/p&gt;","hint":"&lt;p&gt;Os números a partir de 30 são:&lt;/p&gt;&lt;p&gt;30, 31, 32, 33 e assim sucessivamente.&lt;/p&gt;","feedback":"&lt;p&gt;Os números a partir de 30 são:&lt;/p&gt;&lt;p&gt;30,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t>
  </si>
  <si>
    <t>Elige el número que es menor que {{Q1}}.</t>
  </si>
  <si>
    <t>{{Q1}} &gt; {{group1}}</t>
  </si>
  <si>
    <t xml:space="preserve">A1= {{Q1}}-{{Q2}}*
A2= {{Q1}}+{{Q2}}
A3= {{Q1}}+1
</t>
  </si>
  <si>
    <t>{
    "id": "M1-NyO-6c-I-2",
    "stimulus": "&lt;p&gt;Escolha o número que é menor que {{Q1}}.&lt;/p&gt;",
    "template": "&lt;p&gt;{{Q1}} &gt; {{response}}&lt;/p&gt;",
    "hint": "&lt;p&gt;Os números a partir de 30 são:&lt;/p&gt;&lt;p&gt;30, 31, 32, 33 e assim sucessivamente.&lt;/p&gt;",
    "feedback": "&lt;p&gt;Os números a partir de 30 são:&lt;/p&gt;&lt;p&gt;30,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t>
  </si>
  <si>
    <t>Escribe el número más grande de entre estos tres: {{Q1}}, {{Q2}} y {{Q3}}.</t>
  </si>
  <si>
    <t>A1=math.max({{Q1}},{{Q2}},{{Q3}})</t>
  </si>
  <si>
    <t>{"id":"M1-NyO-6c-E-1","stimulus":"&lt;p&gt;Escreva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t>
  </si>
  <si>
    <t>Escribe el número más pequeño de entre estos tres: {{Q1}}, {{Q2}} y {{Q3}}.</t>
  </si>
  <si>
    <t>A1=math.min({{Q1}},{{Q2}},{{Q3}})</t>
  </si>
  <si>
    <t>{"id":"M1-NyO-6c-E-2","stimulus":"&lt;p&gt;Escreva o menor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t>
  </si>
  <si>
    <t>M1-NyO-30a</t>
  </si>
  <si>
    <t>Descompone y compone números naturales del 30 al 49</t>
  </si>
  <si>
    <t>Señala la opción correcta.
Imagen: Un trébol con el número {{Q2}} escrito en el centro.
{{T1}} decenas {{T2}} unidades.* 
{{T3}} decenas {{T2}} unidades. 
{{T1}} decenas {{T4}} unidades.</t>
  </si>
  <si>
    <t>Q2= Min = 30; Max = 49; Step = 1</t>
  </si>
  <si>
    <t>T1=math.floor({{Q2}}/10)
T2={{Q2}}-math.floor({{Q2}}/10)*10
T3=math.floor({{Q2}}/10)+1
T4={{Q2}}-math.floor({{Q2}}/10)*10+2</t>
  </si>
  <si>
    <t>Imagen de apoyo.</t>
  </si>
  <si>
    <t>Imagen TE
Se ve la misma imagen que en el enunciado el trébol con un {{Q2}} escrito y debajo la descomposición {{T1}} decenas {{T2}} unidades</t>
  </si>
  <si>
    <t>{"id":"M1-NyO-30a-I-1","stimulus":"&lt;p&gt;Marque a decomposição correta do número a seguir.&lt;/p&gt;&lt;div style=\"display:flex; justify-content:center;\"&gt;&lt;div class=\"lemo-fixed-to-responsive\" style=\"max-width: 300px;max-height: 300px;position: relative;width: 100%;display: inline-block;\"&gt;\n\t&lt;img src=\"https://blueberry-assets.oneclick.es/M1_NyO_30a_1.svg\" alt=\"\" tabindex=\"0\"&gt;&lt;/img&gt;\n\t&lt;div class=\"lemo-graphie-container\" style=\"position: absolute;top: 0;left: 0;width: 100%;height: 100%;\"&gt;\n\t\t&lt;div class=\"lemo-graphie\" style=\"position: relative; width: 100%; height: 100%;\"&gt;\n\t\t\t&lt;span class=\"lemo-graphie-label\" style=\"position: absolute; left: 43.5%; top: 36%;\"&gt;&lt;p style=\"font-size:30px;\"&gt;&lt;b&gt;{{Q2}}&lt;/b&gt;&lt;/p&gt;&lt;/span&gt;\n\t\t&lt;/div&gt;\n\t&lt;/div&gt;\n&lt;/div&gt;&lt;/div&gt;","template":"&lt;p&gt;O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inline-block;\"&gt;\n\t&lt;img src=\"https://blueberry-assets.oneclick.es/M1_NyO_30a_1.svg\" alt=\"\" tabindex=\"0\"&gt;&lt;/img&gt;\n\t&lt;div class=\"lemo-graphie-container\" style=\"position: absolute;top: 0;left: 0;width: 100%;height: 100%;\"&gt;\n\t\t&lt;div class=\"lemo-graphie\" style=\"position: relative; width: 100%; height: 100%;\"&gt;\n\t\t\t&lt;span class=\"lemo-graphie-label\" style=\"position: absolute; left: 43.5%; top: 36%;\"&gt;&lt;p style=\"font-size:30px;\"&gt;&lt;b&gt;{{Q2}}&lt;/b&gt;&lt;/p&gt;&lt;/span&gt;\n\t\t&lt;/div&gt;\n\t&lt;/div&gt;\n&lt;/div&gt;&lt;/div&gt;&lt;p&gt;{{Q2}}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 ","incorrect":true},{"name":"A3","label":"{{T1}} dezenas e {{T4}} unidades.","incorrect":true}],"uniques":true},"algorithm":{"name":"trueFalse","template":"Multiple choice – standard","params":{"countCorrect":1,"countIncorrect":2,"showCheckIcon":true}}}</t>
  </si>
  <si>
    <t>Elige la opción correcta.
Imagen: Un trébol con el número {{Q2}} escrito en el centro.</t>
  </si>
  <si>
    <t>El número {{Q2}} se descompone como {{grupo1}} decenas y {{grupo2}} unidades.</t>
  </si>
  <si>
    <t>T1=math.floor({{Q2}}/10)
T2={{Q2}}-math.floor({{Q2}}/10)*10
T3=math.floor({{Q2}}/10)+1
T4={{Q2}}-math.floor({{Q2}}/10)*10+2
grupo1= {{T1}}*|{{T3}}
grupo2={{T2}}*|{{T4}}</t>
  </si>
  <si>
    <t>{"id":"M1-NyO-30a-I-2","stimulus":"&lt;p&gt;Escolha a opção correta.&lt;/p&gt;&lt;div style=\"display:flex; justify-content:center;\"&gt;&lt;div class=\"lemo-fixed-to-responsive\" style=\"max-width: 300px;max-height: 300px;position: relative;width: 100%;display: inline-block;\"&gt;\n\t&lt;img src=\"https://blueberry-assets.oneclick.es/M1_NyO_30a_1.svg\" alt=\"\" tabindex=\"0\"&gt;&lt;/img&gt;\n\t&lt;div class=\"lemo-graphie-container\" style=\"position: absolute;top: 0;left: 0;width: 100%;height: 100%;\"&gt;\n\t\t&lt;div class=\"lemo-graphie\" style=\"position: relative; width: 100%; height: 100%;\"&gt;\n\t\t\t&lt;span class=\"lemo-graphie-label\" style=\"position: absolute; left: 43.5%; top: 36%;\"&gt;&lt;p style=\"font-size:30px;\"&gt;&lt;b&gt;{{Q2}}&lt;/b&gt;&lt;/p&gt;&lt;/span&gt;\n\t\t&lt;/div&gt;\n\t&lt;/div&gt;\n&lt;/div&gt;&lt;/div&gt;","template":"&lt;p&gt;O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inline-block;\"&gt;\n\t&lt;img src=\"https://blueberry-assets.oneclick.es/M1_NyO_30a_1.svg\" alt=\"\" tabindex=\"0\"&gt;&lt;/img&gt;\n\t&lt;div class=\"lemo-graphie-container\" style=\"position: absolute;top: 0;left: 0;width: 100%;height: 100%;\"&gt;\n\t\t&lt;div class=\"lemo-graphie\" style=\"position: relative; width: 100%; height: 100%;\"&gt;\n\t\t\t&lt;span class=\"lemo-graphie-label\" style=\"position: absolute; left: 43.5%; top: 36%;\"&gt;&lt;p style=\"font-size:30px;\"&gt;&lt;b&gt;{{Q2}}&lt;/b&gt;&lt;/p&gt;&lt;/span&gt;\n\t\t&lt;/div&gt;\n\t&lt;/div&gt;\n&lt;/div&gt;&lt;/div&gt;&lt;p&gt;{{Q2}}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t>
  </si>
  <si>
    <t>¿Cuántas decenas y unidades son el número {{T2}}?</t>
  </si>
  <si>
    <t>Son {{A1}} decenas y {{A2}} unidades.</t>
  </si>
  <si>
    <t xml:space="preserve">Q1=List=3,4
Q2= Min = 2; Max = 9; Step = 1
</t>
  </si>
  <si>
    <t>A1={{Q1}}
A2={{Q2}}
T2={{Q1}}*10+{{Q2}}</t>
  </si>
  <si>
    <t>{"id":"M1-NyO-30a-E-1","stimulus":"&lt;p&gt;Quantas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t>
  </si>
  <si>
    <t>¿Qué número es {{Q1}} decenas y {{Q2}} unidades?</t>
  </si>
  <si>
    <t>A1={{Q1}}*10+{{Q2}}
T1={{Q1}}*10</t>
  </si>
  <si>
    <t>&lt;p&gt;Como 1 decena son 10 unidades, entonces hay {{T1}} unidades.&lt;/p&gt;&lt;p&gt;Esas {{T1}} más las {{Q2}} unidades sueltas dan {{A1}}.&lt;/p&gt;</t>
  </si>
  <si>
    <t>{"id":"M1-NyO-30a-E-2","stimulus":"&lt;p&gt;Qual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t>
  </si>
  <si>
    <t>M1-NyO-7a</t>
  </si>
  <si>
    <t>Lee los números del 50 al 79</t>
  </si>
  <si>
    <t>Selecciona cómo se lee {{Q1}}.
{{T1}}*
{{T2}}
{{T3}}</t>
  </si>
  <si>
    <t>Q1-Q3= Min = 50; Max = 79; Step = 1</t>
  </si>
  <si>
    <t xml:space="preserve">T1= Lemonlib.numToWords({{Q1}},'es') 
T2= Lemonlib.numToWords({{Q2}},'es')
T3= Lemonlib.numToWords({{Q2}},'es')  </t>
  </si>
  <si>
    <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
  </si>
  <si>
    <t>{"id":"M1-NyO-7a-I-1","stimulus":"&lt;p&gt;Selecione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t>
  </si>
  <si>
    <t>Arrastra cada número con su palabra correspondiente.</t>
  </si>
  <si>
    <t>&lt;p&gt;{{T1}}: {{A1}}&lt;/p&gt;&lt;p&gt;{{T2}}: {{A1}}&lt;/p&gt;&lt;p&gt;{{T3}}: {{A3}}&lt;/p&gt;</t>
  </si>
  <si>
    <t>T1= Lemonlib.numToWords({{Q1}},'es') 
T2= Lemonlib.numToWords({{Q2}},'es')
T3= Lemonlib.numToWords({{Q2}},'es') 
A1= Q1
A2= Q2
A3= Q3</t>
  </si>
  <si>
    <t>{"id":"M1-NyO-7a-I-2","stimulus":"&lt;p&gt;Arraste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t>
  </si>
  <si>
    <t>&lt;p&gt;{{Q1}}: {{A1}}&lt;/p&gt;&lt;p&gt;{{Q2}}: {{A2}}&lt;/p&gt;</t>
  </si>
  <si>
    <t>{"id":"M1-NyO-7a-E-1","stimulus":"&lt;p&gt;Arraste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t>
  </si>
  <si>
    <t>Di si estas frases son verdaderas o falsas.
El número {{Q1}} se lee \"{{T1}}\".*
El número {{Q2}} se lee \"{{T2}}\".</t>
  </si>
  <si>
    <t>T1=Lemonlib.numToWords({{Q1}},'es') *
T2=Lemonlib.numToWords({{Q3}},'es')</t>
  </si>
  <si>
    <t>{"id":"M1-NyO-7a-E-2","stimulus":"&lt;p&gt;Assinale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t>
  </si>
  <si>
    <t>M1-NyO-7b</t>
  </si>
  <si>
    <t>Escribe los números del 50 al 79</t>
  </si>
  <si>
    <t>Elige la opción correcta.</t>
  </si>
  <si>
    <t>El número {{T1}} se escribe {{A1}}* | {{A2}} | {{A3}}</t>
  </si>
  <si>
    <t>T1= Lemonlib.numToWords({{Q1}},'es')
A1= {{Q1}}
A2= {{Q2}}
A3= {{Q3}}</t>
  </si>
  <si>
    <t>{"id":"M1-NyO-7b-I-1","stimulus":"&lt;p&gt;Escolha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t>
  </si>
  <si>
    <t>El número \"{{T1}}\" es...
{{Q1}}*
{{Q2}}
{{Q3}}</t>
  </si>
  <si>
    <t>Q1= Min = 50; Max = 79; Step = 1
Q2= Min = 50; Max = 79; Step = 1
Q3= Min = 50; Max = 79; Step = 1</t>
  </si>
  <si>
    <t>T1= Lemonlib.numToWords({{Q1}},'es')</t>
  </si>
  <si>
    <t>{"id":"M1-NyO-7b-I-2","stimulus":"&lt;p&gt;O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standard","params":{"countCorrect":1,"countIncorrect":2,"showCheckIcon":true}}}</t>
  </si>
  <si>
    <t>Une con líneas.
{{T1}} - {{Q1}}
{{T2}} - {{Q2}}
{{T3}} - {{Q3}}</t>
  </si>
  <si>
    <t>Q1= Min = 50; Max = 79; Step = 1</t>
  </si>
  <si>
    <t>T1= Lemonlib.numToWords({{Q1}},'es')
T2= Lemonlib.numToWords({{Q2}},'es')
T3= Lemonlib.numToWords({{Q3}},'es')
A1={{Q1}}
A2={{Q2}}
A3={{Q3}}</t>
  </si>
  <si>
    <t>{
    "id": "M1-NyO-7b-E-1",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"Math list"
    }
}</t>
  </si>
  <si>
    <t>&lt;p&gt;{{T1}}: {{A1}}&lt;/p&gt;&lt;p&gt;{{T2}}: {{A2}}&lt;/p&gt;</t>
  </si>
  <si>
    <t>T1= Lemonlib.numToWords({{Q1}},'es')
T2= Lemonlib.numToWords({{Q2}},'es')
A1={{Q1}}
A2={{Q2}}
A3={{Q3}}</t>
  </si>
  <si>
    <t>{
    "id": "M1-NyO-7b-E-2",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t>
  </si>
  <si>
    <t>M1-NyO-7c</t>
  </si>
  <si>
    <t>Ordena los números del 50 al 79</t>
  </si>
  <si>
    <t>Ordena estos números de mayor a menor.</t>
  </si>
  <si>
    <t>&lt;p&gt;Los primeros números a partir de 50 son:&lt;/p&gt;&lt;p&gt;51, 52, 53...&lt;/p&gt;</t>
  </si>
  <si>
    <t>{"id":"M1-NyO-7c-I-1","stimulus":"&lt;p&gt;Arraste e ordene esses números do maior para o menor.&lt;/p&gt;","template":"&lt;p style=\"text-align:center;\"&gt;{{response}} &gt; {{response}} &gt; {{response}}&lt;/p&gt;","feedback":"&lt;p&gt;Os primeros números a partir de 50 são:&lt;/p&gt;&lt;p&gt;50, 51, 52, 53...&lt;/p&gt;","hint":"&lt;p&gt;Os primeros números a partir de 50 são:&lt;/p&gt;&lt;p&gt;50, 51, 52, 53...&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</si>
  <si>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</si>
  <si>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{"id":"M1-NyO-7c-E-1","stimulus":"&lt;p&gt;Arraste esses números para ordená-los do menor para o maior.&lt;/p&gt;","feedback":"&lt;p&gt;Os primeros números a partir do 50 são:&lt;/p&gt;&lt;p&gt;50, 51, 52, 53...&lt;/p&gt;","hint":"&lt;p&gt;Os primeros números a partir do 50 são:&lt;/p&gt;&lt;p&gt;50, 51, 52, 53...&lt;/p&gt;","template":"&lt;p&gt;{{response}}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</si>
  <si>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</si>
  <si>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A1=math.max({{Q1}},{{Q2}})
A2=math.min({{Q1}},{{Q2}})</t>
  </si>
  <si>
    <t>{"id":"M1-NyO-7c-E-2","stimulus":"&lt;p&gt;Arraste esses números para ordená-los do maior para o menor.&lt;/p&gt;","feedback":"&lt;p&gt;Os primeros números a partir do 50 são:&lt;/p&gt;&lt;p&gt;50, 51, 52, 53...&lt;/p&gt;","hint":"&lt;p&gt;Os primeros números a partir do 50 são:&lt;/p&gt;&lt;p&gt;50, 51, 52, 53...&lt;/p&gt;","template":"&lt;p&gt;{{response}}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t>
  </si>
  <si>
    <t>M1-NyO-31a</t>
  </si>
  <si>
    <t>Descompone y compone números naturales del 50 al 79</t>
  </si>
  <si>
    <t>Une cada número con su descomposición.
{{T1}} | {{Q1}} decenas + {{Q2}} unidades
{{T3}} | {{Q2}} decenas + {{Q4}} unidades
{{T5}} | {{Q3}} decenas + {{Q6}} unidades</t>
  </si>
  <si>
    <t>Q1=List=5,6,7
Q2=Min=1; Max=9; Step=1
Q3=List=5,6,7
Q4=Min=1; Max=9; Step=1
Q5=List=5,6,7
Q6=Min=1; Max=9; Step=1
Q10=List=5,6,7
Q20=Min=1; Max=9; Step=1
Q11=List=5,6,7
Q21=Min=1; Max=9; Step=1</t>
  </si>
  <si>
    <t>T1={{Q1}}*10+{{Q2}}
T3={{Q2}}*10+{{Q4}}
T5={{Q3}}*10+{{Q6}}</t>
  </si>
  <si>
    <t>&lt;p&gt;Por ejemplo, el número {{T1}} tiene {{Q1}} decenas y {{Q2}} unidades, por eso se descompone así:&lt;/p&gt;&lt;p&gt;{{T1}} = {{T20}} + {{Q2}}&lt;/p&gt;</t>
  </si>
  <si>
    <t xml:space="preserve">T20={{Q1}}*10 </t>
  </si>
  <si>
    <t>{"id":"M1-NyO-31a-I-1","stimulus":"&lt;p&gt;Arraste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unidades"}],"isNumToWords":true,"uniques":true},"algorithm":{"name":"linkOperationResult","params":{"invert":true},"template":"Math list"}}</t>
  </si>
  <si>
    <t>&lt;p&gt;Observa este ejemplo y descompón el siguiente número.&lt;/p&gt;&lt;p&gt;{{T10}} = {{T20}} + {{Q20}}&lt;/p&gt;</t>
  </si>
  <si>
    <t>{{T11}} = {{A1}} + {{A2}}</t>
  </si>
  <si>
    <t xml:space="preserve">Q10=List=5,6,7
Q20=Min=0; Max=9; Step=1
Q11=List=5,6,7
Q21=Min=0; Max=9; Step=1
</t>
  </si>
  <si>
    <t xml:space="preserve">T10={{Q10}}*10+{{Q20}}
T20={{Q10}}*10
T11={{Q11}}*10+{{Q21}}
A1={{Q11}}*10
A2={{Q21}}
</t>
  </si>
  <si>
    <t>&lt;p&gt;El número {{T10}} tiene {{Q10}} decenas y {{Q20}} unidades, por eso se descompone así:&lt;/p&gt;&lt;p&gt;{{T10}} = {{T20}} + {{Q20}}&lt;/p&gt;</t>
  </si>
  <si>
    <t>{"id":"M1-NyO-31a-E-1","stimulus":"&lt;p&gt;Observe o exemplo e decomponha o número a seguir.&lt;/p&gt;&lt;p&gt;{{T10}} = {{T20}} + {{Q20}}&lt;/p&gt;","feedback":"O número {{T10}} possui {{Q10}} dezenas e {{Q20}} unidades, por isso ele é decomposto como:&lt;/p&gt;&lt;p&gt;{{T10}} = {{T20}} + {{Q20}}.","hint":"&lt;p&gt;1 dezena = 10 unidades&lt;/p&gt;","template":"&lt;p&gt;{{T11}}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t>
  </si>
  <si>
    <t>M1-NyO-8a</t>
  </si>
  <si>
    <t>Lee los números del 80 al 99</t>
  </si>
  <si>
    <t>Completa esta oración.</t>
  </si>
  <si>
    <t>El número {{Q1}} se lee {{group1}}.</t>
  </si>
  <si>
    <t>Q1-Q3= Min = 80; Max = 99; Step= 1</t>
  </si>
  <si>
    <t>T1=Lemonlib.numToWords({{Q1}},'es')
T2=Lemonlib.numToWords({{Q2}},'es')
T3=Lemonlib.numToWords({{Q3}},'es')
group1=T1*, T2, T3</t>
  </si>
  <si>
    <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t>
  </si>
  <si>
    <t>{"id":"M1-NyO-8a-I-1","stimulus":"&lt;p&gt;Complete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t>
  </si>
  <si>
    <t>¿Cómo se lee el número {{Q1}}?
{{T1}}*
{{T2}}
{{T3}}</t>
  </si>
  <si>
    <t>Q1-Q3= Min = 80; Max = 99; Step = 1</t>
  </si>
  <si>
    <t>{"id":"M1-NyO-8a-I-2","stimulus":"&lt;p&gt;Como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t>
  </si>
  <si>
    <t>Arrastra cómo se leen estos números.</t>
  </si>
  <si>
    <t>{"id":"M1-NyO-8a-E-1","stimulus":"&lt;p&gt;Arraste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t>
  </si>
  <si>
    <t>Di si son verdaderas o falsas estas frases.
El número \"{{T1}}\" es el {{Q1}}.*
El número \"{{T2}}\" es el {{Q2}}.</t>
  </si>
  <si>
    <t>T1=Lemonlib.numToWords({{Q1}},'es')
T2=Lemonlib.numToWords({{Q3}},'es')</t>
  </si>
  <si>
    <t>{"id":"M1-NyO-8a-E-2","stimulus":"&lt;p&gt;Diga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t>
  </si>
  <si>
    <t>M1-NyO-8b</t>
  </si>
  <si>
    <t>Escribe los números del 80 al 99</t>
  </si>
  <si>
    <t>Completa con la opción correcta.</t>
  </si>
  <si>
    <t>El número \"{{T1}}\" se escribe {{group1}}.</t>
  </si>
  <si>
    <t>T1=Lemonlib.numToWords({{Q1}},'es')
group1={{Q1}}*|{{Q2}}|{{Q3}}</t>
  </si>
  <si>
    <t>{"id":"M1-NyO-8b-I-1","stimulus":"&lt;p&gt;Complete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t>
  </si>
  <si>
    <t>¿Cómo se escribe el número \"{{T1}}\"?
{{Q1}}*
{{Q2}}
{{Q3}}</t>
  </si>
  <si>
    <t>Q1-Q3=Min=80;Max=99;Step=1</t>
  </si>
  <si>
    <t>T1=Lemonlib.numToWords({{Q1}},'es')
A1={{Q1}}
A2={{Q2}}
A3={{Q3}}</t>
  </si>
  <si>
    <t>{"id":"M1-NyO-8b-I-2","stimulus":"&lt;p&gt;Qual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t>
  </si>
  <si>
    <t>{"id":"M1-NyO-8b-E-1","stimulus":"&lt;p&gt;Arraste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Lemonlib.numToWords({{Q3}},'pt').slice(1,)"}],"uniques":true},"algorithm":{"name":"linkOperationResult","params":{"invert":true},"template":"Math list"}}</t>
  </si>
  <si>
    <t>¿Cómo se escribe el número \"{{T1}}\"? Arrastra la respuesta correcta.</t>
  </si>
  <si>
    <t xml:space="preserve">
Q1=Min=80;Max=99;Step=1
Q2=Min=80;Max=99;Step=1
Q3=Min=80;Max=99;Step=1</t>
  </si>
  <si>
    <t>{"id":"M1-NyO-8b-E-2","stimulus":"&lt;p&gt;Qual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t>
  </si>
  <si>
    <t>M1-NyO-8c</t>
  </si>
  <si>
    <t>Ordena los números del 80 al 99</t>
  </si>
  <si>
    <t>Selecciona el número que es mayor que {{Q1}}.
{{A1}}*
{{A2}}
{{A3}}</t>
  </si>
  <si>
    <t>Q1= Min = 80; Max = 90; Step = 1
Q2= Min = 2; Max = 9; Step = 1
Q3 = List = 5, 6, 7, 8, 9
Q4 = List = 1, 2, 3, 4, 5, 6, 7, 8, 9
Q5 = List = 1, 2, 3, 4
Q6 = List = 1, 2, 3, 4, 5, 6, 7, 8, 9
Q7 = List = 1, 2, 3, 4, 5, 6, 7, 8, 9
Q8 = List = 1, 2, 3, 4
Q9 = List = 5, 6, 7, 8, 9</t>
  </si>
  <si>
    <t>A1={{Q1}}+{{Q2}}
A2={{Q1}}-{{Q2}}
A3={{Q1}}-1</t>
  </si>
  <si>
    <t>&lt;p&gt;Los primeros números a partir de 80 son:&lt;/p&gt;&lt;p&gt;81, 82, 83...&lt;/p&gt;</t>
  </si>
  <si>
    <t>{"id":"M1-NyO-8c-I-1","stimulus":"&lt;p&gt;Selecione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standard","params":{"countCorrect":1,"countIncorrect":2,"showCheckIcon":true}}}</t>
  </si>
  <si>
    <t>Selecciona el número que es menor que {{Q1}}.
{{A1}}
{{A2}}*
{{A3}}</t>
  </si>
  <si>
    <t>Q1= Min = 85; Max = 90; Step = 1
Q2= Min = 2; Max = 5; Step = 1
Q3 = List = 5, 6, 7, 8, 9
Q4 = List = 1, 2, 3, 4, 5, 6, 7, 8, 9
Q5 = List = 1, 2, 3, 4
Q6 = List = 1, 2, 3, 4, 5, 6, 7, 8, 9
Q7 = List = 1, 2, 3, 4, 5, 6, 7, 8, 9
Q8 = List = 1, 2, 3, 4
Q9 = List = 5, 6, 7, 8, 9</t>
  </si>
  <si>
    <t>A1={{Q1}}+{{Q2}}
A2={{Q1}}-{{Q2}}
A3={{Q1}}+1</t>
  </si>
  <si>
    <t>{"id":"M1-NyO-8c-I-2","stimulus":"&lt;p&gt;Selecione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standard","params":{"countCorrect":1,"countIncorrect":2,"showCheckIcon":true}}}</t>
  </si>
  <si>
    <t>Completa con &lt; o &gt;.</t>
  </si>
  <si>
    <t>{{T1}} {{A1}} {{T2}}</t>
  </si>
  <si>
    <t>Cloze with text</t>
  </si>
  <si>
    <t>Q1-Q2= Min = 80; Max = 99; Step = 1
Q3 = List = 5, 6, 7, 8, 9
Q4 = List = 1, 2, 3, 4, 5, 6, 7, 8, 9
Q5 = List = 1, 2, 3, 4
Q6 = List = 1, 2, 3, 4, 5, 6, 7, 8, 9
Q7 = List = 1, 2, 3, 4, 5, 6, 7, 8, 9
Q8 = List = 1, 2, 3, 4
Q9 = List = 5, 6, 7, 8, 9</t>
  </si>
  <si>
    <t>T1=math.max({{Q1}},{{Q2}})
T2=math.min({{Q1}},{{Q2}})
A1 = &gt;</t>
  </si>
  <si>
    <t>{
    "id": "M1-NyO-8c-E-1",
    "stimulus": "&lt;p&gt;Complete com &lt; ou &gt;.&lt;/p&gt;",
    "feedback": "&lt;p&gt;Os primeiros números começando em 80 são:&lt;/p&gt;&lt;p&gt;81, 82, 83...&lt;/p&gt;",
    "hint": "&lt;p&gt;Os primeiros números começando em 80 são:&lt;/p&gt;&lt;p&gt;81, 82, 83...&lt;/p&gt;",
    "template": "&lt;p&gt;{{T1}}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t>
  </si>
  <si>
    <t>Q1-Q2= Min = 80; Max = 99; Step = 1
Q3 = List = 5, 6, 7, 8, 9
Q4 = List = 1, 2, 3, 4, 5, 6, 7, 8, 9
Q5 = List = 1, 2, 3, 4
Q6 = List = 1, 2, 3, 4, 5, 6, 7, 8, 9
Q7 = List = 1, 2, 3, 4, 5, 6, 7, 8, 9
Q8 = List = 1, 2, 3, 4
Q9 = List = 5, 6, 7, 8, 9</t>
  </si>
  <si>
    <t>T1=math.min({{Q1}},{{Q2}})
T2=math.max({{Q1}},{{Q2}})
A1 = &lt;</t>
  </si>
  <si>
    <t>{
    "id": "M1-NyO-8c-E-2",
    "stimulus": "&lt;p&gt;Complete com &lt; ou &gt;.&lt;/p&gt;",
    "feedback": "&lt;p&gt;Os primeiros números começando em 80 são:&lt;/p&gt;&lt;p&gt;81, 82, 83...&lt;/p&gt;",
    "hint": "&lt;p&gt;Os primeiros números começando em 80 são:&lt;/p&gt;&lt;p&gt;81, 82, 83...&lt;/p&gt;",
    "template": "&lt;p&gt;{{T1}}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t>
  </si>
  <si>
    <t>M1-NyO-32a</t>
  </si>
  <si>
    <t>Descompone y compone números naturales del 80 al 99</t>
  </si>
  <si>
    <t>Selecciona la descomposición correcta fijándote en el ejemplo.
{{T10}} = {{T20}} + {{Q20}}
{{T11}} = {{T21}} + {{Q21}}*
{{T11}} = {{T22}} + {{Q11}}
{{T21}} = {{T11}} + {{Q21}}</t>
  </si>
  <si>
    <t>Q10=List=8,9
Q20=Min=0; Max=9; Step=1
Q11=List=8,9
Q21=Min=0; Max=9; Step=1
Q12=List=8,9
Q22=Min=0; Max=9; Step=1
Q13=List=8,9
Q33=Min=0; Max=9; Step=1</t>
  </si>
  <si>
    <t>T10={{Q10}}*10+{{Q20}}
T20={{Q10}}*10
T11={{Q11}}*10+{{Q21}}
T21={{Q11}}*10
T22={{Q21}}*10</t>
  </si>
  <si>
    <t>&lt;p&gt;El número {{T10}} tiene {{Q10}} decenas y {{Q20}} unidades, por eso se descompone como {{T20}} + {{Q20}}.&lt;/p&gt;</t>
  </si>
  <si>
    <t>{"id":"M1-NyO-32a-I-1","stimulus":"&lt;p&gt;Observe o exemplo e indique a decomposição correta e a incorreta.&lt;/p&gt;&lt;p&gt;{{T10}}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t>
  </si>
  <si>
    <t>Completa la siguiente operación siguiendo el ejemplo.
{{T10}} = {{T20}} + {{Q20}}</t>
  </si>
  <si>
    <t xml:space="preserve">Q10=List=8,9
Q20=Min=0; Max=9; Step=1
Q11=List=8,9
Q21=Min=0; Max=9; Step=1
</t>
  </si>
  <si>
    <t>{
    "id": "M1-NyO-32a-E-1",
    "stimulus": "&lt;p&gt;Complete a seguinte decomposição seguindo o exemplo.&lt;p&gt;&lt;/p&gt;{{T10}} = {{T20}} + {{Q20}}&lt;/p&gt;",
    "feedback": "&lt;p&gt;O número {{T11}} tem {{Q11}} dezenas e {{Q21}} unidades, por isso é decomposto como {{T21}} + {{Q21}}.&lt;/p&gt;",
    "hint": "&lt;p&gt;10 unidades = 1 dezena&lt;/p&gt;",
    "template": "&lt;p&gt;{{T11}}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t>
  </si>
  <si>
    <t>M1-NyO-9a</t>
  </si>
  <si>
    <t>Utiliza los números ordinales del 1.º al 10.º en contextos reales</t>
  </si>
  <si>
    <t>Une cada número ordinal con la forma en la que se lee.
{{Q1}}.º - {{A1}}
{{Q2}}.º - {{A2}}
{{Q3}}.º - {{A3}}</t>
  </si>
  <si>
    <t>Q1 = List = 1, 2, 3, 4, 5, 6, 7, 8, 9, 10
Q2 = List = 1, 2, 3, 4, 5, 6, 7, 8, 9, 10
Q3 = List = 1, 2, 3, 4, 5, 6, 7, 8, 9, 10</t>
  </si>
  <si>
    <t>A1= Lemonlib.numToOrdinal({{Q1}}, 'es')
A2= Lemonlib.numToOrdinal({{Q2}}, 'es')
A3= Lemonlib.numToOrdinal({{Q3}}, 'es')</t>
  </si>
  <si>
    <t>&lt;p&gt;1.º: primero&lt;/p&gt;&lt;p&gt;2.º: segundo&lt;/p&gt;&lt;p&gt;3.º: tercero&lt;/p&gt;&lt;p&gt;4.º: cuarto&lt;/p&gt;&lt;p&gt;5.º: quinto&lt;/p&gt;&lt;p&gt;6.º: sexto&lt;/p&gt;&lt;p&gt;7.º: séptimo&lt;/p&gt;&lt;p&gt;8.º: octavo&lt;/p&gt;&lt;p&gt;9.º: noveno&lt;/p&gt;&lt;p&gt;10.º: décimo&lt;/p&gt;</t>
  </si>
  <si>
    <t>{"id":"M1-NyO-9a-I-1","stimulus":"&lt;p&gt;Arraste a escrita de cada número ordinal por extenso para o local apropiado.&lt;/p&gt;","feedback":"&lt;p&gt;1º: primeiro&lt;/p&gt;&lt;p&gt;2º: segundo&lt;/p&gt;&lt;p&gt;3º: terceiro&lt;/p&gt;&lt;p&gt;4º: quarto&lt;/p&gt;&lt;p&gt;5º: quinto&lt;/p&gt;&lt;p&gt;6º: sexto&lt;/p&gt;&lt;p&gt;7º: sétimo&lt;/p&gt;&lt;p&gt;8º: oitavo&lt;/p&gt;&lt;p&gt;9º: nono&lt;/p&gt;&lt;p&gt;10º: décimo&lt;/p&gt;","hint":"&lt;p&gt;1º: primeiro&lt;/p&gt;&lt;p&gt;2º: segundo&lt;/p&gt;&lt;p&gt;3º: terceiro&lt;/p&gt;&lt;p&gt;4º: quarto&lt;/p&gt;&lt;p&gt;5º: quinto&lt;/p&gt;&lt;p&gt;6º: sexto&lt;/p&gt;&lt;p&gt;7º: sétimo&lt;/p&gt;&lt;p&gt;8º: oitavo&lt;/p&gt;&lt;p&gt;9º: nono&lt;/p&gt;&lt;p&gt;10º: décimo&lt;/p&gt;","seed":{"parameters":[{"name":"Q1","label":null,"list":[1,2,3,4,5,6,7,8,9,10]},{"name":"Q2","label":null,"list":[1,2,3,4,5,6,7,8,9,10]},{"name":"Q3","label":null,"list":[1,2,3,4,5,6,7,8,9,10]}],"calculated":[{"name":"A1","label":"{{Q1}}º","function":"Lemonlib.numToOrdinal({{Q1}},'pt')"},{"name":"A2","label":"{{Q2}}º","function":"Lemonlib.numToOrdinal({{Q2}},'pt')"},{"name":"A3","label":"{{Q3}}º","function":"Lemonlib.numToOrdinal({{Q3}},'pt')"}],"isNumToWords":true,"uniques":true},"algorithm":{"name":"linkOperationResult","params":{"invert":true},"template":"Math list"}}</t>
  </si>
  <si>
    <t>&lt;p&gt;¿En qué posición está el coche negro?{{Q1}}_{{Q2}}&lt;/p&gt;&lt;div style=\"display:flex\"&gt;{{T1}}&lt;img src=\"IMAGEN M1-NyO-9a-2\"&gt;{{T2}}&lt;/div&gt;
{{T3}}.º*
{{T4}}.º
{{T5}}.º
{{T6}}.º
Se ven 3</t>
  </si>
  <si>
    <t>Q1 = List = 1, 2, 3, 4, 5
Q2 = List = 1, 2, 3, 4, 5
Q3 = List = 1, 2, 3, 4, 5</t>
  </si>
  <si>
    <t>T1='&lt;img src=\"IMAGEN M1-NyO-9a-1\"&gt;'.repeat({{Q1}})
T2='&lt;img src=\"IMAGEN M1-NyO-9a-1\"&gt;'.repeat({{Q2}})
T3 = {{Q1}}+1
T4 = {{Q1}}
T5 = {{Q1}}+2
T6 = {{Q1}}+3</t>
  </si>
  <si>
    <t>{"id":"M1-NyO-9a-E-1","stimulus":"&lt;p&gt;Em que posição está o carro preto?&lt;/p&gt;&lt;div style=\"display:flex;justify-content:center;\"&gt;{{T1}}&lt;img src=\"https://blueberry-assets.oneclick.es/M1_NyO_9a_2.svg\" width=\"100\"&gt;{{T2}}&lt;/div&gt;","hint":"&lt;p&gt;1º: primeiro&lt;/p&gt;&lt;p&gt;2º: segundo&lt;/p&gt;&lt;p&gt;3º: terceiro&lt;/p&gt;&lt;p&gt;4º: quarto&lt;/p&gt;&lt;p&gt;5º: quinto&lt;/p&gt;&lt;p&gt;6º: sexto&lt;/p&gt;&lt;p&gt;7º: sétimo&lt;/p&gt;&lt;p&gt;8º: oitavo&lt;/p&gt;&lt;p&gt;9º: nono&lt;/p&gt;&lt;p&gt;10º: décimo&lt;/p&gt;","feedback":"&lt;p&gt;1º: primeiro&lt;/p&gt;&lt;p&gt;2º: segundo&lt;/p&gt;&lt;p&gt;3º: terceiro&lt;/p&gt;&lt;p&gt;4º: quarto&lt;/p&gt;&lt;p&gt;5º: quinto&lt;/p&gt;&lt;p&gt;6º: sexto&lt;/p&gt;&lt;p&gt;7º: sétimo&lt;/p&gt;&lt;p&gt;8º: oitavo&lt;/p&gt;&lt;p&gt;9º: nono&lt;/p&gt;&lt;p&gt;10º: décimo&lt;/p&gt;","seed":{"parameters":[{"name":"Q1","label":null,"list":[1,2,3,4,5]},{"name":"Q2","label":null,"list":[1,2,3]},{"name":"Q3","label":null,"list":[1,2,3,4,5]}],"calculated":[{"name":"T1","label":"{{function}}","function":"'&lt;img src=\"https://blueberry-assets.oneclick.es/M1_NyO_9a_1.svg\" width=\"90\"&gt;'.repeat({{Q1}})","temp":true},{"name":"T2","label":"{{function}}","function":"'&lt;img src=\"https://blueberry-assets.oneclick.es/M1_NyO_9a_1.svg\" width=\"90\"&gt;'.repeat({{Q2}})","temp":true},{"name":"A1","label":"{{function}}º","function":"{{Q1}}+1"},{"name":"A2","label":"{{function}}º","function":"{{Q1}}","incorrect":true},{"name":"A3","label":"{{function}}º","function":"{{Q1}}+2","incorrect":true},{"name":"A4","label":"{{function}}º","function":"{{Q1}}+3","incorrect":true}],"uniques":true},"algorithm":{"name":"trueFalse","template":"Multiple choice – standard","params":{"countCorrect":1,"countIncorrect":2,"showCheckIcon":true}}}</t>
  </si>
  <si>
    <t>&lt;p&gt;¿En qué posición está el corredor con camiseta roja?&lt;/p&gt;&lt;div style=\"display:flex\"&gt;{{T1}}&lt;img src=\"IMAGEN M1-NyO-9a-4\"&gt;{{T2}}&lt;/div&gt;
{{T3}}.º*
{{T4}}.º
{{T5}}.º
{{T6}}.º
Se ven 3</t>
  </si>
  <si>
    <t>T1='&lt;img src=\"IMAGEN M1-NyO-9a-3\"&gt;'.repeat({{Q1}})
T2='&lt;img src=\"IMAGEN M1-NyO-9a-3\"&gt;'.repeat({{Q2}})
T3 = {{Q1}}+1
T4 = {{Q1}}
T5 = {{Q2}}+1
T6 = {{Q3}}+1</t>
  </si>
  <si>
    <t>{"id":"M1-NyO-9a-E-2","stimulus":"&lt;p&gt;Em que posição está a corredora de camisa vermelha?&lt;/p&gt;&lt;div style=\"display:flex;justify-content:center;\"&gt;{{T1}}&lt;img src=\"https://blueberry-assets.oneclick.es/M1_NyO_9a_4.svg\" width=\"100\"&gt;{{T2}}&lt;/div&gt;","hint":"&lt;p&gt;1º: primeiro&lt;/p&gt;&lt;p&gt;2º: segundo&lt;/p&gt;&lt;p&gt;3º: terceiro&lt;/p&gt;&lt;p&gt;4º: quarto&lt;/p&gt;&lt;p&gt;5º: quinto&lt;/p&gt;&lt;p&gt;6º: sexto&lt;/p&gt;&lt;p&gt;7º: sétimo&lt;/p&gt;&lt;p&gt;8º: oitavo&lt;/p&gt;&lt;p&gt;9º: nono&lt;/p&gt;&lt;p&gt;10º: décimo&lt;/p&gt;","feedback":"&lt;p&gt;1º: primeiro&lt;/p&gt;&lt;p&gt;2º: segundo&lt;/p&gt;&lt;p&gt;3º: terceiro&lt;/p&gt;&lt;p&gt;4º: quarto&lt;/p&gt;&lt;p&gt;5º: quinto&lt;/p&gt;&lt;p&gt;6º: sexto&lt;/p&gt;&lt;p&gt;7º: sétimo&lt;/p&gt;&lt;p&gt;8º: oitavo&lt;/p&gt;&lt;p&gt;9º: nono&lt;/p&gt;&lt;p&gt;10º: décimo&lt;/p&gt;","seed":{"parameters":[{"name":"Q1","label":null,"list":[1,2,3,4,5]},{"name":"Q2","label":null,"list":[1,2,3]},{"name":"Q3","label":null,"list":[1,2,3,4,5]}],"calculated":[{"name":"T1","label":"{{function}}","function":"'&lt;img src=\"https://blueberry-assets.oneclick.es/M1_NyO_9a_3.svg\" width=\"90\"&gt;'.repeat({{Q1}})","temp":true},{"name":"T2","label":"{{function}}","function":"'&lt;img src=\"https://blueberry-assets.oneclick.es/M1_NyO_9a_3.svg\" width=\"90\"&gt;'.repeat({{Q2}})","temp":true},{"name":"A1","label":"{{function}}º","function":"{{Q1}}+1"},{"name":"A2","label":"{{function}}º","function":"{{Q1}}","incorrect":true},{"name":"A3","label":"{{function}}º","function":"{{Q2}}+1","incorrect":true},{"name":"A4","label":"{{function}}º","function":"{{Q3}}+1","incorrect":true}],"uniques":true},"algorithm":{"name":"trueFalse","template":"Multiple choice – standard","params":{"countCorrect":1,"countIncorrect":2,"showCheckIcon":true}}}</t>
  </si>
  <si>
    <t>&lt;p&gt;¿En qué posición está el helicóptero azul?&lt;/p&gt;&lt;div style=\"display:flex\"&gt;{{T1}}&lt;img src=\"IMAGEN M1-NyO-9a-6\"&gt;{{T2}}&lt;/div&gt;
{{T3}}.º*
{{T4}}.º
{{T5}}.º
{{T6}}.º
Se ven 3</t>
  </si>
  <si>
    <t>T1='&lt;img src=\"IMAGEN M1-NyO-9a-5\"&gt;'.repeat({{Q1}})
T2='&lt;img src=\"IMAGEN M1-NyO-9a-5\"&gt;'.repeat({{Q2}})
T3 = {{Q1}}+1
T4 = {{Q1}}
T5 = {{Q2}}+1
T6 = {{Q3}}+1</t>
  </si>
  <si>
    <t>{"id":"M1-NyO-9a-E-3","stimulus":"&lt;p&gt;Em que posição está o helicóptero azul?&lt;/p&gt;&lt;div style=\"display:flex;justify-content:center;\"&gt;{{T1}}&lt;img src=\"https://blueberry-assets.oneclick.es/M1_NyO_9a_6.svg\" width=\"100\"&gt;{{T2}}&lt;/div&gt;","hint":"&lt;p&gt;1º: primeiro&lt;/p&gt;&lt;p&gt;2º: segundo&lt;/p&gt;&lt;p&gt;3º: terceiro&lt;/p&gt;&lt;p&gt;4º: quarto&lt;/p&gt;&lt;p&gt;5º: quinto&lt;/p&gt;&lt;p&gt;6º: sexto&lt;/p&gt;&lt;p&gt;7º: sétimo&lt;/p&gt;&lt;p&gt;8º: oitavo&lt;/p &gt;&lt;p&gt;9º: nono&lt;/p&gt;&lt;p&gt;10º: décimo&lt;/p&gt;","feedback":"&lt;p&gt;1º: primeiro&lt;/p&gt;&lt;p&gt;2º: segundo&lt;/p&gt;&lt;p&gt;3º: terceiro&lt;/p&gt;&lt;p&gt;4º: quarto&lt;/p&gt;&lt;p&gt;5º: quinto&lt;/p&gt;&lt;p&gt;6º: sexto&lt;/p&gt;&lt;p&gt;7º: sétimo&lt;/p&gt;&lt;p&gt;8º: oitavo&lt;/p &gt;&lt;p&gt;9º: nono&lt;/p&gt;&lt;p&gt;10º: décimo&lt;/p&gt;","seed":{"parameters":[{"name":"Q1","label":null,"list":[1,2,3,4,5]},{"name":"Q2","label":null,"list":[1,2,3]},{"name":"Q3","label":null,"list":[1,2,3,4,5]}],"calculated":[{"name":"T1","label":"{{function}}","function":"'&lt;img src=\"https://blueberry-assets.oneclick.es/M1_NyO_9a_5.svg\" width=\"90\"&gt;'.repeat({{Q1}})","temp":true},{"name":"T2","label":"{{function}}","function":"'&lt;img src=\"https://blueberry-assets.oneclick.es/M1_NyO_9a_5.svg\" width=\"90\"&gt;'.repeat({{Q2}})","temp":true},{"name":"A1","label":"{{function}}º","function":"{{Q1}}+1"},{"name":"A2","label":"{{function}}º","function":"{{Q1}}","incorrect":true},{"name":"A3","label":"{{function}}º","function":"{{Q2}}+1","incorrect":true},{"name":"A4","label":"{{function}}º","function":"{{Q3}}+1","incorrect":true}],"uniques":true},"algorithm":{"name":"trueFalse","template":"Multiple choice – standard","params":{"countCorrect":1,"countIncorrect":2,"showCheckIcon":true}}}</t>
  </si>
  <si>
    <t>M1-NyO-35a</t>
  </si>
  <si>
    <t>Utiliza los números naturales como indicadores de cantidad: igual o diferente, más o menos</t>
  </si>
  <si>
    <t>&lt;p&gt;Selecciona la opción correcta.&lt;/p&gt;&lt;div style=\"display:flex\"&gt;{{T1}}&lt;/div&gt;&lt;div style=\"display:flex\"&gt;{{T2}}&lt;/div&gt;
Hay más manzanas que plátanos.
Hay menos manzanas que plátanos.
Hay el mismo número de plátanos que de manzanas.*
(Se ven 2)</t>
  </si>
  <si>
    <t>Q1=List=2,3,4,5,6,7</t>
  </si>
  <si>
    <t>T1='&lt;img src=\"IMAGEN M1-NyO-5a-3\"&gt;'.repeat({{Q1}})
T2='&lt;img src=\"IMAGEN M1-NyO-35a-2\"&gt;'.repeat({{Q1}})</t>
  </si>
  <si>
    <t>Los números pueden servir para medir cantidades.</t>
  </si>
  <si>
    <t>&lt;p&gt;Los números pueden servir para medir cantidades.&lt;/p&gt;&lt;p&gt;Hay {{Q1}} manzanas.&lt;/p&gt;&lt;p&gt;Hay {{Q1}} plátanos.&lt;/p&gt;&lt;p&gt;Por tanto, las dos cantidades son iguales.&lt;/p&gt;</t>
  </si>
  <si>
    <t>{"id":"M1-NyO-35a-I-1","stimulus":"&lt;p&gt;Selecione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</si>
  <si>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</si>
  <si>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Q1=List=2,3,4,5
Q2=List=2,3,4,5</t>
  </si>
  <si>
    <t>T1='&lt;img src=\"IMAGEN M1-NyO-5a-3\"&gt;'.repeat({{Q1}}+{{Q2}})
T2='&lt;img src=\"IMAGEN M1-NyO-35a-2\"&gt;'.repeat({{Q1}})
T3 = {{Q1}}+{{Q2}}</t>
  </si>
  <si>
    <t>&lt;p&gt;Los números pueden servir para medir cantidades.&lt;/p&gt;&lt;p&gt;Hay {{T3}} manzanas.&lt;/p&gt;&lt;p&gt;Hay {{Q1}} plátanos.&lt;/p&gt;&lt;p&gt;Por tanto, hay más manzanas que plátanos.&lt;/p&gt;</t>
  </si>
  <si>
    <t>{"id":"M1-NyO-35a-I-2","stimulus":"&lt;p&gt;Selecione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</si>
  <si>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</si>
  <si>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T1='&lt;img src=\"IMAGEN M1-NyO-5a-3\"&gt;'.repeat({{Q1}})
T2='&lt;img src=\"IMAGEN M1-NyO-35a-2\"&gt;'.repeat({{Q1}}+{{Q2}})
T3 = {{Q1}}+{{Q2}}</t>
  </si>
  <si>
    <t>&lt;p&gt;Los números pueden servir para medir cantidades.&lt;/p&gt;&lt;p&gt;Hay {{Q1}} manzanas.&lt;/p&gt;&lt;p&gt;Hay {{T1}} plátanos.&lt;/p&gt;&lt;p&gt;Por tanto, hay menos manzanas que plátanos.&lt;/p&gt;</t>
  </si>
  <si>
    <t>{"id":"M1-NyO-35a-I-3","stimulus":"&lt;p&gt;Selecione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t>
  </si>
  <si>
    <t>¿Quién tiene más lápices?
{{Q1}} tiene {{T1}} lápices.*
{{Q2}} tiene {{T2}} lápices.</t>
  </si>
  <si>
    <t>Q1=List=Teresa, Raquel, Lorenzo, Matías
Q2=List=Teresa, Raquel, Lorenzo, Matías
Q3=List=2,3,4,5,6,7,8
Q4=List=2,3,4,5,6,7,8</t>
  </si>
  <si>
    <t>T1 = math.max({{Q3}}, {{Q4}})
T2 = math.min({{Q3}}, {{Q4}})
T3='&lt;img src=\"IMAGEN M1-NyO-3a-3\"&gt;'.repeat({{T1}})
T4='&lt;img src=\"IMAGEN M1-NyO-3a-3\"&gt;'.repeat({{T2}})</t>
  </si>
  <si>
    <t>&lt;p&gt;Los números pueden servir para medir cantidades.&lt;/p&gt;&lt;p&gt;{{Q1}} tiene estos: &lt;div style=\"display:flex\"&gt;{{T3}}&lt;/div&gt;.&lt;/p&gt;&lt;p&gt;{{Q2}} tiene estos: &lt;div style=\"display:flex\"&gt;{{T4}}&lt;/div&gt;.&lt;/p&gt;&lt;p&gt;Por eso {{Q1}} tiene más lápices.&lt;/p&gt;</t>
  </si>
  <si>
    <t>{"id":"M1-NyO-35a-E-1","stimulus":"&lt;p&gt;Quem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t>
  </si>
  <si>
    <t>¿Quién tiene más gafas de sol?
{{Q1}}, porque tiene {{T1}} gafas.*
{{Q2}}, porque tiene {{T2}} gafas.</t>
  </si>
  <si>
    <t>Q1=List=Margarita, Ángeles, Pablo, Luis
Q2=List=Margarita, Ángeles, Pablo, Luis
Q3=List=2,3,4,5,6,7,8
Q4=List=2,3,4,5,6,7,8</t>
  </si>
  <si>
    <t>T1 = math.max({{Q3}}, {{Q4}})
T2 = math.min({{Q3}}, {{Q4}})
T3='&lt;img src=\"IMAGEN M1-NyO-35a-4\"&gt;'.repeat({{T1}})
T4='&lt;img src=\"IMAGEN M1-NyO-35a-4\"&gt;'.repeat({{T2}})</t>
  </si>
  <si>
    <t>&lt;p&gt;Los números pueden servir para medir cantidades.&lt;/p&gt;&lt;p&gt;{{Q1}} tiene estas: &lt;div style=\"display:flex\"&gt;{{T3}}&lt;/div&gt;.&lt;/p&gt;&lt;p&gt;{{Q2}} tiene estas: &lt;div style=\"display:flex\"&gt;{{T4}}&lt;/div&gt;.&lt;/p&gt;&lt;p&gt;Por eso {{Q1}} tiene más gafas de sol.&lt;/p&gt;</t>
  </si>
  <si>
    <t>{"id":"M1-NyO-35a-E-2","stimulus":"&lt;p&gt;Quem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t>
  </si>
  <si>
    <t>¿Quién tiene más cucharas?
{{Q1}}, porque tiene {{T1}} cucharas.*
{{Q2}}, porque tiene {{T2}} cucharas.</t>
  </si>
  <si>
    <t>Q1=List=Irma, Judit, Calisto, Aitor
Q2=List=Irma, Judit, Calisto, Aitor
Q3=List=2,3,4,5,6,7,8
Q4=List=2,3,4,5,6,7,8</t>
  </si>
  <si>
    <t>T1 = math.max({{Q3}}, {{Q4}})
T2 = math.min({{Q3}}, {{Q4}})
T3='&lt;img src=\"IMAGEN M1-NyO-35a-5\"&gt;'.repeat({{T1}})
T4='&lt;img src=\"IMAGEN M1-NyO-35a-5\"&gt;'.repeat({{T2}})</t>
  </si>
  <si>
    <t>&lt;p&gt;Los números pueden servir para medir cantidades.&lt;/p&gt;&lt;p&gt;{{Q1}} tiene estas: &lt;div style=\"display:flex\"&gt;{{T3}}&lt;/div&gt;.&lt;/p&gt;&lt;p&gt;{{Q2}} tiene estas: &lt;div style=\"display:flex\"&gt;{{T4}}&lt;/div&gt;.&lt;/p&gt;&lt;p&gt;Por eso {{Q1}} tiene más cucharas.&lt;/p&gt;</t>
  </si>
  <si>
    <t>{"id":"M1-NyO-35a-E-3","stimulus":"&lt;p&gt;Quem tem mais colheres? &lt;/p&gt;{{Q1}}: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t>
  </si>
  <si>
    <t>M1-NyO-48a</t>
  </si>
  <si>
    <t>Utiliza los números naturales como indicadores de orden</t>
  </si>
  <si>
    <t>&lt;p&gt;En una carrera, tres amigas han quedado en estas posiciones:&lt;/p&gt;&lt;p&gt;{{Q1}} ha quedado la {{T1}}.ª.&lt;/p&gt;&lt;p&gt;{{Q2}} ha quedado la {{T2}}.ª.&lt;/p&gt;&lt;p&gt;{{Q3}} ha quedado la {{T3}}.ª.&lt;/p&gt;&lt;p&gt;Responde a estas preguntas.&lt;/p&gt;</t>
  </si>
  <si>
    <t>&lt;p&gt;¿Quién ha llegado la primera? {{group1}}&lt;/p&gt;&lt;p&gt;¿Quién ha llegado después de {{Q1}}? {{group2}}&lt;/p&gt;</t>
  </si>
  <si>
    <t>Q1 = List="Julia", "Petra", "Amelia", "María", "Elisa", "Cris"
Q2 = List="Julia", "Petra", "Amelia", "María", "Elisa", "Cris"
Q3 = List="Julia", "Petra", "Amelia", "María", "Elisa", "Cris"
Q4 = List = 1, 2, 3, 4
Q5 = List = 1, 2, 3, 4
Q6 = List = 1, 2, 3, 4</t>
  </si>
  <si>
    <t>T1={{Q4}}+{{Q5}}
T2={{Q4}}+{{Q5}}+{{Q6}}
T3={{Q4}}
group1={{Q1}}, {{Q2}}, {{Q3}}*
group2={{Q1}}, {{Q2}}*, {{Q3}}</t>
  </si>
  <si>
    <t>Los números pueden servir para ordenar.</t>
  </si>
  <si>
    <t>&lt;p&gt;Los números pueden servir para ordenar.&lt;/p&gt;&lt;p&gt;Estos son los números ordinales desde el 1.º al 10.º:&lt;/p&gt;&lt;p&gt;1.º, 2.º, 3.º, 4.º, 5.º, 6.º, 7.º, 8.º, 9.º y 10.º.&lt;/p&gt;</t>
  </si>
  <si>
    <t>{
    "id": "M1-NyO-48a-I-1",
    "stimulus": "&lt;p&gt;Em uma corrida, três amigas ficaram nas seguintes posições:&lt;/p&gt;&lt;p&gt;{{Q1}} foi a {{T1}}ª.&lt;/p&gt;&lt;p&gt; {{Q2}}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t>
  </si>
  <si>
    <t>&lt;p&gt;¿Quién ha llegado la primera? {{group1}}&lt;/p&gt;&lt;p&gt;¿Quién ha llegado después de {{Q3}}? {{group2}}&lt;/p&gt;</t>
  </si>
  <si>
    <t>T1={{Q4}}
T2={{Q4}}+{{Q5}}+{{Q6}}
T3={{Q4}}+{{Q5}}
group1={{Q1}}*, {{Q2}}, {{Q3}}
group1={{Q1}}, {{Q2}}*, {{Q3}}</t>
  </si>
  <si>
    <t>{
    "id": "M1-NyO-48a-I-2",
    "stimulus": "&lt;p&gt;Em uma corrida, três amigas ficaram nas seguintes posições:&lt;/p&gt;&lt;p&gt;{{Q1}} foi a {{T1}}ª.&lt;/p&gt;&lt;p&gt; {{Q2}}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t>
  </si>
  <si>
    <t>&lt;p&gt;En la cola de una frutería hay tres personas esperando con estos números de orden:&lt;/p&gt;&lt;p&gt;{{Q1}} tiene el {{T1}}.º.&lt;/p&gt;&lt;p&gt;{{Q2}} tiene el {{T2}}.º.&lt;/p&gt;&lt;p&gt;{{Q3}} tiene el {{T3}}.º.&lt;/p&gt;&lt;p&gt;Responde a estas preguntas:&lt;/p&gt;</t>
  </si>
  <si>
    <t>&lt;p&gt;¿A quién van a atender en último lugar? {{group1}}&lt;/p&gt;&lt;p&gt;¿A quién van a atender antes que a {{Q2}}? {{group2}}&lt;/p&gt;</t>
  </si>
  <si>
    <t>Q1=List="Javier", "Pedro", "Carlos", "Erik", "Dani", "Manuel","Pablo"
Q2=List="Javier", "Pedro", "Carlos", "Erik", "Dani", "Manuel","Pablo"
Q3=List="Javier", "Pedro", "Carlos", "Erik", "Dani", "Manuel","Pablo"
Q4 = List = 1, 2, 3, 4
Q5 = List = 1, 2, 3, 4
Q6 = List = 1, 2, 3, 4</t>
  </si>
  <si>
    <t>T1={{Q4}}
T2={{Q4}}+{{Q5}}
T3={{Q4}}+{{Q5}}+{{Q6}}
group1={{Q1}}, {{Q2}}, {{Q3}}*
group1={{Q1}}*, {{Q2}}, {{Q3}}</t>
  </si>
  <si>
    <t>{
    "id": "M1-NyO-48a-I-3",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t>
  </si>
  <si>
    <t>&lt;p&gt;¿A quién van a atender en último lugar? {{group1}}&lt;/p&gt;&lt;p&gt;¿A quién van a atender antes que a {{Q3}}? {{group2}}&lt;/p&gt;</t>
  </si>
  <si>
    <t>Q1=List="Javier", "Pedro", "Carlos", "Erik", "Dani", "Manuel","Pablo"
Q2=List="Javier", "Pedro", "Carlos", "Erik", "Dani", "Manuel","Pablo"
Q3=List="Javier", "Pedro", "Carlos", "Erik", "Dani", "Manuel","Pablo"
Q4 = List = 1, 2, 3, 4
Q5 = List = 1, 2, 3, 4
Q6 = List = 1, 2, 3, 4</t>
  </si>
  <si>
    <t>T1={{Q4}}+{{Q5}}+{{Q6}}
T2={{Q4}}
T3={{Q4}}+{{Q5}}
group1={{Q1}}*, {{Q2}}, {{Q3}}
group1={{Q1}}, {{Q2}}*, {{Q3}}</t>
  </si>
  <si>
    <t>{
    "id": "M1-NyO-48a-I-4",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t>
  </si>
  <si>
    <t>¿Qué número ordinal va antes del {{T1}}.º?</t>
  </si>
  <si>
    <t>Q1 = Min = 2; Max = 10; Step = 1</t>
  </si>
  <si>
    <t>T1 = {{Q1}}-1
A1 = {{Q1}}
A2 = {{Q2}}
A3 = {{Q3}}</t>
  </si>
  <si>
    <t>{"id":"M1-NyO-48a-E-1","stimulus":"&lt;p&gt;Que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t>
  </si>
  <si>
    <t>¿Qué número ordinal va después del {{T1}}.º?</t>
  </si>
  <si>
    <t>Q1 = Min = 1; Max = 9; Step = 1</t>
  </si>
  <si>
    <t>T1 = {{Q1}}+1
A1 = {{Q1}}
A2 = {{Q2}}
A3 = {{Q3}}</t>
  </si>
  <si>
    <t>{"id":"M1-NyO-48a-E-2","stimulus":"&lt;p&gt;Que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t>
  </si>
  <si>
    <t>M1-NyO-49a</t>
  </si>
  <si>
    <t>Utiliza los números naturales como identificadores</t>
  </si>
  <si>
    <t>¿Cuál es el número del autobús rojo?
(Imagen M1-NyO-49a-1. El autobús rojo está etiquetado con el valor {{Q1}}, el verde con el {{Q2}} y el azul, con {{Q3}}).</t>
  </si>
  <si>
    <t>El autobús rojo es el {{group1}}.</t>
  </si>
  <si>
    <t>Q1 = Min = 1; Max = 10; Step = 1
Q2 = Min = 1; Max = 10; Step = 1
Q3 = Min = 1; Max = 10; Step = 1</t>
  </si>
  <si>
    <t>group1 = {{Q1}}*, {{Q2}}, {{Q3}}</t>
  </si>
  <si>
    <t>Los números pueden servir para identificar un objeto.</t>
  </si>
  <si>
    <t>&lt;p&gt;Los números pueden servir para identificar un objeto.&lt;/p&gt;</t>
  </si>
  <si>
    <t>{"id":"M1-NyO-49a-I-1","stimulus":"&lt;p&gt;Qual é o número do ônibus vermelho?&lt;/p&gt;&lt;div style=\"display:flex; justify-content:center;\"&gt;&lt;div class=\"lemo-fixed-to-responsive\" style=\"max-width: 300px;max-height: 300px;position: relative;width: 100%;display: inline-block;\"&gt;\n\t&lt;img src=\"https://blueberry-assets.oneclick.es/M1_NyO_49a_1.svg\" alt=\"\" tabindex=\"0\"&gt;&lt;/img&gt;\n\t&lt;div class=\"lemo-graphie-container\" style=\"position: absolute;top: 0;left: 0;width: 100%;height: 100%;\"&gt;\n\t\t&lt;div class=\"lemo-graphie\" style=\"position: relative; width: 100%; height: 100%;\"&gt;\n\t\t\t&lt;span class=\"lemo-graphie-label\" style=\"position: absolute; left: 7%; top: 45.3562%;\"&gt;&lt;b&gt;{{Q2}}&lt;/b&gt;&lt;/span&gt;\n\t\t\t&lt;span class=\"lemo-graphie-label\" style=\"position: absolute; left: 7%; top: 14.9035%;\"&gt;&lt;b&gt;{{Q1}}&lt;/b&gt;&lt;/span&gt;\n\t\t\t&lt;span class=\"lemo-graphie-label\" style=\"position: absolute; left: 7%; top: 76.4867%;\"&gt;&lt;b&gt;{{Q3}}&lt;/b&gt;&lt;/span&gt;\n\t\t&lt;/div&gt;\n\t&lt;/div&gt;\n&lt;/div&gt;&lt;/div&gt;","template":"O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t>
  </si>
  <si>
    <t>¿Cuál es el número del autobús verde?
(Imagen M1-NyO-49a-1. El autobús rojo está etiquetado con el valor {{Q1}}, el verde con el {{Q2}} y el azul, con {{Q3}}).</t>
  </si>
  <si>
    <t>El autobús verde es el {{group1}}.</t>
  </si>
  <si>
    <t>group1 = {{Q1}}, {{Q2}}*, {{Q3}}</t>
  </si>
  <si>
    <t>{"id":"M1-NyO-49a-I-2","stimulus":"&lt;p&gt;Qual é o número do ônibus verde?&lt;/p&gt;&lt;div style=\"display:flex; justify-content:center;\"&gt;&lt;div class=\"lemo-fixed-to-responsive\" style=\"max-width: 300px;max-height: 300px;position: relative;width: 100%;display: inline-block;\"&gt;\n\t&lt;img src=\"https://blueberry-assets.oneclick.es/M1_NyO_49a_1.svg\" alt=\"\" tabindex=\"0\"&gt;&lt;/img&gt;\n\t&lt;div class=\"lemo-graphie-container\" style=\"position: absolute;top: 0;left: 0;width: 100%;height: 100%;\"&gt;\n\t\t&lt;div class=\"lemo-graphie\" style=\"position: relative; width: 100%; height: 100%;\"&gt;\n\t\t\t&lt;span class=\"lemo-graphie-label\" style=\"position: absolute; left: 7%; top: 45.3562%;\"&gt;&lt;b&gt;{{Q2}}&lt;/b&gt;&lt;/span&gt;\n\t\t\t&lt;span class=\"lemo-graphie-label\" style=\"position: absolute; left: 7%; top: 14.9035%;\"&gt;&lt;b&gt;{{Q1}}&lt;/b&gt;&lt;/span&gt;\n\t\t\t&lt;span class=\"lemo-graphie-label\" style=\"position: absolute; left: 7%; top: 76.4867%;\"&gt;&lt;b&gt;{{Q3}}&lt;/b&gt;&lt;/span&gt;\n\t\t&lt;/div&gt;\n\t&lt;/div&gt;\n&lt;/div&gt;&lt;/div&gt;","template":"O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t>
  </si>
  <si>
    <t>¿Cuál de estas puertas está abierta?
(Imagen M1-NyO-49a-2. La primera puerta está etiquetada con el valor {{Q1}}, la segunda con el {{Q2}} y la tercera, con {{Q3}}).</t>
  </si>
  <si>
    <t>La puerta {{group1}}.</t>
  </si>
  <si>
    <t>group1 = {{Q1}}, {{Q2}}, {{Q3}}*</t>
  </si>
  <si>
    <t>{"id":"M1-NyO-49a-I-3","stimulus":"&lt;p&gt;Qual ​​destas portas está aberta?&lt;/p&gt;&lt;p&gt;&lt;div style=\"display:flex; justify-content:center;\"&gt;&lt;div class=\"lemo-fixed-to-responsive\" style=\"max-width: 350px;max-height: 206px;position: relative;width: 100%;display: inline-block;\"&gt;\n\t&lt;img src=\"https://blueberry-assets.oneclick.es/M1_NyO_49a_2.svg\" alt=\"\" tabindex=\"0\"&gt;&lt;/img&gt;\n\t&lt;div class=\"lemo-graphie-container\" style=\"position: absolute;top: 0;left: 0;width: 100%;height: 100%;\"&gt;\n\t\t&lt;div class=\"lemo-graphie\" style=\"position: relative; width: 100%; height: 100%;\"&gt;\n\t\t\t&lt;span class=\"lemo-graphie-label\" style=\"position: absolute; left: 16%; top: 14%;\"&gt;{{Q1}}&lt;/span&gt;\n\t\t\t&lt;span class=\"lemo-graphie-label\" style=\"position: absolute; left: 49%; top: 14%;\"&gt;{{Q2}}&lt;/span&gt;\n\t\t\t&lt;span class=\"lemo-graphie-label\" style=\"position: absolute; left: 81%; top: 14%;\"&gt;{{Q3}}&lt;/span&gt;\n\t\t&lt;/div&gt;\n\t&lt;/div&gt;\n&lt;/div&gt;&lt;/div&gt;&lt;/p&gt;","template":"A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t>
  </si>
  <si>
    <t>¿Cuál de estas puertas tiene un cristal?
(Imagen M1-NyO-49a-2. La primera puerta está etiquetada con el valor {{Q1}}, la segunda con el {{Q2}} y la tercera, con {{Q3}}).</t>
  </si>
  <si>
    <t>{"id":"M1-NyO-49a-I-4","stimulus":"&lt;p&gt;Qual ​​destas portas tem vidro?&lt;/p&gt;&lt;p&gt;&lt;div style=\"display:flex; justify-content:center;\"&gt;&lt;div class=\"lemo-fixed-to-responsive\" style=\"max-width: 350px;max-height: 206px;position: relative;width: 100%;display: inline-block;\"&gt;\n\t&lt;img src=\"https://blueberry-assets.oneclick.es/M1_NyO_49a_2.svg\" alt=\"\" tabindex=\"0\"&gt;&lt;/img&gt;\n\t&lt;div class=\"lemo-graphie-container\" style=\"position: absolute;top: 0;left: 0;width: 100%;height: 100%;\"&gt;\n\t\t&lt;div class=\"lemo-graphie\" style=\"position: relative; width: 100%; height: 100%;\"&gt;\n\t\t\t&lt;span class=\"lemo-graphie-label\" style=\"position: absolute; left: 16%; top: 14%;\"&gt;{{Q1}}&lt;/span&gt;\n\t\t\t&lt;span class=\"lemo-graphie-label\" style=\"position: absolute; left: 49%; top: 14%;\"&gt;{{Q2}}&lt;/span&gt;\n\t\t\t&lt;span class=\"lemo-graphie-label\" style=\"position: absolute; left: 81%; top: 14%;\"&gt;{{Q3}}&lt;/span&gt;\n\t\t&lt;/div&gt;\n\t&lt;/div&gt;\n&lt;/div&gt;&lt;/div&gt;&lt;/p&gt;","template":"A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t>
  </si>
  <si>
    <t>¿Qué número aparece en la carta roja?
(Imagen M1-NyO-49a-3. La primera carta aparece etiquetada con un {{Q1}}, la segunda con un {{Q2}} y la tercera con {{Q3}})</t>
  </si>
  <si>
    <t>A1= {{Q1}}</t>
  </si>
  <si>
    <t>{"id":"M1-NyO-49a-E-1","stimulus":"&lt;p&gt;Que número aparece no cartão vermelho?&lt;/p&gt;&lt;div style=\"display:flex; justify-content:center;\"&gt;&lt;div class=\"lemo-fixed-to-responsive\" style=\"max-width: 300px;max-height: 275px;position: relative;width: 100%;display: inline-block;\"&gt;\n\t&lt;img src=\"https://blueberry-assets.oneclick.es/M1_NyO_49a_3.svg\" alt=\"\" tabindex=\"0\"&gt;&lt;/img&gt;\n\t&lt;div class=\"lemo-graphie-container\" style=\"position: absolute;top: 0;left: 0;width: 100%;height: 100%;\"&gt;\n\t\t&lt;div class=\"lemo-graphie\" style=\"position: relative; width: 100%; height: 100%;\"&gt;\n\t\t\t&lt;span class=\"lemo-graphie-label\" style=\"position: absolute; left: 39%; top: 83%;\"&gt;&lt;b&gt;{{Q1}}&lt;/b&gt;&lt;/span&gt;\n\t\t\t&lt;span class=\"lemo-graphie-label\" style=\"position: absolute; left: 19%; top: 36%;\"&gt;&lt;b&gt;{{Q2}}&lt;/b&gt;&lt;/span&gt;\n\t\t\t&lt;span class=\"lemo-graphie-label\" style=\"position: absolute; left: 56%; top: 37%;\"&gt;&lt;b&gt;{{Q3}}&lt;/b&gt;&lt;/span&gt;\n\t\t\t&lt;span class=\"lemo-graphie-label\" style=\"position: absolute; left: 77%; top: 83%;\"&gt;&lt;b&gt;{{Q4}}&lt;/b&gt;&lt;/span&gt;\n\t\t&lt;/div&gt;\n\t&lt;/div&gt;\n&lt;/div&gt;&lt;/div&gt;","template":"&lt;p&gt;O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t>
  </si>
  <si>
    <t>¿Qué número aparece en la carta amarilla?
(Imagen M1-NyO-49a-3. La primera carta aparece etiquetada con un {{Q1}}, la segunda con un {{Q2}} y la tercera con {{Q3}})</t>
  </si>
  <si>
    <t>A1= {{Q2}}</t>
  </si>
  <si>
    <t>{"id":"M1-NyO-49a-E-2","stimulus":"&lt;p&gt;Que número aparece no cartão amarelo?&lt;/p&gt;&lt;div style=\"display:flex; justify-content:center;\"&gt;&lt;div class=\"lemo-fixed-to-responsive\" style=\"max-width: 300px;max-height: 275px;position: relative;width: 100%;display: inline-block;\"&gt;\n\t&lt;img src=\"https://blueberry-assets.oneclick.es/M1_NyO_49a_3.svg\" alt=\"\" tabindex=\"0\"&gt;&lt;/img&gt;\n\t&lt;div class=\"lemo-graphie-container\" style=\"position: absolute;top: 0;left: 0;width: 100%;height: 100%;\"&gt;\n\t\t&lt;div class=\"lemo-graphie\" style=\"position: relative; width: 100%; height: 100%;\"&gt;\n\t\t\t&lt;span class=\"lemo-graphie-label\" style=\"position: absolute; left: 39%; top: 83%;\"&gt;&lt;b&gt;{{Q1}}&lt;/b&gt;&lt;/span&gt;\n\t\t\t&lt;span class=\"lemo-graphie-label\" style=\"position: absolute; left: 19%; top: 36%;\"&gt;&lt;b&gt;{{Q3}}&lt;/b&gt;&lt;/span&gt;\n\t\t\t&lt;span class=\"lemo-graphie-label\" style=\"position: absolute; left: 56%; top: 37%;\"&gt;&lt;b&gt;{{Q2}}&lt;/b&gt;&lt;/span&gt;\n\t\t\t&lt;span class=\"lemo-graphie-label\" style=\"position: absolute; left: 77%; top: 83%;\"&gt;&lt;b&gt;{{Q4}}&lt;/b&gt;&lt;/span&gt;\n\t\t&lt;/div&gt;\n\t&lt;/div&gt;\n&lt;/div&gt;&lt;/div&gt;","template":"&lt;p&gt;O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t>
  </si>
  <si>
    <t>¿Qué número aparece en la carta azul?
(Imagen M1-NyO-49a-3. La primera carta aparece etiquetada con un {{Q1}}, la segunda con un {{Q2}} y la tercera con {{Q3}})</t>
  </si>
  <si>
    <t>A1= {{Q3}}</t>
  </si>
  <si>
    <t>{"id":"M1-NyO-49a-E-3","stimulus":"&lt;p&gt;Que número aparece no cartão azul?&lt;/p&gt;&lt;div style=\"display:flex; justify-content:center;\"&gt;&lt;div class=\"lemo-fixed-to-responsive\" style=\"max-width: 300px;max-height: 275px;position: relative;width: 100%;display: inline-block;\"&gt;\n\t&lt;img src=\"https://blueberry-assets.oneclick.es/M1_NyO_49a_3.svg\" alt=\"\" tabindex=\"0\"&gt;&lt;/img&gt;\n\t&lt;div class=\"lemo-graphie-container\" style=\"position: absolute;top: 0;left: 0;width: 100%;height: 100%;\"&gt;\n\t\t&lt;div class=\"lemo-graphie\" style=\"position: relative; width: 100%; height: 100%;\"&gt;\n\t\t\t&lt;span class=\"lemo-graphie-label\" style=\"position: absolute; left: 39%; top: 83%;\"&gt;&lt;b&gt;{{Q1}}&lt;/b&gt;&lt;/span&gt;\n\t\t\t&lt;span class=\"lemo-graphie-label\" style=\"position: absolute; left: 19%; top: 36%;\"&gt;&lt;b&gt;{{Q3}}&lt;/b&gt;&lt;/span&gt;\n\t\t\t&lt;span class=\"lemo-graphie-label\" style=\"position: absolute; left: 56%; top: 37%;\"&gt;&lt;b&gt;{{Q2}}&lt;/b&gt;&lt;/span&gt;\n\t\t\t&lt;span class=\"lemo-graphie-label\" style=\"position: absolute; left: 77%; top: 83%;\"&gt;&lt;b&gt;{{Q4}}&lt;/b&gt;&lt;/span&gt;\n\t\t&lt;/div&gt;\n\t&lt;/div&gt;\n&lt;/div&gt;&lt;/div&gt;","template":"&lt;p&gt;O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t>
  </si>
  <si>
    <t>M1-NyO-36a</t>
  </si>
  <si>
    <t>Cuenta colecciones en las que hay hasta 20 objetos</t>
  </si>
  <si>
    <t>&lt;p&gt;Elige el número correcto.&lt;/p&gt;&lt;div style=\"display:flex\"&gt;{{T1}}&lt;/div&gt;
&lt;div style=\"display:flex\"&gt;{{T2}}&lt;/div&gt;
&lt;div style=\"display:flex\"&gt;{{T3}}&lt;/div&gt;</t>
  </si>
  <si>
    <t>Hay {{group1}} patos.</t>
  </si>
  <si>
    <t>Q1-Q3=Min=2; Max=6; Step=1</t>
  </si>
  <si>
    <t>T1= &lt;img src=\"M1-EyP-3a-2\" width=\"100\"&gt;'.repeat({{Q1}})
T2= &lt;img src=\"M1-EyP-3a-2\" width=\"100\"&gt;'.repeat({{Q2}})
T3= &lt;img src=\"M1-EyP-3a-2\" width=\"100\"&gt;'.repeat({{Q3}})
A1={{Q1}}+{{Q2}}+{{Q3}}
A2={{Q1}}+{{Q2}}+{{Q3}}-1
A3={{Q1}}+{{Q2}}-{{Q3}}</t>
  </si>
  <si>
    <t>Cuenta el número de patos.</t>
  </si>
  <si>
    <t>{"id":"M1-NyO-36a-I-1","stimulus":"&lt;p&gt;Escolha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t>
  </si>
  <si>
    <t>Hay {{group1}} coches.</t>
  </si>
  <si>
    <t>T1= &lt;img src=\"M1-NyO-9a-2\" width=\"100\"&gt;'.repeat({{Q1}})
T2= &lt;img src=\"M1-NyO-9a-2\" width=\"100\"&gt;'.repeat({{Q2}})
T3= &lt;img src=\"M1-NyO-9a-2\" width=\"100\"&gt;'.repeat({{Q3}})
A1={{Q1}}+{{Q2}}+{{Q3}}
A2={{Q1}}+{{Q2}}+{{Q3}}-1
A3={{Q1}}+{{Q2}}-{{Q3}}</t>
  </si>
  <si>
    <t>Cuenta el número de coches.</t>
  </si>
  <si>
    <t>{"id":"M1-NyO-36a-I-2","stimulus":"&lt;p&gt;Escolha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t>
  </si>
  <si>
    <t>&lt;p&gt;Arrastra el número correcto.&lt;/p&gt;&lt;div style=\"display:flex\"&gt;{{T1}}&lt;/div&gt;
&lt;div style=\"display:flex\"&gt;{{T2}}&lt;/div&gt;
&lt;div style=\"display:flex\"&gt;{{T3}}&lt;/div&gt;</t>
  </si>
  <si>
    <t>{{A1}} pelotas de tenis.</t>
  </si>
  <si>
    <t>T1= &lt;img src=\"M1-NyO-1b-1\" width=\"100\"&gt;'.repeat({{Q1}})
T2= &lt;img src=\"M1-NyO-1b-1\" width=\"100\"&gt;'.repeat({{Q2}})
T3= &lt;img src=\"M1-NyO-1b-1\" width=\"100\"&gt;'.repeat({{Q3}})
A1={{Q1}}+{{Q2}}+{{Q3}}
A2={{Q1}}+{{Q2}}+{{Q3}}-1
A3={{Q1}}+{{Q2}}-{{Q3}}</t>
  </si>
  <si>
    <t>Cuenta el número de pelotas de tenis.</t>
  </si>
  <si>
    <t>{"id":"M1-NyO-36a-I-3","stimulus":"&lt;p&gt;Arraste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t>
  </si>
  <si>
    <t>&lt;p&gt;Escribe el número correcto.&lt;/p&gt;&lt;div style=\"display:flex\"&gt;{{T1}}&lt;/div&gt;
&lt;div style=\"display:flex\"&gt;{{T2}}&lt;/div&gt;
&lt;div style=\"display:flex\"&gt;{{T3}}&lt;/div&gt;</t>
  </si>
  <si>
    <t>{{A1}} patos.</t>
  </si>
  <si>
    <t>T1= &lt;img src=\"M1-EyP-3a-2\" width=\"100\"&gt;'.repeat({{Q1}})
T2= &lt;img src=\"M1-EyP-3a-2\" width=\"100\"&gt;'.repeat({{Q2}})
T3= &lt;img src=\"M1-EyP-3a-2\" width=\"100\"&gt;'.repeat({{Q3}})
A1={{Q1}}+{{Q2}}+{{Q3}}</t>
  </si>
  <si>
    <t>{"id":"M1-NyO-36a-E-1","stimulus":"&lt;p&gt;Escreva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t>
  </si>
  <si>
    <t>&lt;p&gt;Escribe el número correcto.&lt;/p&gt;&lt;div style=\"display:flex\"&gt;{{T1}}&lt;/div&gt;
&lt;div style=\"display:flex\"&gt;{{T2}}&lt;/div&gt;
&lt;div style=\"display:flex\"&gt;{{T3}}&lt;/div&gt;</t>
  </si>
  <si>
    <t>{{A1}} coches.</t>
  </si>
  <si>
    <t>T1= &lt;img src=\"M1-NyO-9a-1\" width=\"100\"&gt;'.repeat({{Q1}})
T2= &lt;img src=\"M1-NyO-9a-1\" width=\"100\"&gt;'.repeat({{Q2}})
T3= &lt;img src=\"M1-NyO-9a-1\" width=\"100\"&gt;'.repeat({{Q3}})
A1={{Q1}}+{{Q2}}+{{Q3}}</t>
  </si>
  <si>
    <t>{"id":"M1-NyO-36a-E-2","stimulus":"&lt;p&gt;Escreva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t>
  </si>
  <si>
    <t>T1= &lt;img src=\"M1-NyO-1b-1\" width=\"100\"&gt;'.repeat({{Q1}})
T2= &lt;img src=\"M1-NyO-1b-1\" width=\"100\"&gt;'.repeat({{Q2}})
T3= &lt;img src=\"M1-NyO-1b-1\" width=\"100\"&gt;'.repeat({{Q3}})
A1={{Q1}}+{{Q2}}+{{Q3}}</t>
  </si>
  <si>
    <t>{"id":"M1-NyO-36a-E-3","stimulus":"&lt;p&gt;Escreva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t>
  </si>
  <si>
    <t>M1-NyO-37a</t>
  </si>
  <si>
    <t>Compara dos colecciones (de unos 20 elementos) para indicar cuál "tiene más", "tiene menos" o si "tienen la misma cantidad"</t>
  </si>
  <si>
    <t>&lt;p&gt;Completa la frase.&lt;/p&gt;&lt;div style=\"display:flex\"&gt;{{T1}}&lt;/div&gt;&lt;div style=\"display:flex\"&gt;{{T2}}&lt;/div&gt;</t>
  </si>
  <si>
    <t>Hay {{group1}} flores que hojas.</t>
  </si>
  <si>
    <t>Q1-Q2= Min = 2; Max = 20; Step = 1</t>
  </si>
  <si>
    <t>T11=math.max({{Q1}},{{Q2}})
T22=math.min({{Q1}},{{Q2}})
T1= &lt;img src=\"M1-NyO-29a-1\" width=\"100\"&gt;'.repeat({{T11}})
T2= &lt;img src=\"M1-NyO-37a-1\" width=\"100\"&gt;'.repeat({{T22}})
A1= "menos"
A2= "más"
group1={{A1}}*|{{A2}}</t>
  </si>
  <si>
    <t>&lt;p&gt;Compara las cantidades de flores y de hojas.&lt;/p&gt;</t>
  </si>
  <si>
    <t>&lt;p&gt;Hay más: {{T1}}.&lt;/p&gt;&lt;p&gt;Hay &lt;b&gt;menos&lt;/b&gt;: {{T2}}.&lt;/p&gt;</t>
  </si>
  <si>
    <t>{
    "id": "M1-NyO-37a-I-1",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t>
  </si>
  <si>
    <t>Hay {{group1}} hojas que flores.</t>
  </si>
  <si>
    <t>T11=math.max({{Q1}},{{Q2}})
T22=math.min({{Q1}},{{Q2}})
T1= &lt;img src=\"M1-NyO-29a-1\" width=\"100\"&gt;'.repeat({{T11}})
T2= &lt;img src=\"M1-NyO-37a-1\" width=\"100\"&gt;'.repeat({{T22}})
A1= "menos"
A2= "más"
group1={{A1}}|{{A2}}*</t>
  </si>
  <si>
    <t>&lt;p&gt;Hay &lt;b&gt;más&lt;/b&gt;: {{T1}}.&lt;/p&gt;&lt;p&gt;Hay menos: {{T2}}.&lt;/p&gt;</t>
  </si>
  <si>
    <t>{
    "id": "M1-NyO-37a-I-2",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t>
  </si>
  <si>
    <r>
      <rPr>
        <rFont val="Calibri"/>
        <color theme="1"/>
        <sz val="12.0"/>
      </rPr>
      <t>Hay</t>
    </r>
    <r>
      <rPr>
        <rFont val="Calibri"/>
        <b/>
        <color theme="1"/>
        <sz val="12.0"/>
      </rPr>
      <t xml:space="preserve"> </t>
    </r>
    <r>
      <rPr>
        <rFont val="Calibri"/>
        <color theme="1"/>
        <sz val="12.0"/>
      </rPr>
      <t>{{group1}}</t>
    </r>
    <r>
      <rPr>
        <rFont val="Calibri"/>
        <b/>
        <color theme="1"/>
        <sz val="12.0"/>
      </rPr>
      <t xml:space="preserve"> </t>
    </r>
    <r>
      <rPr>
        <rFont val="Calibri"/>
        <color theme="1"/>
        <sz val="12.0"/>
      </rPr>
      <t>peces que caballitos de mar.</t>
    </r>
  </si>
  <si>
    <t>T11=math.max({{Q1}},{{Q2}})
T22=math.min({{Q1}},{{Q2}})
T1= &lt;img src=\"M1-NyO-37a-2\" width=\"100\"&gt;'.repeat({{T11}})
T2= &lt;img src=\"M1-NyO-37a-3\" width=\"100\"&gt;'.repeat({{T22}})
A1= "menos"
A2= "más"
group1={{A1}}*|{{A2}}</t>
  </si>
  <si>
    <t>Compara las cantidades de peces y de caballitos de mar.</t>
  </si>
  <si>
    <t>{
    "id": "M1-NyO-37a-I-3",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t>
  </si>
  <si>
    <t>Hay {{group1}} caballitos de mar que peces.</t>
  </si>
  <si>
    <t>Q1-Q2= Min = 2; Max = 20; Step =1</t>
  </si>
  <si>
    <t>T11=math.max({{Q1}},{{Q2}})
T22=math.min({{Q1}},{{Q2}})
T1= &lt;img src=\"M1-NyO-37a-2\" width=\"100\"&gt;'.repeat({{T11}})
T2= &lt;img src=\"M1-NyO-37a-3\" width=\"100\"&gt;'.repeat({{T22}})
A1= "menos"
A2= "más"
group1={{A1}}|{{A2}}*</t>
  </si>
  <si>
    <t>{
    "id": "M1-NyO-37a-I-4",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t>
  </si>
  <si>
    <t>¿Cómo son las cantidades?
{{group1}}</t>
  </si>
  <si>
    <t>Q1= Min = 1; Max = 12; Step = 1
Q2= Min = 12; Max = 20; Step = 1</t>
  </si>
  <si>
    <t>T1= &lt;img src=\"M1-NyO-37a-4\" width=\"100\"&gt;'.repeat({{Q1}})
T2= &lt;img src=\"M1-NyO-37a-5\" width=\"100\"&gt;'.repeat({{Q2}})
A1= "Iguales"
A2= "Diferentes"
group1={{A1}}|{{A2}}*</t>
  </si>
  <si>
    <t>Compara las cantidades de mariposas y de mariquitas.</t>
  </si>
  <si>
    <r>
      <rPr>
        <rFont val="Calibri"/>
        <color theme="1"/>
        <sz val="12.0"/>
      </rPr>
      <t>&lt;p&gt;Hay más: {{T2}}.&lt;/p&gt;&lt;p&gt;Hay menos: {{T1}}.&lt;/p&gt;&lt;p&gt;Así que las cantidades son &lt;b&gt;</t>
    </r>
    <r>
      <rPr>
        <rFont val="Calibri"/>
        <b/>
        <color theme="1"/>
        <sz val="12.0"/>
      </rPr>
      <t>diferentes</t>
    </r>
    <r>
      <rPr>
        <rFont val="Calibri"/>
        <color theme="1"/>
        <sz val="12.0"/>
      </rPr>
      <t>.&lt;/b&gt;&lt;/p&gt;</t>
    </r>
  </si>
  <si>
    <t>{"id":"M1-NyO-37a-I-5","stimulus":"&lt;p&gt;Observe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t>
  </si>
  <si>
    <t>&lt;p&gt;¿Qué grupo tiene más?&lt;/p&gt;&lt;div style=\"display:flex\"&gt;{{T1}}&lt;/div&gt;&lt;div style=\"display:flex\"&gt;{{T2}}&lt;/div&gt;</t>
  </si>
  <si>
    <t>El grupo de {{group1}}.</t>
  </si>
  <si>
    <t>T1= &lt;img src=\"M1-NyO-4a-3\" width=\"100\"&gt;'.repeat({{Q1}})
T2= &lt;img src=\"M1-NyO-42a-10\" width=\"100\"&gt;'.repeat({{Q2}})
A1= "caballos"
A2= "ovejas"
{{group1}}={{A1}}|{{A2}}*</t>
  </si>
  <si>
    <t>Compara las cantidades de caballos y de ovejas.</t>
  </si>
  <si>
    <t>&lt;p&gt;Hay &lt;b&gt;más&lt;/b&gt;: {{T2}}.&lt;/p&gt;&lt;p&gt;Hay menos: {{T1}}.&lt;/p&gt;</t>
  </si>
  <si>
    <t>{"id":"M1-NyO-37a-E-1","stimulus":"&lt;p&gt;Qual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t>
  </si>
  <si>
    <t>&lt;p&gt;¿Qué grupo tiene menos?&lt;/p&gt;&lt;div style=\"display:flex\"&gt;{{T1}}&lt;/div&gt;&lt;div style=\"display:flex\"&gt;{{T2}}&lt;/div&gt;</t>
  </si>
  <si>
    <t>T1= &lt;img src=\"M1-NyO-1a-1\" width=\"100\"&gt;'.repeat({{Q1}})
T2= &lt;img src=\"M1-NyO-37a-8\" width=\"100\"&gt;'.repeat({{Q2}})
A1= "pelotas"
A2= "sombrillas"
{{group1}}={{A1}}*|{{A2}}</t>
  </si>
  <si>
    <t>Compara las cantidades de pelotas de playa y de sombrillas.</t>
  </si>
  <si>
    <t>&lt;p&gt;Hay &lt;b&gt;más&lt;/b&gt;: {{T2}}.&lt;/p&gt;&lt;p&gt;Hay &lt;b&gt;menos&lt;/b&gt;: {{T1}}.&lt;/p&gt;</t>
  </si>
  <si>
    <t>{"id":"M1-NyO-37a-E-2","stimulus":"&lt;p&gt;Qual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t>
  </si>
  <si>
    <t>&lt;p&gt;¿Hay los mismos coches que aviones?&lt;/p&gt;&lt;div style=\"display:flex\"&gt;{{T1}}&lt;/div&gt;&lt;div style=\"display:flex\"&gt;{{T2}}&lt;/div&gt;</t>
  </si>
  <si>
    <t>La cantidad es {{group1}}.</t>
  </si>
  <si>
    <t>T1= &lt;img src=\"M1-NyO-9a-1
\" width=\"100\"&gt;'.repeat({{Q1}})
T2= &lt;img src=\"M1-NyO-37a-9\" width=\"100\"&gt;'.repeat({{Q2}})
A1= "la misma"
A2= "diferente"
{{group1}}={{A1}}|{{A2}}*</t>
  </si>
  <si>
    <t>Compara las cantidades de coches y de aviones.</t>
  </si>
  <si>
    <r>
      <rPr>
        <rFont val="Calibri"/>
        <color theme="1"/>
        <sz val="12.0"/>
      </rPr>
      <t>&lt;p&gt;Hay &lt;b&gt;más&lt;/b&gt;: {{T2}}.&lt;/p&gt;&lt;p&gt;Hay &lt;b&gt;menos&lt;/b&gt;: {{T1}}.&lt;/p&gt;&lt;p&gt;Así que las cantidades son &lt;b&gt;</t>
    </r>
    <r>
      <rPr>
        <rFont val="Calibri"/>
        <b/>
        <color theme="1"/>
        <sz val="12.0"/>
      </rPr>
      <t>diferentes</t>
    </r>
    <r>
      <rPr>
        <rFont val="Calibri"/>
        <color theme="1"/>
        <sz val="12.0"/>
      </rPr>
      <t>.&lt;/b&gt;&lt;/p&gt;</t>
    </r>
  </si>
  <si>
    <t>{"id":"M1-NyO-37a-E-3","stimulus":"&lt;p&gt;A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t>
  </si>
  <si>
    <t>Q1= Min = 1; Max = 20; Step = 1</t>
  </si>
  <si>
    <t>T1= &lt;img src=\"M1-NyO-9a-1
\" width=\"100\"&gt;'.repeat({{Q1}})
T2= &lt;img src=\"M1-NyO-37a-9\" width=\"100\"&gt;'.repeat({{Q1}})
A1= "la misma"
A2= "diferente"
{{group1}}={{A1}}*|{{A2}}</t>
  </si>
  <si>
    <r>
      <rPr>
        <rFont val="Calibri"/>
        <color theme="1"/>
        <sz val="12.0"/>
      </rPr>
      <t xml:space="preserve">&lt;p&gt;Coches: {{Q1}}&lt;/p&gt;&lt;p&gt;Aviones: {{Q1}}.&lt;/p&gt;&lt;p&gt;Por tanto, la cantidad de coches y aviones es </t>
    </r>
    <r>
      <rPr>
        <rFont val="Calibri"/>
        <b/>
        <color theme="1"/>
        <sz val="12.0"/>
      </rPr>
      <t>&lt;b&gt;la misma&lt;/b&gt;</t>
    </r>
    <r>
      <rPr>
        <rFont val="Calibri"/>
        <color theme="1"/>
        <sz val="12.0"/>
      </rPr>
      <t>.&lt;/p&gt;</t>
    </r>
  </si>
  <si>
    <t>{"id":"M1-NyO-37a-E-4","stimulus":"&lt;p&gt;A quantidade de carros é a mesma do que a de aviões?&lt;/p&gt;&lt;div style=\"display:flex; flex-wrap:wrap;justify-content:center\"&gt;{{T1}}{{T2}}&lt;/div&gt;","template":"&lt;p&gt;A quantidade é {{response}}.&lt;/p&gt;","hint":"&lt;p&gt;Compare a quantidade de carros e a de aviões.&lt;/p&gt;","feedback":"&lt;p&gt;Carros: &lt;/p&gt;&lt;div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t>
  </si>
  <si>
    <t>M1-NyO-38a</t>
  </si>
  <si>
    <t>Cuenta colecciones en las que hay hasta 100 objetos</t>
  </si>
  <si>
    <t>Elige la respuesta correcta.
(Imagen= pato de bañera)</t>
  </si>
  <si>
    <t>Hay {{A1}}*|{{A2}}|{{A3}} patos.</t>
  </si>
  <si>
    <t>Q1= &lt;img src=\"\" width=\"100\"&gt;'.repeat({{Q2}})
Q2=Min=2; Max=6; Step=1</t>
  </si>
  <si>
    <t xml:space="preserve">
A1={{Q2}}*8
A2={{Q3}}*8
A3={{Q4}}*8</t>
  </si>
  <si>
    <t>{"id":"M1-NyO-38a-I-1","stimulus":"&lt;p&gt;Escolha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t>
  </si>
  <si>
    <t>Elige la respuesta correcta.
(Imagen= coche)</t>
  </si>
  <si>
    <t>Hay {{A1}}*|{{A2}}|{{A3}} coches.</t>
  </si>
  <si>
    <t xml:space="preserve">
A1={{Q2}}*7
A2={{Q3}}*7
A3={{Q4}}*7</t>
  </si>
  <si>
    <t>{"id":"M1-NyO-38a-I-2","stimulus":"&lt;p&gt;Escolha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t>
  </si>
  <si>
    <t>Elige la respuesta correcta.
(Imagen=pelota de tenis.)</t>
  </si>
  <si>
    <t>Hay {{A1}}*|{{A2}}|{{A3}} pelotas de tenis.</t>
  </si>
  <si>
    <t xml:space="preserve">
A1={{Q2}}*10
A2={{Q3}}*10
A3={{Q4}}*10</t>
  </si>
  <si>
    <t>{"id":"M1-NyO-38a-I-3","stimulus":"&lt;p&gt;Escolha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t>
  </si>
  <si>
    <t>Escribe la respuesta correcta.
(Imagen= pato de bañera)</t>
  </si>
  <si>
    <t>Hay {{A1}} patos.</t>
  </si>
  <si>
    <t>T2= &lt;img src=\"\" width=\"100\"&gt;'.repeat({{Q1}})
Q1=Min=2; Max=6; Step=1</t>
  </si>
  <si>
    <t xml:space="preserve">
A1={{Q2}}*8
</t>
  </si>
  <si>
    <t>{"id":"M1-NyO-38a-E-1","stimulus":"&lt;p&gt;Escreva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t>
  </si>
  <si>
    <t>Escribe la respuesta correcta.
(Imagenes= coche)</t>
  </si>
  <si>
    <t>Hay {{A1}} objetos.</t>
  </si>
  <si>
    <t xml:space="preserve">
A1={{Q2}}*7</t>
  </si>
  <si>
    <t>{"id":"M1-NyO-38a-E-2","stimulus":"&lt;p&gt;Escreva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t>
  </si>
  <si>
    <t>Escribe la respuesta correcta.
(Imagen= pelota de tenis)</t>
  </si>
  <si>
    <t>Hay {{A1}} pelotas.</t>
  </si>
  <si>
    <t xml:space="preserve">
A1={{Q2}}*10</t>
  </si>
  <si>
    <t>{"id":"M1-NyO-38a-E-3","stimulus":"&lt;p&gt;Escreva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t>
  </si>
  <si>
    <t>M1-NyO-10a</t>
  </si>
  <si>
    <t>Utiliza la recta numérica como soporte para la comprensión del orden de los números</t>
  </si>
  <si>
    <t>Coloca estos tres números en la recta numérica.
(Recta numérica: comienza en 0. Se ubican 16 unidades, de 1 cada una. Se deben ubicar 3 números)</t>
  </si>
  <si>
    <t>Number Line</t>
  </si>
  <si>
    <t>&lt;p&gt;A cada número le corresponde una posición en la recta numérica.&lt;/p&gt;</t>
  </si>
  <si>
    <t>{"id":"M1-NyO-10a-I-1","stimulus":"&lt;p&gt;Indique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t>
  </si>
  <si>
    <t>M1-NyO-13a</t>
  </si>
  <si>
    <t>Identifica el número anterior y el siguiente a uno dado</t>
  </si>
  <si>
    <t>¿Cuál es el número anterior al {{T1}}?
{{Q1}}*
{{Q2}}
{{Q3}}</t>
  </si>
  <si>
    <t>Q1-Q3= Min=1; Max=99; Step=1</t>
  </si>
  <si>
    <t>T1={{Q1}}+1</t>
  </si>
  <si>
    <t>&lt;p&gt;El número &lt;b&gt;anterior&lt;/b&gt; es uno menos.&lt;/p&gt;&lt;p&gt;El número &lt;b&gt;siguiente&lt;/b&gt; es uno más.&lt;/p&gt;</t>
  </si>
  <si>
    <t>{"id":"M1-NyO-13a-I-1","stimulus":"&lt;p&gt;Qual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standard","params":{"countCorrect":1,"countIncorrect":2,"showCheckIcon":true}}}</t>
  </si>
  <si>
    <t>¿Cuál es el número siguiente al {{T1}}?
{{Q1}}
{{Q2}}*
{{Q3}}</t>
  </si>
  <si>
    <t>Q1= Min=1; Max=99; Step=1</t>
  </si>
  <si>
    <t>T1={{Q1}}-1</t>
  </si>
  <si>
    <t>{"id":"M1-NyO-13a-I-2","stimulus":"&lt;p&gt;Qual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standard","params":{"countCorrect":1,"countIncorrect":2,"showCheckIcon":true}}}</t>
  </si>
  <si>
    <t>Escribe el número anterior al {{Q1}}.</t>
  </si>
  <si>
    <t>Q1= Min=2; Max=99; Step=1</t>
  </si>
  <si>
    <t>A1={{Q1}}-1</t>
  </si>
  <si>
    <t>{"id":"M1-NyO-13a-E-1","stimulus":"&lt;p&gt;Escreva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t>
  </si>
  <si>
    <t>Escribe el número siguiente al {{Q1}}.</t>
  </si>
  <si>
    <t>Q1= Min=1; Max=98; Step=1</t>
  </si>
  <si>
    <t>A1={{Q1}}+1</t>
  </si>
  <si>
    <t>{"id":"M1-NyO-13a-E-2","stimulus":"&lt;p&gt;Escreva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t>
  </si>
  <si>
    <t>M1-NyO-14a</t>
  </si>
  <si>
    <t>Identifica el número mayor, el menor y el igual a uno dado (1 cifra)</t>
  </si>
  <si>
    <t>¿Cuál es el mayor de estos números?</t>
  </si>
  <si>
    <t>Q1-Q3 = Min = 1; Max = 9; Step = 1</t>
  </si>
  <si>
    <t>A1 = math.max({{Q1}}, {{Q2}}, {{Q3}})
A2 = math.min({{Q1}}, {{Q2}}, {{Q3}})
A3 = {{Q1}}+{{Q2}}+{{Q3}}-math.max({{Q1}}, {{Q2}}, {{Q3}})-math.min({{Q1}}, {{Q2}}, {{Q3}})</t>
  </si>
  <si>
    <t>&lt;p&gt;Estos son los primeros números:&lt;/p&gt;&lt;p&gt;0, 1, 2, 3, 4, 5, 6, 7, 8 y 9.&lt;/p&gt;</t>
  </si>
  <si>
    <t>{"id":"M1-NyO-14a-I-1","stimulus":"&lt;p&gt;Qual é o maior número entre estes três?&lt;/p&gt;","feedback":"&lt;p&gt;Estes são os primeiros dez números:&lt;/p&gt;&lt;p&gt;0, 1, 2, 3, 4, 5, 6, 7, 8 e 9.&lt;/p&gt;","hint":"&lt;p&gt;Estes são os primeiros dez números:&lt;/p&gt;&lt;p&gt;0, 1, 2, 3, 4, 5, 6, 7, 8 e 9.&lt;/p&gt;","template":"&lt;p&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t>
  </si>
  <si>
    <t>¿Cuál es el número más pequeño de estos tres?</t>
  </si>
  <si>
    <t>A1 = math.min({{Q1}}, {{Q2}}, {{Q3}})
A2 = math.max({{Q1}}, {{Q2}}, {{Q3}})
A3 = {{Q1}}+{{Q2}}+{{Q3}}-math.max({{Q1}}, {{Q2}}, {{Q3}})-math.min({{Q1}}, {{Q2}}, {{Q3}})</t>
  </si>
  <si>
    <t>{"id":"M1-NyO-14a-I-2","stimulus":"&lt;p&gt;Qual é o menor número entre estes três?&lt;/p&gt;","feedback":"&lt;p&gt;Estes são os primeiros dez números:&lt;/p&gt;&lt;p&gt;0, 1, 2, 3, 4, 5, 6, 7, 8 e 9.&lt;/p&gt;","hint":"&lt;p&gt;Estes são os primeiros dez números:&lt;/p&gt;&lt;p&gt;0, 1, 2, 3, 4, 5, 6, 7, 8 e 9.&lt;/p&gt;","template":"&lt;p&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t>
  </si>
  <si>
    <t>¿Cuál de estas opciones tiene más objetos?
{{A1}}*
{{A2}}
{{A3}}</t>
  </si>
  <si>
    <t>Q1 = Min = 1; Max = 9; Step = 1
Q2 = Min = 1; Max = 9; Step = 1
Q3 = Min = 1; Max = 9; Step = 1
Q4 = M1-NyO-2a-3, M1-NyO-1b-1, M1-NyO-3a-3, M1-NyO-9a-2, M1-NyO-3a-3, M1-NyO-4a-1</t>
  </si>
  <si>
    <t>T1 = math.max({{Q1}}, {{Q2}}, {{Q3}})
T2 = math.min({{Q1}}, {{Q2}}, {{Q3}})
T3 = {{Q1}}+{{Q2}}+{{Q3}}-math.max({{Q1}}, {{Q2}}, {{Q3}})-math.min({{Q1}}, {{Q2}}, {{Q3}})
A1='&lt;img src=\"{{Q4}}\"&gt;'.repeat({{T1}})
A2='&lt;img src=\"{{Q4}}\"&gt;'.repeat({{T2}})
A3='&lt;img src=\"{{Q4}}\"&gt;'.repeat({{T3}})</t>
  </si>
  <si>
    <t>{
    "id": "M1-NyO-14a-E-1",
    "stimulus": "&lt;p&gt;Em qual das opções a figura se repete mais vezes?&lt;/p&gt;",
    "hint": "&lt;p&gt;Estes são os primeiros dez números:&lt;/p&gt;&lt;p&gt;0, 1, 2, 3, 4, 5, 6, 7, 8 e 9.&lt;/p&gt;",
    "feedback": "&lt;p&gt;Estes são os primeiros dez números:&lt;/p&gt;&lt;p&gt;0,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 true
        }
    }
}</t>
  </si>
  <si>
    <t>¿Cuál de estas opciones tiene menos objetos?
{{A1}}*
{{A2}}
{{A3}}</t>
  </si>
  <si>
    <t>T1 = math.min({{Q1}}, {{Q2}}, {{Q3}})
T2 = math.max({{Q1}}, {{Q2}}, {{Q3}})
T3 = {{Q1}}+{{Q2}}+{{Q3}}-math.max({{Q1}}, {{Q2}}, {{Q3}})-math.min({{Q1}}, {{Q2}}, {{Q3}})
A1='&lt;img src=\"{{Q4}}\"&gt;'.repeat({{T1}})
A2='&lt;img src=\"{{Q4}}\"&gt;'.repeat({{T2}})
A3='&lt;img src=\"{{Q4}}\"&gt;'.repeat({{T3}})</t>
  </si>
  <si>
    <t>{
    "id": "M1-NyO-14a-E-2",
    "stimulus": "&lt;p&gt;Em qual das opções a figura se repete menos vezes?&lt;/p&gt;",
    "hint": "&lt;p&gt;Estes são os primeiros dez números:&lt;/p&gt;&lt;p&gt;0, 1, 2, 3, 4, 5, 6, 7, 8 e 9.&lt;/p&gt;",
    "feedback": "&lt;p&gt;Estes são os primeiros dez números:&lt;/p&gt;&lt;p&gt;0,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 true
        }
    }
}</t>
  </si>
  <si>
    <t>M1-NyO-39a</t>
  </si>
  <si>
    <t>Identifica el número mayor, el menor y el igual a uno dado  (2 cifras)</t>
  </si>
  <si>
    <t>Completa el hueco con &lt;u&gt;mayor que&lt;/u&gt; o &lt;u&gt;menor que&lt;/u&gt;.</t>
  </si>
  <si>
    <t>{{Q1}} es {{response}} {{T1}}.</t>
  </si>
  <si>
    <t>Q1 = Min = 1; Max = 40; Step = 1
Q2 = Min = 1; Max = 40; Step = 1
Q3 = List = 5, 6, 7, 8, 9
Q4 = List = 1, 2, 3, 4, 5, 6, 7, 8, 9
Q5 = List = 1, 2, 3, 4
Q6 = List = 1, 2, 3, 4, 5, 6, 7, 8, 9
Q7 = List = 1, 2, 3, 4, 5, 6, 7, 8, 9
Q8 = List = 1, 2, 3, 4
Q9 = List = 5, 6, 7, 8, 9</t>
  </si>
  <si>
    <t>T1 = {{Q1}}+{{Q2}}
Group = mayor que|menor que*</t>
  </si>
  <si>
    <t>&lt;p&gt;{{Q3}}{{Q4}} es mayor que {{Q5}}{{Q6}}&lt;/p&gt;&lt;p&gt;&lt;b&gt;{{Q3}}&lt;/b&gt;{{Q4}} &gt; &lt;b&gt;{{Q5}}&lt;/b&gt;{{Q6}}&lt;/p&gt;&lt;p&gt;{{Q7}}{{Q8}} es menor que {{Q7}}{{Q9}}&lt;/p&gt;&lt;p&gt;{{Q7}}&lt;b&gt;{{Q8}}&lt;/b&gt; &lt; {{Q7}}&lt;b&gt;{{Q9}}&lt;/b&gt;&lt;/p&gt;</t>
  </si>
  <si>
    <t>{
    "id": "M1-NyO-39a-I-1",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t>
  </si>
  <si>
    <t>{{T1}} es {{group}} {{Q1}}.</t>
  </si>
  <si>
    <t>T1 = {{Q1}}+{{Q2}}
Group = mayor que*|menor que</t>
  </si>
  <si>
    <t>{
    "id": "M1-NyO-39a-I-2",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t>
  </si>
  <si>
    <t>&lt;p&gt;¿Cuántos lápices tiene la persona con más lápices?&lt;/p&gt;&lt;p&gt;Estos son los lápices de {{Q10}}:&lt;/p&gt;&lt;div style=\"display:flex\"&gt;{{T1}}&lt;/div&gt;&lt;p&gt;Estos son los lápices de {{Q11}}:&lt;/p&gt;&lt;div style=\"display:flex\"&gt;{{T2}}&lt;/div&gt;</t>
  </si>
  <si>
    <t>Tiene {{A1}} lápices.</t>
  </si>
  <si>
    <t>Q1 = List = 3, 4, 5, 6, 7, 8
Q2 = List = 3, 4, 5, 6, 7, 8
Q3 = List = 5, 6, 7, 8, 9
Q4 = List = 1, 2, 3, 4, 5, 6, 7, 8, 9
Q5 = List = 1, 2, 3, 4
Q6 = List = 1, 2, 3, 4, 5, 6, 7, 8, 9
Q7 = List = 1, 2, 3, 4, 5, 6, 7, 8, 9
Q8 = List = 1, 2, 3, 4
Q9 = List = 5, 6, 7, 8, 9
Q10 = List = Pablo, Alberto, Lucía, Mar
Q11 = List = Pablo, Alberto, Lucía, Mar</t>
  </si>
  <si>
    <t>T1='&lt;img src=\"M1-NyO-39a-1\"&gt;'.repeat({{Q1}})
T2='&lt;img src=\"M1-NyO-39a-1\"&gt;'.repeat({{Q2}})
A1 = math.max({{Q1}}, {{Q2}})*4</t>
  </si>
  <si>
    <t>{"id":"M1-NyO-39a-E-1","stimulus":"&lt;p&gt;Quantos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t>
  </si>
  <si>
    <t>&lt;p&gt;¿Cuántas piezas tiene la persona con más piezas?&lt;/p&gt;&lt;p&gt;Estas son las piezas de {{Q10}}:&lt;/p&gt;&lt;div style=\"display:flex\"&gt;{{T1}}&lt;/div&gt;&lt;p&gt;Estas son las piezas de {{Q11}}:&lt;/p&gt;&lt;div style=\"display:flex\"&gt;{{T2}}&lt;/div&gt;</t>
  </si>
  <si>
    <t>Tiene {{A1}} piezas.</t>
  </si>
  <si>
    <t>Q1 = List = 2, 3, 4, 5, 6, 7, 8
Q2 = List = 2, 3, 4, 5, 6, 7, 8
Q3 = List = 5, 6, 7, 8, 9
Q4 = List = 1, 2, 3, 4, 5, 6, 7, 8, 9
Q5 = List = 1, 2, 3, 4
Q6 = List = 1, 2, 3, 4, 5, 6, 7, 8, 9
Q7 = List = 1, 2, 3, 4, 5, 6, 7, 8, 9
Q8 = List = 1, 2, 3, 4
Q9 = List = 5, 6, 7, 8, 9
Q10 = List = Adrián, Bruno, Camila, Dora
Q11 = List = Adrián, Bruno, Camila, Dora</t>
  </si>
  <si>
    <t>T1='&lt;img src=\"M1-NyO-39a-2\"&gt;'.repeat({{Q1}})
T2='&lt;img src=\"M1-NyO-39a-2\"&gt;'.repeat({{Q2}})
A1 = math.max({{Q1}}, {{Q2}})*5</t>
  </si>
  <si>
    <t>{"id":"M1-NyO-39a-E-2","stimulus":"&lt;p&gt;Quantas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t>
  </si>
  <si>
    <t>&lt;p&gt;¿Cuántas monedas tiene la persona con menos monedas?&lt;/p&gt;&lt;p&gt;Estas son las monedas de {{Q10}}:&lt;/p&gt;&lt;div style=\"display:flex\"&gt;{{T1}}&lt;/div&gt;&lt;p&gt;Estas son las monedas de {{Q11}}:&lt;/p&gt;&lt;div style=\"display:flex\"&gt;{{T2}}&lt;/div&gt;</t>
  </si>
  <si>
    <t>Tiene {{A1}} monedas.</t>
  </si>
  <si>
    <t>Q1 = List = 3, 4, 5, 6, 7, 8
Q2 = List = 3, 4, 5, 6, 7, 8
Q3 = List = 5, 6, 7, 8, 9
Q4 = List = 1, 2, 3, 4, 5, 6, 7, 8, 9
Q5 = List = 1, 2, 3, 4
Q6 = List = 1, 2, 3, 4, 5, 6, 7, 8, 9
Q7 = List = 1, 2, 3, 4, 5, 6, 7, 8, 9
Q8 = List = 1, 2, 3, 4
Q9 = List = 5, 6, 7, 8, 9
Q10 = List = Elena, Ernesto, Eva, Emilio
Q11 = List = Elena, Ernesto, Eva, Emilio</t>
  </si>
  <si>
    <t>T1='&lt;img src=\"M1-NyO-39a-2\"&gt;'.repeat({{Q1}})
T2='&lt;img src=\"M1-NyO-39a-2\"&gt;'.repeat({{Q2}})
A1 = math.min({{Q1}}, {{Q2}})*4</t>
  </si>
  <si>
    <t>{
    "id": "M1-NyO-39a-E-3",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t>
  </si>
  <si>
    <t>&lt;p&gt;¿Cuántos dados tiene la persona con menos dados?&lt;/p&gt;&lt;p&gt;Estos son los dados de {{Q10}}:&lt;/p&gt;&lt;div style=\"display:flex\"&gt;{{T1}}&lt;/div&gt;&lt;p&gt;Estos son los dados de {{Q11}}:&lt;/p&gt;&lt;div style=\"display:flex\"&gt;{{T2}}&lt;/div&gt;</t>
  </si>
  <si>
    <t>Tiene {{A1}} dados.</t>
  </si>
  <si>
    <t>Q1 = List = 2, 3, 4, 5, 6, 7, 8
Q2 = List = 2, 3, 4, 5, 6, 7, 8
Q3 = List = 5, 6, 7, 8, 9
Q4 = List = 1, 2, 3, 4, 5, 6, 7, 8, 9
Q5 = List = 1, 2, 3, 4
Q6 = List = 1, 2, 3, 4, 5, 6, 7, 8, 9
Q7 = List = 1, 2, 3, 4, 5, 6, 7, 8, 9
Q8 = List = 1, 2, 3, 4
Q9 = List = 5, 6, 7, 8, 9
Q10 = List = Carlos, Luis, Erica, Isabel
Q11 = List = Carlos, Luis, Erica, Isabel</t>
  </si>
  <si>
    <t>T1='&lt;img src=\"M1-NyO-39a-2\"&gt;'.repeat({{Q1}})
T2='&lt;img src=\"M1-NyO-39a-2\"&gt;'.repeat({{Q2}})
A1 = math.min({{Q1}}, {{Q2}})*6</t>
  </si>
  <si>
    <t>{"id":"M1-NyO-39a-E-4","stimulus":"&lt;p&gt;Quantos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t>
  </si>
  <si>
    <t>M1-NyO-15a</t>
  </si>
  <si>
    <t>Realiza sumas con apoyo gráfico (una cifra, dos sumandos, horizontal)</t>
  </si>
  <si>
    <t>&lt;p&gt;¿Cuántas frutas hay?&lt;/p&gt;&lt;div style=\"display:flex\"&gt;{{T1}}&lt;/div&gt;&lt;div style=\"display:flex\"&gt;{{T2}}&lt;/div&gt;</t>
  </si>
  <si>
    <t>Hay {{group1}} frutas.</t>
  </si>
  <si>
    <t>Q1 = List = 1, 2, 3, 4, 5, 6, 7, 8
Q2 = List = 1, 2, 3, 4, 5, 6, 7, 8</t>
  </si>
  <si>
    <t>T1='&lt;img src=\"M1-NyO-18a-4\"&gt;'.repeat({{Q1}})
T2='&lt;img src=\"M1-NyO-35a-2\"&gt;'.repeat({{Q2}})
T3={{Q1}}+{{Q2}}
T4={{Q1}}+{{Q2}}+1
T5={{Q1}}+{{Q2}}-1
group1= {{T3}}*|{{T4}}|{{T5}}</t>
  </si>
  <si>
    <t>Cuenta cuántas fresas y plátanos hay y suma las cantidades.</t>
  </si>
  <si>
    <t>{"id":"M1-NyO-15a-I-1","stimulus":"&lt;p&gt;Quantas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t>
  </si>
  <si>
    <t>&lt;p&gt;¿Cuántos botones hay?&lt;/p&gt;&lt;div style=\"display:flex\"&gt;{{T1}}&lt;/div&gt;&lt;div style=\"display:flex\"&gt;{{T2}}&lt;/div&gt;</t>
  </si>
  <si>
    <t>Hay {{group1}} botones.</t>
  </si>
  <si>
    <t>Q1 = List = 1, 2, 3, 4, 5, 6, 7, 8
Q2 = List = 1, 2, 3, 4, 5, 6, 7, 8</t>
  </si>
  <si>
    <t>T1='&lt;img src=\"M1-NyO-15a-1\"&gt;'.repeat({{Q1}})
T2='&lt;img src=\"M1-NyO-15a-2\"&gt;'.repeat({{Q2}})
T3={{Q1}}+{{Q2}}
T4={{Q1}}+{{Q2}}+1
T5={{Q1}}+{{Q2}}-1
group1= {{T3}}*|{{T4}}|{{T5}}</t>
  </si>
  <si>
    <t>Cuenta cuántos botones rojos y verdes hay y suma las cantidades.</t>
  </si>
  <si>
    <t>{"id":"M1-NyO-15a-I-2","stimulus":"&lt;p&gt;Quantos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t>
  </si>
  <si>
    <t>&lt;p&gt;¿Cuántas pelotas hay?&lt;/p&gt;&lt;div style=\"display:flex\"&gt;{{T1}}&lt;/div&gt;&lt;div style=\"display:flex\"&gt;{{T2}}&lt;/div&gt;</t>
  </si>
  <si>
    <t>Hay {{group1}} pelotas.</t>
  </si>
  <si>
    <t>T1='&lt;img src=\"M1-NyO-1b-1\"&gt;'.repeat({{Q1}})
T2='&lt;img src=\"M1-NyO-15a-3\"&gt;'.repeat({{Q2}})
T3={{Q1}}+{{Q2}}
T4={{Q1}}+{{Q2}}+1
T5={{Q1}}+{{Q2}}-1
A1= {{T3}}*
A2= {{T4}}
A3= {{T5}}</t>
  </si>
  <si>
    <t>Cuenta cuántas pelotas de tenis y de baloncesto hay y suma las cantidades.</t>
  </si>
  <si>
    <t>{"id":"M1-NyO-15a-I-3","stimulus":"&lt;p&gt;Quantas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t>
  </si>
  <si>
    <t>Haz clic en las frutas para sumar {{RESULT}}.</t>
  </si>
  <si>
    <t>COUNTING</t>
  </si>
  <si>
    <t>Q1=Min=1;Max=9;Step=1
Q2=Min=1;Max=9;Step=1</t>
  </si>
  <si>
    <t>Cuenta cuántas fresas y plátanos hay.</t>
  </si>
  <si>
    <t>Suma las frutas de una en una hasta obtener {{A1}}.</t>
  </si>
  <si>
    <t>{"id":"M1-NyO-15a-E-1","stimulus":"&lt;p&gt;Selecione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t>
  </si>
  <si>
    <t>Haz clic en los botones para sumar {{RESULT}}.</t>
  </si>
  <si>
    <t>Cuenta cuántos botones rojos y verdes hay.</t>
  </si>
  <si>
    <t>Suma los botones de uno en uno hasta obtener {{A1}}.</t>
  </si>
  <si>
    <t>{"id":"M1-NyO-15a-E-2","stimulus":"&lt;p&gt;Selecione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t>
  </si>
  <si>
    <t>Haz clic en las pelotas para sumar {{RESULT}}.</t>
  </si>
  <si>
    <t>Cuenta cuántas pelotas de tenis y de baloncesto hay.</t>
  </si>
  <si>
    <t>Suma las pelotas de una en una hasta obtener {{A1}}.</t>
  </si>
  <si>
    <t>{"id":"M1-NyO-15a-E-3","stimulus":"&lt;p&gt;Selecione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t>
  </si>
  <si>
    <t>M1-NyO-15b</t>
  </si>
  <si>
    <t>Realiza sumas sin apoyo gráfico (una cifra, dos sumandos, horizontal)</t>
  </si>
  <si>
    <t>¿Cuál es el resultado de esta suma?
{{Q1}} + {{Q2}} = {{A1}}</t>
  </si>
  <si>
    <t>Q1-Q4=Min=0; Max=9; Step=1</t>
  </si>
  <si>
    <t xml:space="preserve">A1={{Q1}}+{{Q2}}
A2={{Q1}}+{{Q3}}
A3={{Q1}}+{{Q4}}
</t>
  </si>
  <si>
    <t>{{Q1}} más {{Q2}} es igual a...</t>
  </si>
  <si>
    <t>{{Q1}} más {{Q2}} es igual a {{A1}}.</t>
  </si>
  <si>
    <t>{"id":"M1-NyO-15b-I-1","stimulus":"&lt;p&gt;Qual é o valor da soma?&lt;/p&gt;","feedback":"&lt;p&gt;{{Q1}} mais {{Q2}} é igual a {{A1}}.&lt;/p&gt;","hint":"&lt;p&gt;{{Q1}} mais {{Q2}} é igual a...&lt;/p&gt;","template":"&lt;p&gt;{{Q1}}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t>
  </si>
  <si>
    <t>Calcula esta suma.</t>
  </si>
  <si>
    <t>{{Q1}} + {{Q2}} = {{A1}}</t>
  </si>
  <si>
    <t>Q1-Q2=Min=0; Max=5; Step=1</t>
  </si>
  <si>
    <t>A1={{Q1}}+{{Q2}}</t>
  </si>
  <si>
    <t>{"id":"M1-NyO-15b-E-1","stimulus":"&lt;p&gt;Calcule a soma.&lt;/p&gt;","feedback":"&lt;p&gt;{{Q1}} mais {{Q2}} é igual a {{A1}}.&lt;/p&gt;","hint":"&lt;p&gt;{{Q1}} mais {{Q2}} é igual a...&lt;/p&gt;","template":"&lt;p&gt;{{Q1}} + {{Q2}} = {{response}}&lt;/p&gt;","seed":{"parameters":[{"name":"Q1","label":null,"list":[0,1,2,3,4,5]},{"name":"Q2","label":null,"list":[0,1,2,3,4,5]}],"calculated":[{"name":"A1","label":"{{function}}","function":"{{Q1}}+{{Q2}}"}],"uniques":false},"algorithm":{"name":"calculateOperation","params":{"method":"equivLiteral","keyboard":"NUMERICAL"}}}</t>
  </si>
  <si>
    <t>Aplicar</t>
  </si>
  <si>
    <t>Jazmín tiene {{Q1}} canicas y su hermano Iñaki tiene {{Q2}}. ¿Cuántas canicas tienen en total?</t>
  </si>
  <si>
    <t>Tienen {{A1}} canicas.</t>
  </si>
  <si>
    <t>Q1-Q2=Min=2; Max=9; Step=1</t>
  </si>
  <si>
    <t>{"id":"M1-NyO-15b-A-1","stimulus":"&lt;p&gt;Yasmin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t>
  </si>
  <si>
    <t>De visita en Londres, Andrés ha realizado {{Q1}} fotos y Marina ha hecho {{Q2}}. ¿Cuántas fotos han tomado en total?</t>
  </si>
  <si>
    <t>Han hecho {{A1}} fotos.</t>
  </si>
  <si>
    <t>Q1=Min=2; Max=9; Step=1
Q2=Min=1; Max=9; Step=1</t>
  </si>
  <si>
    <t>{"id":"M1-NyO-15b-A-2","stimulus":"&lt;p&gt;Visitando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t>
  </si>
  <si>
    <t>Lucas ha usado {{Q1}} huevos para cocinar una tarta y {{Q2}} huevos para un bizcocho. ¿Cuántos huevos ha utilizado en total?</t>
  </si>
  <si>
    <t>Ha utilizado {{A1}} huevos.</t>
  </si>
  <si>
    <t>Q1-Q2=Min=2; Max=9; Step=9</t>
  </si>
  <si>
    <t>{"id":"M1-NyO-15b-A-3","stimulus":"&lt;p&gt;Lucas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t>
  </si>
  <si>
    <t>M1-NyO-16a</t>
  </si>
  <si>
    <t>Realiza sumas sin apoyo gráfico (una cifra, dos sumandos, vertical)</t>
  </si>
  <si>
    <t>&lt;p&gt;Escoge el resultado de esta suma.&lt;/p&gt;&lt;p&gt;{{Q1}} + {{Q2}} = {{A1}} * | {{A2}} | {{A3}}&lt;/p&gt;</t>
  </si>
  <si>
    <r>
      <rPr>
        <rFont val="Calibri"/>
        <color rgb="FF000000"/>
        <sz val="12.0"/>
      </rPr>
      <t xml:space="preserve">Q1= Min = 1; Max = </t>
    </r>
    <r>
      <rPr>
        <rFont val="Calibri"/>
        <color rgb="FF000000"/>
        <sz val="12.0"/>
      </rPr>
      <t>4</t>
    </r>
    <r>
      <rPr>
        <rFont val="Calibri"/>
        <color rgb="FF000000"/>
        <sz val="12.0"/>
      </rPr>
      <t>; Step = 1
Q2= Min = 1; Max = 4; Step = 1</t>
    </r>
  </si>
  <si>
    <t>A1={{Q1}}+{{Q2}}
A2={{Q1}}+{{Q2}}-1
A3={{Q1}}+{{Q2}}+1</t>
  </si>
  <si>
    <t>{"id":"M1-NyO-16a-I-1","stimulus":"&lt;p&gt;Escolha o resultado desta adição.&lt;/p&gt;","feedback":"&lt;p&gt;{{Q1}} mais {{Q2}} é igual a {{A1}}.&lt;/p&gt;","hint":"&lt;p&gt;{{Q1}} mais {{Q2}} é igual a...&lt;/p&gt;","template":"&lt;p&gt;{{Q1}}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t>
  </si>
  <si>
    <t>&lt;p&gt;Calcula esta suma.&lt;/p&gt;</t>
  </si>
  <si>
    <t>&lt;p&gt;{{Q1}} + {{Q2}} = {{A1}}&lt;/p&gt;</t>
  </si>
  <si>
    <t>Q1= Min = 4; Max = 6; Step = 1
Q2= Min = 1; Max = 3; Step = 1</t>
  </si>
  <si>
    <t>{"id":"M1-NyO-16a-E-1","stimulus":"&lt;p&gt;Calcule esta adição.&lt;/p&gt;","feedback":"&lt;p&gt;{{Q1}} mais {{Q2}} é igual a {{A1}}.&lt;/p&gt;","hint":"&lt;p&gt;{{Q1}} mais {{Q2}} é igual a...&lt;/p&gt;","template":"&lt;p&gt;{{Q1}} + {{Q2}} = {{response}}&lt;/p&gt;","seed":{"parameters":[{"name":"Q1","label":null,"min":4,"max":6,"step":1},{"name":"Q2","label":null,"min":1,"max":3,"step":1}],"calculated":[{"name":"A1","label":"{{function}}","function":"{{Q1}}+{{Q2}}"}],"uniques":false},"algorithm":{"name":"calculateOperation","params":{"method":"equivLiteral","keyboard":"NUMERICAL"}}}</t>
  </si>
  <si>
    <t>&lt;p&gt;Julieta tiene en su finca {{Q1}} perros y {{Q2}} gatos. ¿Cuántas mascotas tiene en total?&lt;/p&gt;</t>
  </si>
  <si>
    <t>&lt;p&gt;{{Q1}} perros + {{Q2}} gatos = {{A1}} mascotas&lt;/p&gt;</t>
  </si>
  <si>
    <t>Q1= Min = 2; Max = 4; Step = 1
Q2= Min = 2; Max = 5; Step = 1</t>
  </si>
  <si>
    <t>{"id":"M1-NyO-16a-A-1","stimulus":"&lt;p&gt;Julieta tem {{Q1}} cachorros e {{Q2}} gatos no sítio dela. Quantos desses animais ela tem no total?&lt;/p&gt;","feedback":"&lt;p&gt;{{Q1}} mais {{Q2}} é igual a {{A1}}.&lt;/p&gt;","hint":"&lt;p&gt;{{Q1}} mais {{Q2}} é igual a...&lt;/p&gt;","template":"&lt;p&gt;{{Q1}} cachorros + {{Q2}} gatos = {{response}} animais&lt;/p&gt;","seed":{"parameters":[{"name":"Q1","label":null,"min":2,"max":4,"step":1},{"name":"Q2","label":null,"min":2,"max":5,"step":1}],"calculated":[{"name":"A1","label":"{{function}}","function":"{{Q1}}+{{Q2}}"}],"uniques":false},"algorithm":{"name":"calculateOperation","params":{"method":"equivLiteral","keyboard":"NUMERICAL"}}}</t>
  </si>
  <si>
    <t>&lt;p&gt;Ignacio tiene {{Q1}} canicas verdes y {{Q2}} canicas amarillas. ¿Cuántas canicas tiene en total?&lt;/p&gt;</t>
  </si>
  <si>
    <t>&lt;p&gt;{{Q1}} canicas verdes + {{Q2}} canicas amarillas = {{A1}} canicas&lt;/p&gt;</t>
  </si>
  <si>
    <t>Q1= Min = 2; Max = 5; Step = 1
Q2= Min = 2; Max = 4; Step = 1</t>
  </si>
  <si>
    <t>{"id":"M1-NyO-16a-A-2","stimulus":"&lt;p&gt;Ivan tem {{Q1}} bolinhas de gude verdes e {{Q2}} amarelas. Quantas bolinhas de gude ele tem ao todo?&lt;/p&gt;","feedback":"&lt;p&gt;{{Q1}} mais {{Q2}} é igual a {{A1}}.&lt;/p&gt;","hint":"&lt;p&gt;{{Q1}} mais {{Q2}} é igual a...&lt;/p&gt;","template":"&lt;p&gt;{{Q1}} bolinhas verdes + {{Q2}} bolinhas amarelas = {{response}} bolinhas de gude&lt;/p&gt;","seed":{"parameters":[{"name":"Q1","label":null,"min":2,"max":4,"step":1},{"name":"Q2","label":null,"min":2,"max":5,"step":1}],"calculated":[{"name":"A1","label":"{{function}}","function":"{{Q1}}+{{Q2}}"}],"uniques":false},"algorithm":{"name":"calculateOperation","params":{"method":"equivLiteral","keyboard":"NUMERICAL"}}}</t>
  </si>
  <si>
    <t>Estefanía está jugando a un juego de mesa en el que tiene que tirar dos dados. En uno ha salido un {{Q1}} y en el otro, un {{Q2}}. ¿Cuántas casillas podrá avanzar en el juego?</t>
  </si>
  <si>
    <t>&lt;p&gt;{{Q1}} + {{Q2}} = {{A1}} casillas&lt;/p&gt;</t>
  </si>
  <si>
    <t>{"id":"M1-NyO-16a-A-3","stimulus":"&lt;p&gt;Elizabete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a...&lt;/p&gt;","template":"&lt;p&gt;{{Q1}} + {{Q2}} = {{response}} casas&lt;/p&gt;","seed":{"parameters":[{"name":"Q1","label":null,"min":4,"max":6,"step":1},{"name":"Q2","label":null,"min":1,"max":3,"step":1}],"calculated":[{"name":"A1","label":"{{function}}","function":"{{Q1}}+{{Q2}}"}],"uniques":false},"algorithm":{"name":"calculateOperation","params":{"method":"equivLiteral","keyboard":"NUMERICAL"}}}</t>
  </si>
  <si>
    <t>M1-NyO-16b</t>
  </si>
  <si>
    <t>Realiza sumas sin apoyo gráfico (dos cifra, dos sumandos, sin llevadas)</t>
  </si>
  <si>
    <t>Une las siguientes sumas con su resultado.
{{T1}} + {{T2}} = ... {{A1}}
{{T3}} + {{T4}} = ... {{A2}}
{{T5}} + {{T6}} = ... {{A3}}</t>
  </si>
  <si>
    <t>Q11=List=1,2,3,4,5
Q31=List=1,2,3,4,5
Q21=List=1,2,3,4,5
Q41=List=1,2,3,4,5
Q12=List=1,2,3,4,5
Q32=List=1,2,3,4,5
Q22=List=1,2,3,4,5
Q42=List=1,2,3,4,5
Q13=List=1,2,3,4,5
Q33=List=1,2,3,4,5
Q23=List=1,2,3,4,5
Q43=List=1,2,3,4,5</t>
  </si>
  <si>
    <t>T1={{Q11}}*10+{{Q21}}
T2={{Q31}}*10+{{Q41}}
A1={{T1}}+{{T2}}
T3={{Q12}}*10+{{Q22}}
T4={{Q32}}*10+{{Q42}}
A2={{T3}}+{{T4}}
T5={{Q13}}*10+{{Q23}}
T6={{Q33}}*10+{{Q43}}
A3={{T5}}+{{T6}}</t>
  </si>
  <si>
    <t>{{T1}} más {{T2}} es igual a...</t>
  </si>
  <si>
    <t>&lt;p&gt;Por ejemplo, {{T1}} más {{T2}} es igual a {{A1}}.&lt;/p&gt;</t>
  </si>
  <si>
    <t>{"id":"M1-NyO-16b-I-1","stimulus":"&lt;p&gt;Arraste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 ","function":"{{T1}}+{{T2}}"},{"name":"A2","label":"{{T3}} + {{T4}} = ... ","function":"{{T3}}+{{T4}}"},{"name":"A3","label":"{{T5}} + {{T6}} = ... ","function":"{{T5}}+{{T6}}"}],"uniques":false},"algorithm":{"name":"linkOperationResult","params":{"invert":true},"template":"Math list"}}</t>
  </si>
  <si>
    <t>&lt;p&gt;Escribe el resultado de esta suma.&lt;/p&gt;</t>
  </si>
  <si>
    <t>&lt;p&gt;{{T1}} + {{T2}} = {{A1}}&lt;/p&gt;</t>
  </si>
  <si>
    <t>Q11=List=1,2,3,4,5
Q31=List=1,2,3,4,5
Q21=List=1,2,3,4,5
Q41=List=1,2,3,4,5</t>
  </si>
  <si>
    <t>T1={{Q11}}*10+{{Q21}}
T2={{Q31}}*10+{{Q41}}
A1={{T1}}+{{T2}}</t>
  </si>
  <si>
    <t>&lt;p&gt;{{T1}} más {{T2}} es igual a {{A1}}.&lt;/p&gt;</t>
  </si>
  <si>
    <t>{"id":"M1-NyO-16b-E-1","stimulus":"&lt;p&gt;Escreva o resultado desta adição.&lt;/p&gt;","feedback":"&lt;p&gt;{{T1}} mais {{T2}} é igual a {{A1}}.&lt;/p&gt;","hint":"&lt;p&gt;{{T1}} mais {{T2}} é igual a...&lt;/p&gt;","template":"&lt;p&gt;{{T1}}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</si>
  <si>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&lt;p&gt;Hoy han visitado una exposición de arte {{T1}} estudiantes de un colegio y {{T2}} de otro. ¿Cuántos estudiantes han visitado la exposición en total?</t>
  </si>
  <si>
    <t>Han visitado la exposición {{A12}} alumnos.</t>
  </si>
  <si>
    <t>&lt;p&gt;{{T1}} más {{T2}} es igual a {{A1}} estudiantes.&lt;/p&gt;</t>
  </si>
  <si>
    <t>{"id":"M1-NyO-16b-A-1","stimulus":"&lt;p&gt;Hoje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</si>
  <si>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&lt;p&gt;En una boda, el novio ha invitado a {{T1}} amigos y la novia, a {{T2}}. ¿Cuántos amigos han asisitido en total?&lt;/p&gt;</t>
  </si>
  <si>
    <t>&lt;p&gt;Han asistido a la boda {{A12}} amigos.&lt;/p&gt;</t>
  </si>
  <si>
    <t>&lt;p&gt;{{T1}} más {{T2}} es igual a {{A1}} amigos.&lt;/p&gt;</t>
  </si>
  <si>
    <t>{"id":"M1-NyO-16b-A-2","stimulus":"&lt;p&gt;Em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</si>
  <si>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Un agricultor ha sembrado {{T1}} semillas de tomate y {{T2}} de pimientos. ¿Cuántas semillas ha utilizado en total?</t>
  </si>
  <si>
    <t>&lt;p&gt;Ha utilizado {{A12}} semillas.&lt;/p&gt;</t>
  </si>
  <si>
    <t>&lt;p&gt;{{T1}} más {{T2}} es igual a {{A1}} semillas.&lt;/p&gt;</t>
  </si>
  <si>
    <t>{"id":"M1-NyO-16b-A-3","stimulus":"&lt;p&gt;Um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</si>
  <si>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M1-NyO-17a</t>
  </si>
  <si>
    <t>Aplica la propiedad conmutativa de la suma</t>
  </si>
  <si>
    <t>Une las sumas que tienen el mismo resultado.
{{Q1}} + {{Q2}}  | {{Q2}} + {{Q1}}
{{Q3}} + {{Q4}}  | {{Q4}} + {{Q3}}
{{Q5}} + {{Q6}}  | {{Q6}} + {{Q5}}</t>
  </si>
  <si>
    <t>Q1=Min=1; Max=30; Step=1
Q2=Min=1; Max=30; Step=1
Q3=Min=1; Max=30; Step=1
Q4=Min=1; Max=30; Step=1
Q5=Min=1; Max=30; Step=1
Q6=Min=1; Max=30; Step=1</t>
  </si>
  <si>
    <t>Según la propiedad conmutativa, el orden de los sumandos no cambia el resultado.</t>
  </si>
  <si>
    <t>&lt;p&gt;Según la propiedad conmutativa, el orden de los sumandos no cambia el resultado.&lt;/p&gt;</t>
  </si>
  <si>
    <t>{"id":"M1-NyO-17a-I-1","stimulus":"&lt;p&gt;Arraste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{{Q5}}'"}],"isNumToWords":true,"uniques":true},"algorithm":{"name":"linkOperationResult","params":{"invert":true},"template":"Math list"}}</t>
  </si>
  <si>
    <t>Arrastra el sumando que falta para que se cumpla la propiedad conmutativa.</t>
  </si>
  <si>
    <t>{{Q1}}} + {{Q2}} = {{A1}} + {{Q1}}</t>
  </si>
  <si>
    <t>Q1=Min=1; Max=30; Step=1
Q2=Min=1; Max=30; Step=1
Q3=Min=1; Max=30; Step=1
Q4=Min=1; Max=30; Step=1</t>
  </si>
  <si>
    <t>A1 = {{Q2}}
A2 = {{Q4}}
A3 = {{Q3}}</t>
  </si>
  <si>
    <t>{"id":"M1-NyO-17a-E-1","stimulus":"&lt;p&gt;Arraste a parcela que falta para que se verifique a propriedade comutativa.&lt;/p&gt;","feedback":"&lt;p&gt;De acordo com a propriedade comutativa, a ordem das parcelas não altera a soma.&lt;/p&gt;","hint":"&lt;p&gt;De acordo com a propriedade comutativa, a ordem das parcelas não altera a soma.&lt;/p&gt;","template":"&lt;p&gt;{{Q1}} + {{Q2}} = {{response}} + {{Q1}}&lt;/p&gt;","seed":{"parameters":[{"name":"Q1","label":null,"min":1,"max":30,"step":1},{"name":"Q2","label":null,"min":1,"max":30,"step":1},{"name":"Q3","label":null,"min":1,"max":30,"step":1},{"name":"Q4","label":null,"min":1,"max":30,"step":1}],"calculated":[{"name":"A1","label":"{{function}}","function":"{{Q2}}"},{"name":"A2","label":"{{function}}","function":"{{Q4}}","incorrect":true},{"name":"A3","label":"{{function}}","function":"{{Q3}}","incorrect":true}],"uniques":true},"algorithm":{"name":"calculateOperation","template":"Cloze with drag &amp; drop","params":{"keyboard":"NUMERICAL"}}}</t>
  </si>
  <si>
    <t>{{Q1}}} + {{Q2}} = {{Q2}} + {{A1}}</t>
  </si>
  <si>
    <t>A1 = {{Q1}}
A2 = {{Q4}}
A3 = {{Q3}}</t>
  </si>
  <si>
    <t>{"id":"M1-NyO-17a-E-2","stimulus":"&lt;p&gt;Arraste a parcela que falta para que se verifique a propriedade comutativa.&lt;/p&gt;","feedback":"&lt;p&gt;De acordo com a propriedade comutativa, a ordem das parcelas não altera a soma.&lt;/p&gt;","hint":"&lt;p&gt;De acordo com a propriedade comutativa, a ordem das parcelas não altera a soma.&lt;/p&gt;","template":"&lt;p&gt;{{Q1}} + {{Q2}} = {{Q2}} + {{response}}&lt;/p&gt;","seed":{"parameters":[{"name":"Q1","label":null,"min":1,"max":30,"step":1},{"name":"Q2","label":null,"min":1,"max":30,"step":1},{"name":"Q3","label":null,"min":1,"max":30,"step":1},{"name":"Q4","label":null,"min":1,"max":30,"step":1}],"calculated":[{"name":"A1","label":"{{function}}","function":"{{Q1}}"},{"name":"A2","label":"{{function}}","function":"{{Q4}}","incorrect":true},{"name":"A3","label":"{{function}}","function":"{{Q3}}","incorrect":true}],"uniques":true},"algorithm":{"name":"calculateOperation","template":"Cloze with drag &amp; drop","params":{"keyboard":"NUMERICAL"}}}</t>
  </si>
  <si>
    <t>M1-NyO-18a</t>
  </si>
  <si>
    <t>Resta con apoyo gráfico (sin llevadas, una cifra, horizontal)</t>
  </si>
  <si>
    <t>Tacha las naranjas necesarias para que el resultado de la resta sea {{RESULT}}.
(Imagen: M1-NyO-18a-1)</t>
  </si>
  <si>
    <t>Q1= Min=2; Max=9; Step=1</t>
  </si>
  <si>
    <t>&lt;p&gt;Quita las naranjas de una en una hasta quedarte con {{RESULT}}.&lt;/p&gt;</t>
  </si>
  <si>
    <t>{"id":"M1-NyO-18a-I-1","stimulus":"&lt;p&gt;Risque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t>
  </si>
  <si>
    <t>Tacha los calcetines necesarios para que el resultado de la resta sea {{RESULT}}.
(Imagen: M1-NyO-18a-2)</t>
  </si>
  <si>
    <t>&lt;p&gt;Quita los calcetienes de uno en uno hasta quedarte con {{RESULT}}.&lt;/p&gt;</t>
  </si>
  <si>
    <t>{"id":"M1-NyO-18a-I-2","stimulus":"&lt;p&gt;Risque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t>
  </si>
  <si>
    <t>Tacha los yoyós necesarios para que el resultado de la resta sea {{RESULT}}.
(Imagen: M1-NyO-18a-3)</t>
  </si>
  <si>
    <t>&lt;p&gt;Quita los yoyós de uno en uno hasta quedarte con {{RESULT}}.&lt;/p&gt;</t>
  </si>
  <si>
    <t>{"id":"M1-NyO-18a-I-3","stimulus":"&lt;p&gt;Risque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t>
  </si>
  <si>
    <t>&lt;p&gt;Al salir de la frutería, María llevaba en su cesta todas estas manzanas, pero se ha comido {{Q2}} por el camino a casa. ¿Cuántas tiene ahora? IMAGEN:T2&lt;/p&gt;
$$IMG=;300</t>
  </si>
  <si>
    <t>&lt;p&gt;Ahora tiene {{A1}} manzanas.&lt;/p&gt;</t>
  </si>
  <si>
    <t>Q1=List=1,2,3,4
Q2=List=1,2,3,4,5</t>
  </si>
  <si>
    <t>T1={{Q1}}+{{Q2}}
T2='&lt;img src="M1-NyO-18a-6" width="100"&gt;'.repeat({{T1}})
A1={{Q1}}</t>
  </si>
  <si>
    <t>&lt;p&gt;Quita {{Q2}} manzanas a {{T1}}.&lt;/p&gt;</t>
  </si>
  <si>
    <t>&lt;p&gt;Quita {{Q2}} manzanas a {{T1}}.&lt;/p&gt;&lt;p&gt;{{T1}} − {{Q2}} = {{A1}}&lt;/p&gt;&lt;p&gt;{{T4}}{{T5}}&lt;/p&gt;</t>
  </si>
  <si>
    <t>T3={{T1}}-{{Q2}}
T4='&lt;img src=\"IMAGEN M1-NyO-18a-6\"&gt;'.repeat({{T3}})
T5='&lt;img src=\"IMAGEN M1-NyO-18a-6a\"&gt;'.repeat({{Q2}})</t>
  </si>
  <si>
    <t>{"id":"M1-NyO-18a-E-1","stimulus":"&lt;p&gt;Saindo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t>
  </si>
  <si>
    <t>&lt;p&gt;Un partido de tenis ha empezado con todas estas pelotas. Si durante el partido se han perdido {{Q2}}, ¿con cuántas se puede jugar? IMAGEN:T2&lt;/p&gt;
$$IMG=;300</t>
  </si>
  <si>
    <t>&lt;p&gt;Se puede jugar con {{A1}} pelotas.&lt;/p&gt;</t>
  </si>
  <si>
    <r>
      <rPr>
        <rFont val="Calibri"/>
        <sz val="12.0"/>
      </rPr>
      <t>T1={{Q1}}+{{Q2}}
T2='&lt;img src="</t>
    </r>
    <r>
      <rPr>
        <rFont val="Calibri"/>
        <color rgb="FF1155CC"/>
        <sz val="12.0"/>
        <u/>
      </rPr>
      <t>http://drive.google.com/uc?export=view&amp;id=M1-NyO-1b-1</t>
    </r>
    <r>
      <rPr>
        <rFont val="Calibri"/>
        <sz val="12.0"/>
      </rPr>
      <t>" width="100"&gt;'.repeat({{T1}})
A1={{Q1}}</t>
    </r>
  </si>
  <si>
    <t>&lt;p&gt;Quita {{Q2}} pelotas a {{T1}}.&lt;/p&gt;</t>
  </si>
  <si>
    <t>&lt;p&gt;Quita {{Q2}} pelotas de tenis a {{T1}}.&lt;/p&gt;&lt;p&gt;{{T1}} − {{Q2}} = {{A1}}&lt;/p&gt;&lt;p&gt;{{T4}}{{T5}}&lt;/p&gt;</t>
  </si>
  <si>
    <t>T3={{T1}}-{{Q2}}
T4='&lt;img src=\"IMAGEN M1-NyO-1b-1\"&gt;'.repeat({{T3}})
T5='&lt;img src=\"IMAGEN M1-NyO-1b-1a\"&gt;'.repeat({{Q2}})</t>
  </si>
  <si>
    <t>{"id":"M1-NyO-18a-E-2","stimulus":"&lt;p&gt;Uma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t>
  </si>
  <si>
    <t>&lt;p&gt;Al inicio de la tarde, el escaparate de una juguetería mostraba todos estos ositos de peluche. Si ahora quedan {{Q2}}, ¿cuántos se han vendido?&lt;/p&gt;
$$IMG=;300</t>
  </si>
  <si>
    <t>&lt;p&gt;La juguetería ha vendido {{A1}} ositos de peluche.&lt;/p&gt;</t>
  </si>
  <si>
    <r>
      <rPr>
        <rFont val="Calibri"/>
        <sz val="12.0"/>
      </rPr>
      <t>T1={{Q1}}+{{Q2}}
T2='&lt;img src="</t>
    </r>
    <r>
      <rPr>
        <rFont val="Calibri"/>
        <color rgb="FF1155CC"/>
        <sz val="12.0"/>
        <u/>
      </rPr>
      <t>http://drive.google.com/uc?export=view&amp;id=M1-NyO-18a-5</t>
    </r>
    <r>
      <rPr>
        <rFont val="Calibri"/>
        <sz val="12.0"/>
      </rPr>
      <t>" width="100"&gt;'.repeat({{T1}})
A1={{Q1}}</t>
    </r>
  </si>
  <si>
    <t>&lt;p&gt;Quita {{Q2}} ositos de peluche a {{T1}}.&lt;/p&gt;</t>
  </si>
  <si>
    <t>&lt;p&gt;Quita {{Q2}} ositos de peluche a {{T1}}.&lt;/p&gt;&lt;p&gt;{{T1}} − {{Q2}} = {{A1}}&lt;/p&gt;&lt;p&gt;{{T4}}{{T5}}&lt;/p&gt;</t>
  </si>
  <si>
    <t>T3={{T1}}-{{Q2}}
T4='&lt;img src=\"IMAGEN M1-NyO-18a-5\"&gt;'.repeat({{T3}})
T5='&lt;img src=\"IMAGEN M1-NyO-18a-5a\"&gt;'.repeat({{Q2}})</t>
  </si>
  <si>
    <t>{"id":"M1-NyO-18a-E-3","stimulus":"&lt;p&gt;No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t>
  </si>
  <si>
    <t>M1-NyO-18b</t>
  </si>
  <si>
    <t>Resta sin apoyo gráfico (sin llevadas, una cifra, horizontal)</t>
  </si>
  <si>
    <t>&lt;p&gt;Arrastra el resultado de la siguiente resta.&lt;/p&gt;</t>
  </si>
  <si>
    <t>&lt;p&gt;{{T1}} − {{Q2}} = {{A1}}&lt;/p&gt;</t>
  </si>
  <si>
    <t xml:space="preserve">T1={{Q1}}+{{Q2}}
A1={{Q1}}*
A2={{Q1}}+1
A3={{Q1}}-1
</t>
  </si>
  <si>
    <t>&lt;p&gt;Quítale {{Q2}}  a {{T1}}.&lt;/p&gt;</t>
  </si>
  <si>
    <t>&lt;p&gt;Quítale {{Q2}}  a {{T1}}.&lt;/p&gt;&lt;p&gt;{{T1}} − {{Q2}} = {{A1}}&lt;/p&gt;&lt;p&gt;{{T3}}{{T4}}&lt;/p&gt;</t>
  </si>
  <si>
    <t>T2={{T1}}-{{Q2}}
T3='&lt;img src=\"IMAGEN M1-NyO-18b-1\"&gt;'.repeat({{T2}})
T4='&lt;img src=\"IMAGEN M1-NyO-18b-2\"&gt;'.repeat({{Q2}})</t>
  </si>
  <si>
    <t>{"id":"M1-NyO-18b-I-1","stimulus":"&lt;p&gt;Arraste o resultado da seguinte subtração.&lt;/p&gt;","template":"&lt;p&gt;{{T1}} − {{Q2}} = {{response}}&lt;/p&gt;","hint":"&lt;p&gt;Subtraia {{Q2}} de {{T1}}.&lt;/p&gt;","feedback":"&lt;p&gt;Subtraia {{Q2}} de {{T1}}.&lt;/p&gt;&lt;p&gt;{{T1}}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t>
  </si>
  <si>
    <t>&lt;p&gt;Escribe el resultado de esta resta.&lt;/p&gt;</t>
  </si>
  <si>
    <t>T1={{Q1}}+{{Q2}}
A1={{Q1}}</t>
  </si>
  <si>
    <t>{"id":"M1-NyO-18b-E-1","stimulus":"&lt;p&gt;Escreva o resultado da seguinte subtração.&lt;/p&gt;","template":"&lt;p&gt;{{T1}} − {{Q2}} = {{response}}&lt;/p&gt;","hint":"&lt;p&gt;Subtraia {{Q2}} de {{T1}}.&lt;/p&gt;","feedback":"&lt;p&gt;Subtraia {{Q2}} de {{T1}}.&lt;/p&gt;&lt;p&gt;{{T1}}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t>
  </si>
  <si>
    <t>&lt;p&gt;Antes de ayer, en casa de Ramón había {{T1}} latas de atún. Hoy solo quedan {{Q2}}. ¿Cuántas se han comido?&lt;/p&gt;</t>
  </si>
  <si>
    <t>&lt;p&gt;Se han comido {{A1}} latas.&lt;/p&gt;</t>
  </si>
  <si>
    <t>Q1=List=2,3,4
Q2=List=2,3,4,5</t>
  </si>
  <si>
    <t>&lt;p&gt;Quítale {{Q2}}  a {{T1}}.&lt;/p&gt;&lt;p&gt;{{T1}} − {{Q2}} = {{A1}}&lt;/p&gt;</t>
  </si>
  <si>
    <t>{"id":"M1-NyO-18b-A-1","stimulus":"&lt;p&gt;Anteontem,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restam.&lt;/p&gt;&lt;p&gt;{{T1}} − {{Q2}} = {{A1}}&lt;/p&gt;","seed":{"parameters":[{"name":"Q1","label":null,"list":[2,3,4]},{"name":"Q2","label":null,"list":[2,3,4,5]}],"calculated":[{"name":"T1","label":"{{function}}","function":"{{Q1}}+{{Q2}}","temp":true},{"name":"A1","label":"{{function}}","function":"{{Q1}}"}],"uniques":true},"algorithm":{"name":"calculateOperation","params":{"method":"equivLiteral","keyboard":"NUMERICAL"}}}</t>
  </si>
  <si>
    <t>&lt;p&gt;La perrita de Javier ha tenido {{T1}} cachorros. {{Q2}} de ellos han sido negros y el resto, blancos. ¿Cuántos cachorros son blancos?&lt;/p&gt;</t>
  </si>
  <si>
    <t>&lt;p&gt;La perrita ha tenido {{A1}} cachorros blancos.&lt;/p&gt;</t>
  </si>
  <si>
    <t>{"id":"M1-NyO-18b-A-2","stimulus":"&lt;p&gt;A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totais.&lt;/p&gt;&lt;p&gt;{{T1}} − {{Q2}} = {{A1}}&lt;/p&gt;","seed":{"parameters":[{"name":"Q1","label":null,"list":[2,3,4]},{"name":"Q2","label":null,"list":[2,3,4,5]}],"calculated":[{"name":"T1","label":"{{function}}","function":"{{Q1}}+{{Q2}}","temp":true},{"name":"A1","label":"{{function}}","function":"{{Q1}}"}],"uniques":true},"algorithm":{"name":"calculateOperation","params":{"method":"equivLiteral","keyboard":"NUMERICAL"}}}</t>
  </si>
  <si>
    <t>&lt;p&gt;Diego tiene {{T1}} macetas que riega todas las semanas. Si ya ha regado {{Q2}} de ellas, ¿cuántas le quedan?&lt;/p&gt;</t>
  </si>
  <si>
    <t>&lt;p&gt;Le queda por regar {{A1}} macetas.&lt;/p&gt;</t>
  </si>
  <si>
    <t>{"id":"M1-NyO-18b-A-3","stimulus":"&lt;p&gt;Diego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totais.&lt;/p&gt;&lt;p&gt;{{T1}} − {{Q2}} = {{A1}}&lt;/p&gt;","seed":{"parameters":[{"name":"Q1","label":null,"list":[2,3,4]},{"name":"Q2","label":null,"list":[2,3,4,5]}],"calculated":[{"name":"T1","label":"{{function}}","function":"{{Q1}}+{{Q2}}","temp":true},{"name":"A1","label":"{{function}}","function":"{{Q1}}"}],"uniques":true},"algorithm":{"name":"calculateOperation","params":{"method":"equivLiteral","keyboard":"NUMERICAL"}}}</t>
  </si>
  <si>
    <t>M1-NyO-19a</t>
  </si>
  <si>
    <t>Resta sin apoyo gráfico (sin llevadas, una cifra, vertical)</t>
  </si>
  <si>
    <t>&lt;p&gt;Escoge el resultado de esta resta.&lt;/p&gt;</t>
  </si>
  <si>
    <t>Drop down</t>
  </si>
  <si>
    <t>Q1=List=1,2,3,4,5
Q2=List=1,2,3,4,5
Q3=List=1,2,3,4,5
Q4=List=1,2,3,4,5</t>
  </si>
  <si>
    <t>T1={{Q1}}+{{Q2}}
A1={{Q1}}
A3={{Q3}}
A5={{Q4}}</t>
  </si>
  <si>
    <t>{"id":"M1-NyO-19a-I-1","stimulus":"&lt;p&gt;Escolha o resultado desta subtração.&lt;/p&gt;","template":"&lt;p&gt;{{T1}} − {{Q2}} = {{response}}&lt;/p&gt;","hint":"&lt;p&gt;Subtraia {{Q2}} de {{T1}}.&lt;/p&gt;","feedback":"&lt;p&gt;Subtraia {{Q2}} de {{T1}}.&lt;/p&gt;&lt;p&gt;{{T1}}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t>
  </si>
  <si>
    <t>{"id":"M1-NyO-19a-E-1","stimulus":"&lt;p&gt;Escreva o resultado desta subtração.&lt;/p&gt;","template":"&lt;p&gt;{{T1}} − {{Q2}} = {{response}}&lt;/p&gt;","hint":"&lt;p&gt;Subtraia {{Q2}} de {{T1}}.&lt;/p&gt;","feedback":"&lt;p&gt;Subtraia {{Q2}} de {{T1}}.&lt;/p&gt;&lt;p&gt;{{T1}}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t>
  </si>
  <si>
    <t>&lt;p&gt;Heidi tenía {{T1}} monedas al salir de casa y ha gastado {{Q2}} en gominolas. ¿Cuántas monedas le quedan?&lt;/p&gt;</t>
  </si>
  <si>
    <t>&lt;p&gt;{{T1}} − {{Q2}} = {{A1}} monedas &lt;/p&gt;</t>
  </si>
  <si>
    <t>Q1=List=1,2,3,4,5
Q2=List=1,2,3,4,5</t>
  </si>
  <si>
    <t>&lt;p&gt;Quítale {{Q2}}  a {{T1}}.&lt;/p&gt;&lt;p&gt;{{T1}} − {{Q2}} = {{A1}} monedas&lt;/p&gt;</t>
  </si>
  <si>
    <t>{"id":"M1-NyO-19a-A-1","stimulus":"&lt;p&gt;Heitor tinha {{T1}} moedas quando saiu de casa e gastou {{Q2}} delas em jujubas. Com quantas moedas ele ficou?&lt;/p&gt;","template":"&lt;p&gt;{{T1}} − {{Q2}} = {{response}} moedas &lt;/p&gt;","hint":"&lt;p&gt;Subtraia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t>
  </si>
  <si>
    <t>&lt;p&gt;Marina ha comprado {{T1}} botes de miel, pero {{Q2}} son para sus vecinos. ¿Cuántos ha comprado para ella?&lt;/p&gt;</t>
  </si>
  <si>
    <t>&lt;p&gt;{{T1}} − {{Q2}} = {{A1}} botes de miel&lt;/p&gt;</t>
  </si>
  <si>
    <t>&lt;p&gt;Quítale {{Q2}}  a {{T1}}.&lt;/p&gt;&lt;p&gt;{{T1}} − {{Q2}} = {{A1}} botes de miel&lt;/p&gt;</t>
  </si>
  <si>
    <t>{"id":"M1-NyO-19a-A-2","stimulus":"&lt;p&gt;Marina comprou {{T1}} potes de mel, mas {{Q2}} são para os vizinhos dela. Quantos potes Marina comprou para ela?&lt;/p&gt;","template":"&lt;p&gt;{{T1}}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t>
  </si>
  <si>
    <t>&lt;p&gt;El padre de Octavio compró {{T1}} yogures hace unos días. Si ya se han tomado {{Q2}}, ¿cuántos les quedan?&lt;/p&gt;</t>
  </si>
  <si>
    <t>&lt;p&gt;{{T1}} − {{Q2}} = {{A1}} yogures&lt;/p&gt;</t>
  </si>
  <si>
    <t>&lt;p&gt;Quítale {{Q2}}  a {{T1}}.&lt;/p&gt;&lt;p&gt;{{T1}} − {{Q2}} = {{A1}} yogures&lt;/p&gt;</t>
  </si>
  <si>
    <t>{"id":"M1-NyO-19a-A-3","stimulus":"&lt;p&gt;O pai de Otávio comprou {{T1}} potes de iogurte há alguns dias. Se {{Q2}} potes já foram consumidos, quantos ainda restam?&lt;/p&gt;","template":"&lt;p&gt;{{T1}}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t>
  </si>
  <si>
    <t>M1-NyO-19b</t>
  </si>
  <si>
    <t>Resta sin apoyo gráfico (sin llevadas, dos cifras, vertical)</t>
  </si>
  <si>
    <t>&lt;p&gt;Selecciona el resultado de esta resta.&lt;/p&gt;&lt;p&gt;{{T1}} − {{T2}} = ...&lt;/p&gt;
A1*
A2
A3</t>
  </si>
  <si>
    <t>Q1-Q2=List=5,6,7,8,9
Q3-Q4=List=1,2,3,4,5</t>
  </si>
  <si>
    <t>T1=10*{{Q1}}+{{Q2}}
T2=10*{{Q3}}+{{Q4}}
A1={{T1}}-{{T2}}
A2={{T1}}-{{T2}}+1
A3={{T1}}-{{T2}}-1</t>
  </si>
  <si>
    <t>&lt;p&gt;Quítale {{T2}}  a {{T1}}.&lt;/p&gt;</t>
  </si>
  <si>
    <t>{"id":"M1-NyO-19b-I-1","stimulus":"&lt;p&gt;Selecione o resultado desta subtração.&lt;/p&gt;&lt;p&gt;{{T1}}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standard","params":{"countCorrect":1,"countIncorrect":2,"showCheckIcon":true}}}</t>
  </si>
  <si>
    <t>&lt;p&gt;Escribe el resultado de la siguiente resta.&lt;/p&gt;</t>
  </si>
  <si>
    <t>&lt;p&gt;{{T1}} − {{T2}} = {{A1}}&lt;/p&gt;</t>
  </si>
  <si>
    <t>T1=10*{{Q1}}+{{Q2}}
T2=10*{{Q3}}+{{Q4}}
A1={{T1}}-{{T2}}</t>
  </si>
  <si>
    <t>{"id":"M1-NyO-19b-E-1","stimulus":"&lt;p&gt;Escreva o resultado da seguinte subtração.&lt;/p&gt;","template":"&lt;p&gt;{{T1}}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</si>
  <si>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carpintero tiene que clavar {{T1}} clavos. Si ya ha colocado {{T2}, ¿cuántos le faltan?&lt;/p&gt;</t>
  </si>
  <si>
    <t>&lt;p&gt;Le falta por colocar {{A1}} clavos.&lt;/p&gt;</t>
  </si>
  <si>
    <t>&lt;p&gt;Quítale {{T2}}  a {{T1}}.&lt;/p&gt;&lt;p&gt;{{T1}} − {{Q2}} = {{A1}} clavos&lt;/p&gt;</t>
  </si>
  <si>
    <t>{"id":"M1-NyO-19b-A-1","stimulus":"&lt;p&gt;Um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</si>
  <si>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&lt;p&gt;La escalera más larga de un castillo tiene {{T1}} escalones. Si el guarda del castillo ha subido {T2}}, ¿cuántos escalones le faltan para llegar arriba?</t>
  </si>
  <si>
    <t>&lt;p&gt;Le faltan por subir {{A1}} escalones.&lt;/p&gt;</t>
  </si>
  <si>
    <t>&lt;p&gt;Quítale {{T2}}  a {{T1}}.&lt;/p&gt;&lt;p&gt;{{T1}} − {{Q2}} = {{A1}} escalones&lt;/p&gt;</t>
  </si>
  <si>
    <t>{"id":"M1-NyO-19b-A-2","stimulus":"&lt;p&gt;A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</si>
  <si>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profesor corrige {{T1}} trabajos cada trimestre. Si ya ha corregido {{T2}}, ¿cuántos le faltan?&lt;/p&gt;</t>
  </si>
  <si>
    <t>&lt;p&gt;Le faltan por corregir {{A1}} trabajos.&lt;/p&gt;</t>
  </si>
  <si>
    <t>&lt;p&gt;Quítale {{T2}}  a {{T1}}.&lt;/p&gt;&lt;p&gt;{{T1}} − {{Q2}} = {{A1}} trabajos&lt;/p&gt;</t>
  </si>
  <si>
    <t>{"id":"M1-NyO-19b-A-3","stimulus":"&lt;p&gt;Um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</si>
  <si>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M1-NyO-23a</t>
  </si>
  <si>
    <t>Organiza objetos familiares o formas según el color</t>
  </si>
  <si>
    <t>Selecciona cuál es el siguiente dibujo de esta serie.
Imágenes: {{Q1}} {{Q2}} {{Q3}} {{Q1}} {{Q2}} ...
{{Q1}}
{{Q2}}
{{Q3}}*</t>
  </si>
  <si>
    <t>Q1 = List = M1-NyO-23a-1, M1-NyO-23a-2, M1-NyO-23a-3
Q2 = List = M1-NyO-23a-1, M1-NyO-23a-2, M1-NyO-23a-3
Q3 = List = M1-NyO-23a-1, M1-NyO-23a-2, M1-NyO-23a-3</t>
  </si>
  <si>
    <t>&lt;p&gt;Fíjate en los colores de la secuencia.&lt;/p&gt;</t>
  </si>
  <si>
    <t>{
    "id": "M1-NyO-23a-I-1",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</si>
  <si>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M1-NyO-23a-4, M1-NyO-23a-5, M1-NyO-23a-6
Q2 = List = M1-NyO-23a-4, M1-NyO-23a-5, M1-NyO-23a-6
Q3 = List = M1-NyO-23a-4, M1-NyO-23a-5, M1-NyO-23a-6</t>
  </si>
  <si>
    <t>{
    "id": "M1-NyO-23a-I-2",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</si>
  <si>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M1-NyO-23a-7, M1-NyO-23a-8, M1-NyO-23a-9
Q2 = List = M1-NyO-23a-7, M1-NyO-23a-8, M1-NyO-23a-9
Q3 = List = M1-NyO-23a-7, M1-NyO-23a-8, M1-NyO-23a-9</t>
  </si>
  <si>
    <t>{
    "id": "M1-NyO-23a-I-3",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</si>
  <si>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M1-NyO-42a</t>
  </si>
  <si>
    <t>Organiza objetos familiares o formas según la forma</t>
  </si>
  <si>
    <t>Q1 = List = M1-NyO-42a-1, M1-NyO-42a-2, M1-NyO-42a-3
Q2 = List = M1-NyO-42a-1, M1-NyO-42a-2, M1-NyO-42a-3
Q3 = List = M1-NyO-42a-1, M1-NyO-42a-2, M1-NyO-42a-3</t>
  </si>
  <si>
    <t>No aplicar</t>
  </si>
  <si>
    <t>&lt;p&gt;Fíjate en las formas de la secuencia.&lt;/p&gt;</t>
  </si>
  <si>
    <t>{
    "id": "M1-NyO-42a-I-1",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</si>
  <si>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M1-NyO-42a-4, M1-NyO-42a-5, M1-NyO-42a-6
Q2 = List = M1-NyO-42a-4, M1-NyO-42a-5, M1-NyO-42a-6
Q3 = List = M1-NyO-42a-4, M1-NyO-42a-5, M1-NyO-42a-6</t>
  </si>
  <si>
    <t>{
    "id": "M1-NyO-42a-I-2",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</si>
  <si>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</si>
  <si>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M1-NyO-42a-7, M1-NyO-42a-8, M1-NyO-42a-9, M1-NyO-42a-10
Q2 = List = M1-NyO-42a-7, M1-NyO-42a-8, M1-NyO-42a-9, M1-NyO-42a-10
Q3 = List = M1-NyO-42a-7, M1-NyO-42a-8, M1-NyO-42a-9, M1-NyO-42a-10</t>
  </si>
  <si>
    <t>{
    "id": "M1-NyO-42a-I-3",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t>
  </si>
  <si>
    <t>M1-NyO-20a</t>
  </si>
  <si>
    <t>Completa series numéricas, ascendentes y descendentes, de cadencia 1, a partir de cualquier número</t>
  </si>
  <si>
    <t>Selecciona cómo continúa esta secuencia.</t>
  </si>
  <si>
    <t>{{T3}}, {{{T2}}, {{T1}}, {{group1}}</t>
  </si>
  <si>
    <t>Q1=Min=5; Max=50; Step=1
Q2=Min=5; Max=50; Step=1
Q3=Min=5; Max=50; Step=1</t>
  </si>
  <si>
    <t>group1 = {{Q1}}*, {{Q2}}, {{Q3}}
T1={{Q1}}+1
T2={{Q1}}+2
T3={{Q1}}+3</t>
  </si>
  <si>
    <t>&lt;p&gt;¿Cómo crece o decrece la secuencia?&lt;/p&gt;</t>
  </si>
  <si>
    <t>&lt;p&gt;La serie decrece de 1 en 1.&lt;/p&gt;</t>
  </si>
  <si>
    <t>{"id":"M1-NyO-20a-I-1","stimulus":"&lt;p&gt;Selecione o número que completa esta sequência.&lt;/p&gt;","template":"&lt;p&gt;{{T3}},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</si>
  <si>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group1 = {{Q1}}*, {{Q2}}, {{Q3}}
T1={{Q1}}-1
T2={{Q1}}-2
T3={{Q1}}-3</t>
  </si>
  <si>
    <t>&lt;p&gt;La serie crece de 1 en 1.&lt;/p&gt;</t>
  </si>
  <si>
    <t>{"id":"M1-NyO-20a-I-2","stimulus":"&lt;p&gt;Selecione o número que completa esta sequência.&lt;/p&gt;","template":"&lt;p&gt;{{T3}},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</si>
  <si>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Completa esta secuencia.</t>
  </si>
  <si>
    <t>{{Q1}}, {{{T1}}, {{T2}}, {{A1}}</t>
  </si>
  <si>
    <t>Q1=Min=5; Max=50; Step=1</t>
  </si>
  <si>
    <t>T1={{Q1}}+1
T2={{Q1}}+2
A1={{Q1}}+3</t>
  </si>
  <si>
    <t>{"id":"M1-NyO-20a-E-1","stimulus":"&lt;p&gt;Complete esta sequência.&lt;/p&gt;","feedback":"&lt;p&gt;A sequência cresce de 1 em 1.&lt;/p&gt;","hint":"&lt;p&gt;Em quanto a sequência aumenta ou diminui?&lt;/p&gt;","template":"&lt;p&gt;{{Q1}}, {{T1}}, {{T2}}, {{response}}&lt;/p&gt;","seed":{"parameters":[{"name":"Q1","label":null,"min":5,"max":50,"step":1}],"calculated":[{"name":"A1","label":"{{Q1}}+3","function":"{{Q1}}+3"},{"name":"T1","label":null,"function":"{{Q1}}+1","temp":true},{"name":"T2","label":null,"function":"{{Q1}}+2","temp":true}],"uniques":true},"algorithm":{"name":"calculateOperation","params":{"method":"equivLiteral","keyboard":"NUMERICAL"}}}</t>
  </si>
  <si>
    <t>T1={{Q1}}-1
T2={{Q1}}-2
A1={{Q1}}-3</t>
  </si>
  <si>
    <t>{"id":"M1-NyO-20a-E-2","stimulus":"&lt;p&gt;Complete esta sequência.&lt;/p&gt;","feedback":"&lt;p&gt;A sequência decresce de 1 em 1.&lt;/p&gt;","hint":"&lt;p&gt;Em quanto a sequência aumenta ou diminui?&lt;/p&gt;","template":"&lt;p&gt;{{Q1}}, {{T1}}, {{T2}}, {{response}}&lt;/p&gt;","seed":{"parameters":[{"name":"Q1","label":null,"min":5,"max":50,"step":1}],"calculated":[{"name":"A1","label":"{{Q1}}-3","function":"{{Q1}}-3"},{"name":"T1","label":null,"function":"{{Q1}}-1","temp":true},{"name":"T2","label":null,"function":"{{Q1}}-2","temp":true}],"uniques":true},"algorithm":{"name":"calculateOperation","params":{"method":"equivLiteral","keyboard":"NUMERICAL"}}}</t>
  </si>
  <si>
    <t>M1-NyO-24a</t>
  </si>
  <si>
    <t>Completa series numéricas, ascendentes y descendentes, de cadencia 2, a partir de cualquier número</t>
  </si>
  <si>
    <t>Arrastra el valor que completa esta secuencia.</t>
  </si>
  <si>
    <t>{{T3}}, {{{T2}}, {{T1}}, {{A1}}</t>
  </si>
  <si>
    <t>Q1=Min=8; Max=50; Step=1
Q2=Min=8; Max=50; Step=1
Q3=Min=8; Max=50; Step=1</t>
  </si>
  <si>
    <t>T1={{Q1}}-2
T2={{Q1}}-4
T3={{Q1}}-6
A1 = {{Q1}}
A2 = {{Q2}}
A3 = {{Q3}}</t>
  </si>
  <si>
    <t>&lt;p&gt;La serie crece de 2 en 2.&lt;/p&gt;</t>
  </si>
  <si>
    <t>{"id":"M1-NyO-24a-I-1","stimulus":"&lt;p&gt;Arraste o valor que completa esta sequência.&lt;/p&gt;","feedback":"&lt;p&gt;A sequência cresce de 2 em 2.&lt;/p&gt;","hint":"&lt;p&gt;Em quanto a sequência aumenta ou diminui?&lt;/p&gt;","template":"&lt;p&gt;{{T3}},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</si>
  <si>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T1={{Q1}}+2
T2={{Q1}}+4
T3={{Q1}}+6
A1 = {{Q1}}
A2 = {{Q2}}
A3 = {{Q3}}</t>
  </si>
  <si>
    <t>&lt;p&gt;La serie decrece de 2 en 2.&lt;/p&gt;</t>
  </si>
  <si>
    <t>{"id":"M1-NyO-24a-I-2","stimulus":"&lt;p&gt;Arraste o valor que completa esta sequência.&lt;/p&gt;","feedback":"&lt;p&gt;A sequência decresce de 2 em 2.&lt;/p&gt;","hint":"&lt;p&gt;Em quanto a sequência aumenta ou diminui?&lt;/p&gt;","template":"&lt;p&gt;{{T3}},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</si>
  <si>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Escribe el valor que falta en esta secuencia.</t>
  </si>
  <si>
    <t>Q1=Min=1; Max=50; Step=1</t>
  </si>
  <si>
    <t>T1={{Q1}}+2
T2={{Q1}}+4
A1={{Q1}}+6</t>
  </si>
  <si>
    <t>{"id":"M1-NyO-24a-E-1","stimulus":"&lt;p&gt;Escreva o valor que falta nesta sequência.&lt;/p&gt;","feedback":"&lt;p&gt;A sequência cresce de 2 em 2.&lt;/p&gt;","hint":"&lt;p&gt;Em quanto a sequência aumenta ou diminui?&lt;/p&gt;","template":"&lt;p&gt;{{Q1}}, {{T1}}, {{T2}}, {{response}}&lt;/p&gt;","seed":{"parameters":[{"name":"Q1","label":null,"min":1,"max":50,"step":1}],"calculated":[{"name":"A1","label":"{{Q1}}+6","function":"{{Q1}}+6"},{"name":"T1","label":null,"function":"{{Q1}}+2","temp":true},{"name":"T2","label":null,"function":"{{Q1}}+4","temp":true}],"uniques":true},"algorithm":{"name":"calculateOperation","params":{"method":"equivLiteral","keyboard":"NUMERICAL"}}}</t>
  </si>
  <si>
    <t>Q1=Min=8; Max=50; Step=1</t>
  </si>
  <si>
    <t>T1={{Q1}}-2
T2={{Q1}}-4
A1={{Q1}}-6</t>
  </si>
  <si>
    <t>{"id":"M1-NyO-24a-E-2","stimulus":"&lt;p&gt;Escreva o valor que falta nesta sequência.&lt;/p&gt;","feedback":"&lt;p&gt;A sequência decresce de 2 em 2.&lt;/p&gt;","hint":"&lt;p&gt;Em quanto a sequência aumenta ou diminui?&lt;/p&gt;","template":"&lt;p&gt;{{Q1}}, {{T1}}, {{T2}}, {{response}}&lt;/p&gt;","seed":{"parameters":[{"name":"Q1","label":null,"min":8,"max":50,"step":1}],"calculated":[{"name":"A1","label":"{{Q1}}-6","function":"{{Q1}}-6"},{"name":"T1","label":null,"function":"{{Q1}}-2","temp":true},{"name":"T2","label":null,"function":"{{Q1}}-4","temp":true}],"uniques":true},"algorithm":{"name":"calculateOperation","params":{"method":"equivLiteral","keyboard":"NUMERICAL"}}}</t>
  </si>
  <si>
    <t>M1-NyO-26a</t>
  </si>
  <si>
    <t>Completa series numéricas, ascendentes y descendentes, con patrones que no son cadencias, a partir de cualquier número</t>
  </si>
  <si>
    <t>&lt;p&gt;¿Qué número continúa esta secuencia?&lt;/p&gt;&lt;p&gt;
{{T1}}, {{T2}}, {{T3}}, {{T4}}, {{T5}}...&lt;/p&gt;
{{A1}}*
{{A2}}
{{A3}}</t>
  </si>
  <si>
    <t>Q1=Min=10; Max=30; Step=1
Q2=Min=10; Max=30; Step=1
Q3=Min=10; Max=30; Step=1
Q4= List = 1, 2, 3, 4, 5
Q5= List = 1, 2, 3, 4, 5</t>
  </si>
  <si>
    <t>T1 = {{Q1}}-{{Q4}}*3+{{Q5}}*2
T2 = {{Q1}}-{{Q4}}*2+{{Q5}}*2
T3 = {{Q1}}-{{Q4}}*2+{{Q5}}
T4 = {{Q1}}-{{Q4}}+{{Q5}}
T5 = {{Q1}}-{{Q4}}
A1 = {{Q1}}
A2 = {{Q2}}
A3 = {{Q3}}</t>
  </si>
  <si>
    <t>&lt;p&gt;En esta secuencia, primero se suma {{Q4}} y luego se resta {{Q5}}:&lt;/p&gt;&lt;p&gt;{{T1}} &lt;b&gt;+ {{Q4}}&lt;/b&gt; = {{T2}}&lt;/p&gt;&lt;p&gt;{{T2}} &lt;b&gt;− {{Q5}}&lt;/b&gt; = {{T3}}&lt;/p&gt;&lt;p&gt;{{T3}} &lt;b&gt;+ {{Q4}}&lt;/b&gt; = {{T4}}&lt;/p&gt;&lt;p&gt;{{T4}} &lt;b&gt;− {{Q5}}&lt;/b&gt; = {{T5}}&lt;/p&gt;&lt;p&gt;Por eso, el siguiente número es:&lt;/p&gt;&lt;p&gt;{{T5}} &lt;b&gt;+ {{Q4}}&lt;/b&gt; = {{Q1}}&lt;/p&gt;</t>
  </si>
  <si>
    <t>{"id":"M1-NyO-26a-I-1","stimulus":"&lt;p&gt;Que número continua esta sequência?&lt;/p&gt;&lt;p&gt;{{T1}}, {{T2}}, {{T3}}, {{T4}}, {{T5}}...&lt;/p&gt;","hint":"&lt;p&gt;Em quanto a sequência aumenta ou diminui?&lt;/p&gt;","feedback":"&lt;p&gt;Nesta sequência, primeiro adicione {{Q4}} e depois subtraia {{Q5}}:&lt;/p&gt;&lt;p&gt;{{T1}} &lt;b&gt;+ {{Q4}}&lt;/b&gt; = {{T2}}&lt;/p&gt;&lt;p&gt;{{T2}} &lt;b&gt;− {{Q5}}&lt;/b&gt; = {{T3}}&lt;/p&gt;&lt;p&gt;{{T3}} &lt;b&gt;+ {{Q4}}&lt;/b&gt; = {{T4}}&lt;/p&gt;&lt;p&gt;{{T4}} &lt;b&gt;− {{Q5}}&lt;/b&gt; = {{T5}}&lt;/p&gt;&lt;p&gt;Então o próximo número é:&lt;/p&gt;&lt;p&gt;{{T5}}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standard","params":{"countCorrect":1,"countIncorrect":2,"showCheckIcon":true}}}</t>
  </si>
  <si>
    <t>¿Qué número continúa esta secuencia?
{{T1}}, {{T2}}, {{T3}}, {{T4}}, {{T5}}...
{{A1}}*
{{A2}}
{{A3}}</t>
  </si>
  <si>
    <t>T1 = {{Q1}}+{{Q4}}*3-{{Q5}}*2
T2 = {{Q1}}+{{Q4}}*2-{{Q5}}*2
T3 = {{Q1}}+{{Q4}}*2-{{Q5}}
T4 = {{Q1}}+{{Q4}}-{{Q5}}
T5 = {{Q1}}+{{Q4}}
A1 = {{Q1}}
A2 = {{Q2}}
A3 = {{Q3}}</t>
  </si>
  <si>
    <t>&lt;p&gt;En esta secuencia, primero se resta {{Q4}} y luego se suma {{Q5}}:&lt;/p&gt;&lt;p&gt;{{T1}} &lt;b&gt;− {{Q4}}&lt;/b&gt; = {{T2}}&lt;/p&gt;&lt;p&gt;{{T2}} &lt;b&gt;+ {{Q5}}&lt;/b&gt; = {{T3}}&lt;/p&gt;&lt;p&gt;{{T3}} &lt;b&gt;− {{Q4}}&lt;/b&gt; = {{T4}}&lt;/p&gt;&lt;p&gt;{{T4}} &lt;b&gt;+ {{Q5}}&lt;/b&gt; = {{T5}}&lt;/p&gt;&lt;p&gt;Por eso, el siguiente número es:&lt;/p&gt;&lt;p&gt;{{T5}} &lt;b&gt;− {{Q4}}&lt;/b&gt; = {{Q1}}&lt;/p&gt;</t>
  </si>
  <si>
    <t>{"id":"M1-NyO-26a-I-2","stimulus":"&lt;p&gt;Que número continua esta sequência?&lt;/p&gt;&lt;p&gt;{{T1}}, {{T2}}, {{T3}}, {{T4}}, {{T5}}...&lt;/p&gt;","hint":"&lt;p&gt;Em quanto a sequência aumenta ou diminui?&lt;/p&gt;","feedback":"&lt;p&gt;Nesta sequência, primeiro subtraia {{Q4}} e depois adicione {{Q5}}:&lt;/p&gt;&lt;p&gt;{{T1}} &lt;b&gt;− {{Q4}}&lt;/b&gt; = {{T2}}&lt;/p&gt;&lt;p&gt;{{T2}} &lt;b&gt;+ {{Q5}}&lt;/b&gt; = {{T3}}&lt;/p&gt;&lt;p&gt;{{T3}} &lt;b&gt;− {{Q4}}&lt;/b&gt; = {{T4}}&lt;/p&gt;&lt;p&gt;{{T4}} &lt;b&gt;+ {{Q5}}&lt;/b&gt; = {{T5}}&lt;/p&gt;&lt;p&gt;Então o próximo número é:&lt;/p&gt;&lt;p&gt;{{T5}}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standard","params":{"countCorrect":1,"countIncorrect":2,"showCheckIcon":true}}}</t>
  </si>
  <si>
    <t>{{T1}}, {{T2}}, {{T3}}, {{T4}}, {{T5}}, {{A1}}</t>
  </si>
  <si>
    <t>Q1=Min=23; Max=50; Step=1
Q4= List = 1, 2, 3, 4, 5
Q5= List = 1, 2, 3, 4, 5</t>
  </si>
  <si>
    <t>T1 = {{Q1}}-{{Q4}}*3-{{Q5}}*2
T2 = {{Q1}}-{{Q4}}*2-{{Q5}}*2
T3 = {{Q1}}-{{Q4}}*2-{{Q5}}
T4 = {{Q1}}-{{Q4}}-{{Q5}}
T5 = {{Q1}}-{{Q4}}
A1 = {{Q1}}</t>
  </si>
  <si>
    <t>&lt;p&gt;En esta secuencia, primero se suma {{Q4}} y luego {{Q5}}:&lt;/p&gt;&lt;p&gt;{{T1}} &lt;b&gt;+ {{Q4}}&lt;/b&gt; = {{T2}}&lt;/p&gt;&lt;p&gt;{{T2}} &lt;b&gt;+ {{Q5}}&lt;/b&gt; = {{T3}}&lt;/p&gt;&lt;p&gt;{{T3}} &lt;b&gt;+ {{Q4}}&lt;/b&gt; = {{T4}}&lt;/p&gt;&lt;p&gt;{{T4}} &lt;b&gt;+ {{Q5}}&lt;/b&gt; = {{T5}}&lt;/p&gt;&lt;p&gt;Por eso, el siguiente número es:&lt;/p&gt;&lt;p&gt;{{T5}} &lt;b&gt;+ {{Q4}}&lt;/b&gt; = {{Q1}}&lt;/p&gt;</t>
  </si>
  <si>
    <t>{"id":"M1-NyO-26a-E-1","stimulus":"&lt;p&gt;Complete esta sequência.&lt;/p&gt;","feedback":"&lt;p&gt;Nesta sequência, primeiro adicione {{Q4}} e depois subtraia {{Q5}}:&lt;/p&gt;&lt;p&gt;{{T1}} &lt;b&gt;+ {{Q4}}&lt;/b&gt; = {{T2}}&lt;/p&gt;&lt;p&gt;{{T2}} &lt;b&gt;+ {{Q5}}&lt;/b&gt; = {{T3}}&lt;/p&gt;&lt;p&gt;{{T3}} &lt;b&gt;+ {{Q4}}&lt;/b&gt; = {{T4}}&lt;/p&gt;&lt;p&gt;{{T4}} &lt;b&gt;+ {{Q5}}&lt;/b&gt; = {{T5}}&lt;/p&gt;&lt;p&gt;Então o próximo número é:&lt;/p&gt;&lt;p&gt;{{T5}} &lt;b&gt;+ {{Q4}}&lt;/b&gt; = {{Q1}}&lt;/p&gt;","hint":"&lt;p&gt;Em quanto a sequência aumenta ou diminui?&lt;/p&gt;","template":"&lt;p&gt;{{T1}},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t>
  </si>
  <si>
    <t>Q1=Min=0; Max=50; Step=1
Q4= List = 1, 2, 3, 4, 5
Q5= List = 1, 2, 3, 4, 5</t>
  </si>
  <si>
    <t>T1 = {{Q1}}+{{Q4}}*3+{{Q5}}*2
T2 = {{Q1}}+{{Q4}}*2+{{Q5}}*2
T3 = {{Q1}}+{{Q4}}*2+{{Q5}}
T4 = {{Q1}}+{{Q4}}+{{Q5}}
T5 = {{Q1}}+{{Q4}}
A1 = {{Q1}}</t>
  </si>
  <si>
    <t>&lt;p&gt;En esta secuencia, primero se resta {{Q4}} y luego {{Q5}}:&lt;/p&gt;&lt;p&gt;{{T1}} &lt;b&gt;− {{Q4}}&lt;/b&gt; = {{T2}}&lt;/p&gt;&lt;p&gt;{{T2}} &lt;b&gt;− {{Q5}}&lt;/b&gt; = {{T3}}&lt;/p&gt;&lt;p&gt;{{T3}} &lt;b&gt;− {{Q4}}&lt;/b&gt; = {{T4}}&lt;/p&gt;&lt;p&gt;{{T4}} &lt;b&gt;− {{Q5}}&lt;/b&gt; = {{T5}}&lt;/p&gt;&lt;p&gt;Por eso, el siguiente número es:&lt;/p&gt;&lt;p&gt;{{T5}} &lt;b&gt;− {{Q4}}&lt;/b&gt; = {{Q1}}&lt;/p&gt;</t>
  </si>
  <si>
    <t>{"id":"M1-NyO-26a-E-2","stimulus":"&lt;p&gt;Complete esta sequência.&lt;/p&gt;","feedback":"&lt;p&gt;Nesta sequência, primeiro subtraia {{Q4}} e depois {{Q5}}:&lt;/p&gt;&lt;p&gt;{{T1}} &lt;b&gt;− {{Q4}}&lt;/b&gt; = {{T2}}&lt;/p&gt;&lt;p&gt;{{T2}} &lt;b&gt;− {{Q5}}&lt;/b&gt; = {{T3}}&lt;/p&gt;&lt;p&gt;{{T3}} &lt;b&gt;− {{Q4}}&lt;/b&gt; = {{T4}}&lt;/p&gt;&lt;p&gt;{{T4}} &lt;b&gt;− {{Q5}}&lt;/b&gt; = {{T5}}&lt;/p&gt;&lt;p&gt;Então o próximo número é:&lt;/p&gt;&lt;p&gt;{{T5}} &lt;b&gt;− {{Q4}}&lt;/b&gt; = {{Q1}}&lt;/p&gt;","hint":"&lt;p&gt;Em quanto a sequência aumenta ou diminui?&lt;/p&gt;","template":"&lt;p&gt;{{T1}},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t>
  </si>
  <si>
    <t>M1-MyM-2a</t>
  </si>
  <si>
    <t>Distingue entre largo y corto con objetos</t>
  </si>
  <si>
    <t>Observa estas prendas y señala la más corta.
Imagen 1 
Imagen 2
Imagen 3*</t>
  </si>
  <si>
    <t>Imagen 1= "Bermudas"=M1-MyM-2a-1
Imagen 2= "Pantalón largo"=M1-MyM-2a-2
Imagen 3= "Pantalón corto"=M1-MyM-2a-3</t>
  </si>
  <si>
    <t>&lt;p&gt;Observa el tamaño de cada prenda.&lt;/p&gt;</t>
  </si>
  <si>
    <t>&lt;p&gt;La prenda de menor tamaño es la más corta.&lt;/p&gt;</t>
  </si>
  <si>
    <t>Magnitudes y medida</t>
  </si>
  <si>
    <t>{"id":"M1-MyM-2a-I-1","stimulus":"&lt;p&gt;Observe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t>
  </si>
  <si>
    <t>Observa estas prendas y señala la más larga.
Imagen 1 *
Imagen 2
Imagen 3</t>
  </si>
  <si>
    <t>Imagen 1= "Leotardos"=M1-MyM-2a-4
Imagen 2= "Calcetín corto"=M1-MyM-2a-5
Imagen 3= "Calcetín largo"=M1-MyM-2a-6</t>
  </si>
  <si>
    <t>&lt;p&gt;La prenda de mayor tamaño es la más larga.&lt;/p&gt;</t>
  </si>
  <si>
    <t>{"id":"M1-MyM-2a-I-2","stimulus":"&lt;p&gt;Observe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t>
  </si>
  <si>
    <t>Observa estos objetos y selecciona el más corto.
Imagen 1
Imagen 2 *
Imagen 3</t>
  </si>
  <si>
    <t>Imagen 1= "Regla"=M1-MyM-2-7
Imagen 2= "Sacapuntas"=M1-MyM-2a-8
Imagen 3= "Lápiz"=M1-MyM-2a-9</t>
  </si>
  <si>
    <t>&lt;p&gt;Observa el tamaño de cada objeto.&lt;/p&gt;</t>
  </si>
  <si>
    <t>&lt;p&gt;El objeto de menor tamaño es el más corto.&lt;/p&gt;</t>
  </si>
  <si>
    <t>{"id":"M1-MyM-2a-I-3","stimulus":"&lt;p&gt;Observe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t>
  </si>
  <si>
    <t>¿De qué color es el vestido más corto?</t>
  </si>
  <si>
    <t>El vestido más corto es de color {{grupo1}}.</t>
  </si>
  <si>
    <t>Imagen 1= "Azul"=M1-MyM-2a-10
Imagen 2= "Rojo"=M1-MyM-2a-11</t>
  </si>
  <si>
    <t>{{grupo1}} = azul*|rojo</t>
  </si>
  <si>
    <t>&lt;p&gt;Observa el tamaño de cada vestido.&lt;/p&gt;</t>
  </si>
  <si>
    <t>&lt;p&gt;El vestido de menor tamaño es el más corto.&lt;/p&gt;</t>
  </si>
  <si>
    <t>{"id":"M1-MyM-2a-E-1","stimulus":"&lt;p&gt;De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t>
  </si>
  <si>
    <t>Señala la opción correcta.</t>
  </si>
  <si>
    <t>El niño usa pantalones {{group1}}.
La niña tiene el pelo {{group2}}.</t>
  </si>
  <si>
    <t xml:space="preserve">Imagen 1= "Niño con pantalones largos"=M1-MyM-2a-12
Imagen 2= "Niña con cabello corto"=M1-MyM-2a-13
</t>
  </si>
  <si>
    <t>A1= largos
A2= corto
{{group1}}={{A1}}*|{{A2}}
{{group2}}={{A1}}|{{A2}}*</t>
  </si>
  <si>
    <t>&lt;p&gt;Observa el tamaño del pantalón del niño y del pelo de la niña.&lt;/p&gt;</t>
  </si>
  <si>
    <t>&lt;p&gt;El pantalón es largo y el pelo de la niña es corto.&lt;/p&gt;</t>
  </si>
  <si>
    <t>{"id":"M1-MyM-2a-E-2","stimulus":"&lt;p&gt;Marque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t>
  </si>
  <si>
    <t>El hilo amarillo es {{group1}}. 
El hilo rojo es {{group2}}.</t>
  </si>
  <si>
    <t xml:space="preserve">Imagen 1= "Bobina con hilo amarillo corto"=M1-MyM-2a-14
Imagen 2= "Bobina con hilo rojo largo"=M1-MyM-2a-15
</t>
  </si>
  <si>
    <t>A1= corto
A2=largo
{{group1}}={{A1}}*|{{A2}}
{{group2}}={{A1}}|{{A2}}*</t>
  </si>
  <si>
    <t>&lt;p&gt;Observa el tamaño de los hilos.&lt;/p&gt;</t>
  </si>
  <si>
    <t xml:space="preserve">&lt;p&gt;El de menor tamaño es el más corto.&lt;/p&gt;&lt;p&gt;El de mayor tamaño es el más largo.&lt;/p&gt;
A1 =&lt;p&gt;El hilo amarillo es de menor tamaño, es corto.&lt;/p&gt;
A2 =&lt;p&gt;El hilo rojo es de mayor tamaño, es largo.&lt;/p&gt;
</t>
  </si>
  <si>
    <t>{"id":"M1-MyM-2a-E-3","stimulus":"&lt;p&gt;Marque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t>
  </si>
  <si>
    <t>M1-MyM-2b</t>
  </si>
  <si>
    <t>Distingue entre grande, pequeño y mediano con objetos</t>
  </si>
  <si>
    <t>Observa estos objetos y selecciona el más pequeño.
Imagen 1 *
Imagen 2
Imagen 3</t>
  </si>
  <si>
    <t>Imagen 1= "ratón ordenador"=M1-MyM-2-1
Imagen 2= "teclado"=M1-MyM-2-2
Imagen 3= "ordenador portátil"=M1-MyM-2-3</t>
  </si>
  <si>
    <t>(Imagen de apoyo)</t>
  </si>
  <si>
    <r>
      <rPr>
        <rFont val="Calibri"/>
        <color rgb="FFEA4335"/>
        <sz val="12.0"/>
      </rPr>
      <t xml:space="preserve">(Imagen de apoyo)
</t>
    </r>
    <r>
      <rPr>
        <rFont val="Calibri"/>
        <color rgb="FF000000"/>
        <sz val="12.0"/>
      </rPr>
      <t>Tabla con las tres imágenes y debajo de cada una colocar las leyendas: pequeño, mediano y grande, según corresponda.
Imagen 1= ratón - Pequeño.
Imagen 2= teclado - Mediana.
Imagen3= ordenador portátil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</si>
  <si>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{"id":"M1-MyM-2b-I-1","stimulus":"&lt;p&gt;Observe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t>
  </si>
  <si>
    <t xml:space="preserve">Observa estos objetos y señala el más grande.
Imagen 1 *
Imagen 2
Imagen 3 </t>
  </si>
  <si>
    <t>Imagen 1= "Barril"=M1-MyM-2-4
Imagen 2= "Vaso"=M1-MyM-2-5
Imagen 3= "Botella"=M1-NyO-3a-2</t>
  </si>
  <si>
    <r>
      <rPr>
        <rFont val="Calibri"/>
        <color rgb="FFEA4335"/>
        <sz val="12.0"/>
      </rPr>
      <t xml:space="preserve">(Imagen de apoyo)
</t>
    </r>
    <r>
      <rPr>
        <rFont val="Calibri"/>
        <color rgb="FF000000"/>
        <sz val="12.0"/>
      </rPr>
      <t xml:space="preserve">Tabla con las tres imágenes y debajo de cada una colocar las leyendas: pequeño, mediano y grande, según corresponda.
Imagen 1=  barril- grande
Imagen 2= vaso- pequeño
Imagen3= botella - mediano
</t>
    </r>
    <r>
      <rPr>
        <rFont val="Calibri"/>
        <color rgb="FF434343"/>
        <sz val="12.0"/>
      </rPr>
      <t>&lt;table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</si>
  <si>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{"id":"M1-MyM-2b-I-2","stimulus":"&lt;p&gt;Observe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t>
  </si>
  <si>
    <t>El dado es {{group1}}.
La casa es {{group2}}.</t>
  </si>
  <si>
    <t>Imagen 1= "Dado"=M1-MyM-2-6
Imagen 2= "Móvil"=M1-MyM-2-7
Imagen 3= "Casa"=M1-G-4a-8</t>
  </si>
  <si>
    <t>A1= "pequeño"
A2= "grande"
{{group1}}={{A1}}*|{{A2}}
{{group2}}={{A1}}|{{A2}}*</t>
  </si>
  <si>
    <r>
      <rPr>
        <rFont val="Calibri"/>
        <color rgb="FFEA4335"/>
        <sz val="12.0"/>
      </rPr>
      <t xml:space="preserve">(Imagen de apoyo)
</t>
    </r>
    <r>
      <rPr>
        <rFont val="Calibri"/>
        <color rgb="FF000000"/>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</si>
  <si>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{"id":"M1-MyM-2b-E-1","stimulus":"&lt;p&gt;Escolha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t>
  </si>
  <si>
    <t>El dado es {{group1}}.
El móvil es {{group2}}.</t>
  </si>
  <si>
    <t>A1= "pequeño"
A2= "mediano"
{{group1}}={{A1}}*|{{A2}}
{{group2}}={{A1}}|{{A2}}*</t>
  </si>
  <si>
    <r>
      <rPr>
        <rFont val="Calibri"/>
        <color rgb="FFEA4335"/>
        <sz val="12.0"/>
      </rPr>
      <t xml:space="preserve">(Imagen de apoyo)
</t>
    </r>
    <r>
      <rPr>
        <rFont val="Calibri"/>
        <color rgb="FF000000"/>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</si>
  <si>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{"id":"M1-MyM-2b-E-2","stimulus":"&lt;p&gt;Escolha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t>
  </si>
  <si>
    <t>La casa es {{group1}}.
El móvil es {{group2}}.</t>
  </si>
  <si>
    <t>A1= "grande"
A2= "mediano"
{{group1}}={{A1}}*|{{A2}}
{{group2}}={{A1}}|{{A2}}*</t>
  </si>
  <si>
    <r>
      <rPr>
        <rFont val="Calibri"/>
        <color rgb="FFEA4335"/>
        <sz val="12.0"/>
      </rPr>
      <t xml:space="preserve">(Imagen de apoyo)
</t>
    </r>
    <r>
      <rPr>
        <rFont val="Calibri"/>
        <color rgb="FF000000"/>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</si>
  <si>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{"id":"M1-MyM-2b-E-3","stimulus":"&lt;p&gt;Escolha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t>
  </si>
  <si>
    <t>M1-MyM-2c</t>
  </si>
  <si>
    <t>Distingue entre ancho y estrecho con objetos</t>
  </si>
  <si>
    <t>Observa estas cintas y señala la más ancha.
Imagen 1 *
Imagen 2
Imagen 3</t>
  </si>
  <si>
    <t>Imagen 1= "Cinta roja"=M1-MyM-2c-1
Imagen 2= "Cinta verde"=M1-MyM-2c-2
Imagen 3= "Cinta violeta"=M1-MyM-2c-3</t>
  </si>
  <si>
    <r>
      <rPr>
        <rFont val="Calibri"/>
        <color rgb="FFEA4335"/>
        <sz val="12.0"/>
      </rPr>
      <t xml:space="preserve">(Imagen de apoyo)
</t>
    </r>
    <r>
      <rPr>
        <rFont val="Calibri"/>
        <color rgb="FF000000"/>
        <sz val="12.0"/>
      </rPr>
      <t>Tabla con dos imágenes y debajo de cada una colocar las leyendas: ancho y estrecho, según corresponda.
Imagen 1= Cinta roja - Ancha.
Imagen 2= Cinta verde -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</si>
  <si>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{"id":"M1-MyM-2c-I-1","stimulus":"&lt;p&gt;Observe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t>
  </si>
  <si>
    <t>Observa estos cuadernos y señala el más estrecho.
Imagen 1 *
Imagen 2
Imagen 3</t>
  </si>
  <si>
    <t>Imagen 1= "Cuaderno blanco"=M1-MyM-2c-4
Imagen 2= "Cuaderno celeste"=M1-MyM-2c-5
Imagen 3= "Cuaderno rosa"=M1-MyM-2c-6</t>
  </si>
  <si>
    <r>
      <rPr>
        <rFont val="Calibri"/>
        <color rgb="FFEA4335"/>
        <sz val="12.0"/>
      </rPr>
      <t xml:space="preserve">(Imagen de apoyo)
</t>
    </r>
    <r>
      <rPr>
        <rFont val="Calibri"/>
        <color rgb="FF000000"/>
        <sz val="12.0"/>
      </rPr>
      <t>Tabla con dos imágenes y debajo de cada una colocar las leyendas: ancho y estrecho, según corresponda.
Imagen 1= Cuaderno blanco - Estrecho.
Imagen 2= Cuaderno rosa - Ancho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</si>
  <si>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{"id":"M1-MyM-2c-I-2","stimulus":"&lt;p&gt;Observe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t>
  </si>
  <si>
    <t>Observa estos troncos y señala el más ancho.
Imagen 1 *
Imagen 2</t>
  </si>
  <si>
    <t>Imagen 1= "Tronco ancho"=M1-MyM-2c-7
Imagen 2= "Tronco estrecho"=M1-MyM-2c-8</t>
  </si>
  <si>
    <r>
      <rPr>
        <rFont val="Calibri"/>
        <color rgb="FFEA4335"/>
        <sz val="12.0"/>
      </rPr>
      <t xml:space="preserve">(Imagen de apoyo)
</t>
    </r>
    <r>
      <rPr>
        <rFont val="Calibri"/>
        <color rgb="FF000000"/>
        <sz val="12.0"/>
      </rPr>
      <t>Tabla con dos imágenes y debajo de cada una colocar las leyendas: ancho y estrecho, según corresponda.
Imagen 1= Tronco - Ancho.
Imagen 2= Tronco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</si>
  <si>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{"id":"M1-MyM-2c-I-3","stimulus":"&lt;p&gt;Observe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t>
  </si>
  <si>
    <t>El jarrón azul es {{group1}}.
El jarrón naranja es {{group2}}.</t>
  </si>
  <si>
    <t xml:space="preserve">Imagen 1= "Jarrón azul"=M1-MyM-2c-9
Imagen 2= "Jarrón naranja"=M1-MyM-2c-10
</t>
  </si>
  <si>
    <t>A1= "ancho"
A2= "estrecho"
{{group1}}={{A1}}*|{{A2}}
{{group2}}={{A1}}|{{A2}}*</t>
  </si>
  <si>
    <r>
      <rPr>
        <rFont val="Calibri"/>
        <color rgb="FFEA4335"/>
        <sz val="12.0"/>
      </rPr>
      <t xml:space="preserve">(Imagen de apoyo)
</t>
    </r>
    <r>
      <rPr>
        <rFont val="Calibri"/>
        <color rgb="FF000000"/>
        <sz val="12.0"/>
      </rPr>
      <t>Tabla con dos imágenes y debajo de cada una colocar las leyendas: ancho y estrecho, según corresponda.
Imagen 1= Jarrón azul - Ancho.
Imagen 2= Jarrón naranja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</si>
  <si>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{"id":"M1-MyM-2c-E-1","stimulus":"&lt;p&gt;Escolha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t>
  </si>
  <si>
    <t>El río es {{group1}}. 
La carretera es {{group2}}.</t>
  </si>
  <si>
    <t xml:space="preserve">Imagen 1= "río ancho"=M1-MyM-2c-11
Imagen 2= "carretera estrecha"=M1-MyM-2c-12
</t>
  </si>
  <si>
    <t>A1="ancho"
A1= "estrecha"
{{group1}}={{A1}}*|{{A2}}
{{group2}}={{A1}}|{{A2}}*</t>
  </si>
  <si>
    <r>
      <rPr>
        <rFont val="Calibri"/>
        <color rgb="FFEA4335"/>
        <sz val="12.0"/>
      </rPr>
      <t xml:space="preserve">(Imagen de apoyo)
</t>
    </r>
    <r>
      <rPr>
        <rFont val="Calibri"/>
        <color rgb="FF000000"/>
        <sz val="12.0"/>
      </rPr>
      <t xml:space="preserve">
Tabla con dos imágenes y debajo de cada una colocar las leyendas: ancho y estrecho, según corresponda.
Imagen 1= río ancho- ancho.
Imagen 2=carretera estrecha-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</si>
  <si>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{"id":"M1-MyM-2c-E-2","stimulus":"&lt;p&gt;Escolha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t>
  </si>
  <si>
    <t>La cama con edredón rojo es {{group1}}. 
La cama con edredrón a cuadros es {{group2}}.</t>
  </si>
  <si>
    <t xml:space="preserve">Imagen 1= "Cama con edredón rojo"=M1-G-6a-1-13
Imagen 2= "Cama con edredón a cuadros"=M1-G-6a-14
</t>
  </si>
  <si>
    <t>A1= "estrecha"
A2= "ancha"
{{group1}}={{A1}}*|{{A2}}
{{group2}}={{A1}}|{{A2}}*</t>
  </si>
  <si>
    <r>
      <rPr>
        <rFont val="Calibri"/>
        <color rgb="FFEA4335"/>
        <sz val="12.0"/>
      </rPr>
      <t xml:space="preserve">(Imagen de apoyo)
</t>
    </r>
    <r>
      <rPr>
        <rFont val="Calibri"/>
        <color rgb="FF000000"/>
        <sz val="12.0"/>
      </rPr>
      <t>Tabla con dos imágenes y debajo de cada una colocar las leyendas: ancho y estrecho, según corresponda.
Imagen 1= Cama con edrenón rojo  - Estrecha.
Imagen 2= Cama con edredón a cuadros - Ancha.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</si>
  <si>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{"id":"M1-MyM-2c-E-3","stimulus":"&lt;p&gt;Escolha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t>
  </si>
  <si>
    <t>M1-MyM-3a</t>
  </si>
  <si>
    <t>Realiza mediciones con el palmo, el pie y el paso</t>
  </si>
  <si>
    <t>¿Cuántos palmos mide la mesa?
Imagen M1-MyM-3a-1
{{A1}} *
{{A2}}
{{A3}}</t>
  </si>
  <si>
    <t>Q1= 4
Q2= List= 6,7, 8
Q3= List= 1, 2, 3</t>
  </si>
  <si>
    <t>A1= {{Q1}}
A2= {{Q2}}
A3= {{Q3}}</t>
  </si>
  <si>
    <t>&lt;p&gt;Imagen M1-MyM-3a-2&lt;/p&gt;</t>
  </si>
  <si>
    <t>{"id":"M1-MyM-3a-I-1","stimulus":"&lt;p&gt;Quantos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standard","params":{"countCorrect":1,"countIncorrect":2,"showCheckIcon":true}}}</t>
  </si>
  <si>
    <t>Selecciona cuántos pies mide la rayuela. 
{{A1}} *
{{A2}}
{{A3}}</t>
  </si>
  <si>
    <t>Q1= 8
Q2= List= 4, 5, 7
Q3= = List= 6, 9</t>
  </si>
  <si>
    <t>&lt;p&gt;Imagen M1-MyM-3a-6&lt;/p&gt;</t>
  </si>
  <si>
    <t>{"id":"M1-MyM-3a-I-2","stimulus":"&lt;p&gt;Selecione quantos pés mede a amarelinha. &lt;/p&gt;&lt;div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standard","params":{"countCorrect":1,"countIncorrect":2,"showCheckIcon":true}}}</t>
  </si>
  <si>
    <t>¿Cuántos pasos mide el sofá? 
{{A1}} *
{{A2}}
{{A3}}</t>
  </si>
  <si>
    <t>Q1= 6
Q2= List= 3, 4, 7
Q3= = List= 5, 8</t>
  </si>
  <si>
    <t>&lt;p&gt;Imagen M1-MyM-3a-4&lt;/p&gt;</t>
  </si>
  <si>
    <t>{"id":"M1-MyM-3a-I-3","stimulus":"&lt;p&gt;Quantos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gt;&lt;/div&gt;","seed":{"parameters":[{"name":"Q2","list":["3","4","7"]},{"name":"Q3","list":["5","8"]}],"calculated":[{"name":"A1","label":"6"},{"name":"A2","label":"{{Q2}}","incorrect":true},{"name":"A3","label":"{{Q3}}","incorrect":true}],"uniques":true},"algorithm":{"name":"trueFalse","template":"Multiple choice – standard","params":{"countCorrect":1,"countIncorrect":2,"showCheckIcon":true}}}</t>
  </si>
  <si>
    <t>Utilizando el palmo como medida, ¿cuánto mide la pizarra?
(Imagen M1-MyM-3a-7)</t>
  </si>
  <si>
    <t>La pizarra mide {{A1}} palmos.</t>
  </si>
  <si>
    <t>A1= 9</t>
  </si>
  <si>
    <t>{"id":"M1-MyM-3a-E-1","stimulus":"&lt;p&gt;Usando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t>
  </si>
  <si>
    <t>¿Cuántos pasos hay que dar para medir la alfombra?
Imagen M1-MyM-3a-8</t>
  </si>
  <si>
    <t>Hay que dar {{A1}} pasos.</t>
  </si>
  <si>
    <t>A1= 5</t>
  </si>
  <si>
    <t>{"id":"M1-MyM-3a-E-2","stimulus":"&lt;p&gt;Quantos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t>
  </si>
  <si>
    <t>¿Cuántos pies son necesarios para medir el tobogán?
Imagen M1-MyM-3a-9</t>
  </si>
  <si>
    <t>El tobogán mide {{A1}} pies.</t>
  </si>
  <si>
    <t>A1= 7</t>
  </si>
  <si>
    <t>{"id":"M1-MyM-3a-E-3","stimulus":"&lt;p&gt;Quantos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t>
  </si>
  <si>
    <t>M1-MyM-4a</t>
  </si>
  <si>
    <t>Compara y ordena objetos según su longitud</t>
  </si>
  <si>
    <t>Señala el objeto más largo.
Imagen 1 *
Imagen 2
Imagen 3</t>
  </si>
  <si>
    <t xml:space="preserve">Imagen 1= "Soga verde, larga"=M1-MyM-4-1
Imagen 2= "Soga roja, corta"=M1-MyM-4a-2
Imagen 3= "Soga azúl, más corta que la anterior"=M1-MyM-4a-3
</t>
  </si>
  <si>
    <t>&lt;p&gt;Observa el tamaño de cada cuerda.&lt;/p&gt;</t>
  </si>
  <si>
    <t>(Imagen de apoyo)
Tabla con dos sogas de distintos tamaños. Debajo del más larga colocar: "Largo"; debajo de la corta colocar: "Corto"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middle;\"&gt;largo&lt;/td&gt;&lt;td style=\"width: 33.3333%; text-align: center; border: none; vertical-align: middle;\"&gt;corto&lt;/td&gt;&lt;/tr&gt;&lt;/tbody&gt;&lt;/table&gt;</t>
  </si>
  <si>
    <t>{"id":"M1-MyM-4a-I-1","stimulus":"&lt;p&gt;Selecione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t>
  </si>
  <si>
    <t>Arrastra la opción correcta.</t>
  </si>
  <si>
    <t>&lt;p&gt;El pino es {{A1}}.&lt;/p&gt;
&lt;p&gt;La fuente es {{A2}}.&lt;/p&gt;</t>
  </si>
  <si>
    <t>Imagen 1= "Pino"=M1-G-4a-9
Imagen 2= "Fuente"=M1-MyM-4-4</t>
  </si>
  <si>
    <t>A1= alto
A2= bajo</t>
  </si>
  <si>
    <t>&lt;p&gt;Observa el tamaño de cada elemento.&lt;/p&gt;</t>
  </si>
  <si>
    <t>&lt;p&gt;El elemento de menor tamaño es el más bajo.&lt;/p&gt;</t>
  </si>
  <si>
    <t>{"id":"M1-MyM-4a-E-1","stimulus":"&lt;p&gt;Arraste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t>
  </si>
  <si>
    <t>M1-MyM-5a</t>
  </si>
  <si>
    <t>Compara y ordena objetos según su capacidad</t>
  </si>
  <si>
    <t>¿En cuál de estos objetos cabe menos agua?
Imagen 1 *
Imagen 2
Imagen 3</t>
  </si>
  <si>
    <t>Imagen 1= "taza"=M1-MyM-5a-1
Imagen 2= "botella"=M1-NyO-3a-2
Imagen 3= "cubo"=M1-MyM-5a-2</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</si>
  <si>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</si>
  <si>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</si>
  <si>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(Imagen de apoyo)
Tabla con dos objetos: un cubo, debajo colocar "Cabe más"; un vaso,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</si>
  <si>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{"id":"M1-MyM-5a-I-1","stimulus":"&lt;p&gt;Em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t>
  </si>
  <si>
    <t>¿En cuál de estos objetos cabe más agua?
Imagen 1 
Imagen 2
Imagen 3*</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</si>
  <si>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</si>
  <si>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</si>
  <si>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{"id":"M1-MyM-5a-I-2","stimulus":"&lt;p&gt;Em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t>
  </si>
  <si>
    <t>Escoge la opción correcta.</t>
  </si>
  <si>
    <t>En la mochila cabe {{group1}} que en la caja.</t>
  </si>
  <si>
    <t>Imagen 1= "mochila pequeña"=M1-MyM-5a-3
Imagen 2= "caja grande"=M1-MyM-5a-4</t>
  </si>
  <si>
    <t>A1= menos
A2= más
{{group1}}={{A1}}*|{{A2}}</t>
  </si>
  <si>
    <r>
      <rPr>
        <rFont val="Calibri"/>
        <color theme="1"/>
        <sz val="12.0"/>
      </rPr>
      <t>(Imagen de apoyo)</t>
    </r>
    <r>
      <rPr>
        <rFont val="Calibri"/>
        <color rgb="FF000000"/>
        <sz val="12.0"/>
      </rPr>
      <t xml:space="preserve">
</t>
    </r>
  </si>
  <si>
    <r>
      <rPr>
        <rFont val="Calibri"/>
        <color theme="1"/>
        <sz val="12.0"/>
      </rPr>
      <t>(Imagen de apoyo)</t>
    </r>
    <r>
      <rPr>
        <rFont val="Calibri"/>
        <color rgb="FF000000"/>
        <sz val="12.0"/>
      </rPr>
      <t xml:space="preserve">
</t>
    </r>
  </si>
  <si>
    <t>(Imagen de apoyo)
Tabla con dos objetos: caja grande, debajo colocar "Cabe más"; mochila pequeña,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</si>
  <si>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{"id":"M1-MyM-5a-E-1","stimulus":"&lt;p&gt;Escolha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t>
  </si>
  <si>
    <t>M1-MyM-6a</t>
  </si>
  <si>
    <t>Compara y ordena objetos según su peso</t>
  </si>
  <si>
    <t>Observa la imagen y elige la afirmación correcta.
La piña pesa más que el limón.*
El limón pesa menos que la piña.*
La cereza pesa menos que la piña.*
El limón pesa más que la piña.
La piña pesa menos que la cereza.
El limón pesa menos que la cereza.
(2 opciones, 1 correcta)</t>
  </si>
  <si>
    <t>Imagen 1= "piña"=M1-EyP-1a-8
Imagen 2= "limón"=M1-MyM-6a-1
Imagen 3= "cereza"=M1-EyP-1a-7</t>
  </si>
  <si>
    <t>Ten en cuenta el tamaño de cada fruta para comparar sus pesos.</t>
  </si>
  <si>
    <r>
      <rPr>
        <rFont val="Calibri"/>
        <color theme="1"/>
        <sz val="12.0"/>
      </rPr>
      <t>(Imagen de apoyo)</t>
    </r>
    <r>
      <rPr>
        <rFont val="Calibri"/>
        <color rgb="FF000000"/>
        <sz val="12.0"/>
      </rPr>
      <t xml:space="preserve">
</t>
    </r>
  </si>
  <si>
    <t>(Imagen de apoyo)
Tabla con dos frutas: fruta grande, debajo colocar "pesa más"; fruta pequeña,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</si>
  <si>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{"id":"M1-MyM-6a-I-1","stimulus":"&lt;p&gt;Observe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t>
  </si>
  <si>
    <t>Indica qué animal pesa menos.
Imagen 1
Imagen 2
Imagen 3*</t>
  </si>
  <si>
    <t>Imagen 1= "vaca"=M1-MyM-6a-2
Imagen 2= "perro"=M1-G-4a-3
Imagen 3= "gallo"=M1-MyM-6a-3</t>
  </si>
  <si>
    <t>Ten en cuenta el tamaño de cada animal para comparar sus pesos.</t>
  </si>
  <si>
    <t xml:space="preserve">(Imagen de apoyo)
</t>
  </si>
  <si>
    <t>(Imagen de apoyo)
Tabla con dos animales: animal grande, debajo colocar "pesa más"; animal pequeño,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</si>
  <si>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{"id":"M1-MyM-6a-E-1","stimulus":"&lt;p&gt;Indique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t>
  </si>
  <si>
    <t>M1-MyM-7a</t>
  </si>
  <si>
    <t>Identifica monedas y billetes de euro (hasta 50 €)</t>
  </si>
  <si>
    <t>Señala el billete de 10 €.
Imagen 1*
Imagen 2
Imagen 3</t>
  </si>
  <si>
    <t>Imagen 1 = "Billete de 10 €"
Imagen 2 = "Billete de 20 €"
Imagen 3 = "Billete de 50 €"</t>
  </si>
  <si>
    <t>Estas son algunas de las monedas y billetes de euro. &lt;img src=\"M1-MyM-7a-10\" width=\"300\"&gt;&lt;/img&gt;</t>
  </si>
  <si>
    <t>{"id":"M1-MyM-7a-I-1","stimulus":"&lt;p&gt;Marque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t>
  </si>
  <si>
    <t>Señala el billete de 5 €.
Imagen 1
Imagen 2
Imagen 3*</t>
  </si>
  <si>
    <t>Imagen 1 = "Billete de 10 €"
Imagen 2 = "Billete de 20 €"
Imagen 3 = "Billete de 5 €"</t>
  </si>
  <si>
    <t>{"id":"M1-MyM-7a-I-2","stimulus":"&lt;p&gt;Marque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t>
  </si>
  <si>
    <t>Señala la moneda de 20 céntimos de euro.
Imagen 1*
Imagen 2
Imagen 3</t>
  </si>
  <si>
    <t>Imagen 1 = "Moneda de 0.20 €"
Imagen 2 = "Moneda de 0.50 €"
Imagen 3 = "Moneda de 0.10 €"</t>
  </si>
  <si>
    <t>{"id":"M1-MyM-7a-I-3","stimulus":"&lt;p&gt;Marque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t>
  </si>
  <si>
    <t>Señala la moneda de 1 céntimo de euro.
Imagen 1*
Imagen 2
Imagen 3</t>
  </si>
  <si>
    <t>Imagen 1 = "Moneda de 0.01 €"
Imagen 2 = "Moneda de 0.02 €"
Imagen 3 = "Moneda de 0.05 €"</t>
  </si>
  <si>
    <t>{"id":"M1-MyM-7a-I-4","stimulus":"&lt;p&gt;Marque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t>
  </si>
  <si>
    <t>Indica de qué valor es el billete.
Imagen = "Billete de 20 €"</t>
  </si>
  <si>
    <t>El billete es de {{A1}} €.</t>
  </si>
  <si>
    <t>A1 = 20</t>
  </si>
  <si>
    <t>{"id":"M1-MyM-7a-E-1","stimulus":"&lt;p&gt;Indique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t>
  </si>
  <si>
    <t xml:space="preserve">Indica de qué valor es la moneda.
Imagen = "Moneda de 2 €" </t>
  </si>
  <si>
    <t>La moneda es de {{A1}} €.</t>
  </si>
  <si>
    <t>A1 = 2</t>
  </si>
  <si>
    <t>{"id":"M1-MyM-7a-E-2","stimulus":"&lt;p&gt;Indique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t>
  </si>
  <si>
    <t xml:space="preserve">Indica de qué valor es la moneda.
Imagen = "Moneda de 0.02 €" </t>
  </si>
  <si>
    <t>La moneda es de {{A1}} céntimos de euro.</t>
  </si>
  <si>
    <t>{"id":"M1-MyM-7a-E-3","stimulus":"&lt;p&gt;Indique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t>
  </si>
  <si>
    <t>M1-MyM-13a</t>
  </si>
  <si>
    <t>Reconoce múltiplos y submúltiplos del euro utilizando monedas y billetes</t>
  </si>
  <si>
    <t>Selecciona el grupo de billetes que tiene el mismo valor que el siguiente billete.&lt;div style=\"display:flex; justify-content:center;\"&gt;&lt;img src=\"50 €\" width=\"200\"&gt;&lt;/p&gt;&lt;/div&gt;</t>
  </si>
  <si>
    <t>A1 = &lt;div style=\"display:flex\"&gt;&lt;img src=\"http://drive.google.com/uc?export=view&amp;id= 10 €\" width=\"130\"&gt;&lt;img src=\"http://drive.google.com/uc?export=view&amp;id= 5 €\" width=\"130\"&gt;&lt;img src=\"http://drive.google.com/uc?export=view&amp;id= 5 €\" width=\"130\"&gt;&lt;/div&gt;*
A2 = &lt;div style=\"display:flex\"&gt;&lt;img src=\"5 €\" width=\"130\"&gt;&lt;img src=\"http://drive.google.com/uc?export=view&amp;id= 5 €\" width=\"130\"&gt;&lt;img src=\"http://drive.google.com/uc?export=view&amp;id= 5 €\" width=\"130\"&gt;&lt;/div&gt;
A3 =  &lt;div style=\"display:flex\"&gt;&lt;img src=\"10 €\" width=\"130\"&gt;&lt;img src=\"http://drive.google.com/uc?export=view&amp;id= 10 €\" width=\"130\"&gt;&lt;img src=\"http://drive.google.com/uc?export=view&amp;id= 10 €\" width=\"130\"&gt;&lt;/div&gt;</t>
  </si>
  <si>
    <t>Suma el valor de los billetes.</t>
  </si>
  <si>
    <t>Suma el valor de los billetes.
A2= &lt;p&gt;5 euros + 5 euros + 5 euros = 15 euros&lt;/p&gt;
A3= &lt;p&gt;10 euros + 10 euros + 10 euros = 30 euros&lt;/p&gt;</t>
  </si>
  <si>
    <t>{"id":"M1-MyM-13a-I-1","stimulus":"&lt;p&gt;Selecione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t>
  </si>
  <si>
    <t>Selecciona el grupo de monedas que tiene el mismo valor que la siguiente moneda.&lt;div style=\"display:flex; justify-content:center;\"&gt;&lt;img src=\"1 €\" width=\"200\"&gt;&lt;/p&gt;&lt;/div&gt;</t>
  </si>
  <si>
    <t>A1 = &lt;div style=\"display:flex\"&gt;&lt;img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50 céntimos\"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20 céntimos\" width=\"130\"&gt;&lt;img src=\"http://drive.google.com/uc?export=view&amp;id= 10 céntimos\" width=\"130\"&gt;&lt;img src=\"http://drive.google.com/uc?export=view&amp;id= 20 céntimos\" width=\"130\"&gt;&lt;img src=\"http://drive.google.com/uc?export=view&amp;id= 10 céntimos\" width=\"130\"&gt;&lt;/div&gt;
A4 =  &lt;div style=\"display:flex\"&gt;&lt;img src=\"http://drive.google.com/uc?export=view&amp;id= 20 céntimos\" width=\"130\"&gt;&lt;img src=\"http://drive.google.com/uc?export=view&amp;id= 20 céntimos\" width=\"130\"&gt;&lt;img src=\"http://drive.google.com/uc?export=view&amp;id= 20 céntimos\" width=\"130\"&gt;&lt;img src=\"http://drive.google.com/uc?export=view&amp;id= 10 céntimos\" width=\"130\"&gt;&lt;/div&gt;
A5 =  &lt;div style=\"display:flex\"&gt;&lt;img src=\"http://drive.google.com/uc?export=view&amp;id= 20 céntimos\" width=\"130\"&gt;&lt;img src=\"http://drive.google.com/uc?export=view&amp;id= 50 céntimos\" width=\"130\"&gt;&lt;img src=\"http://drive.google.com/uc?export=view&amp;id= 20 céntimos\" width=\"130\"&gt;&lt;img src=\"http://drive.google.com/uc?export=view&amp;id= 20 céntimos\" width=\"130\"&gt;&lt;/div&gt;</t>
  </si>
  <si>
    <t>Suma el valor de las monedas.</t>
  </si>
  <si>
    <t>Suma el valor de las monedas.
A2= Estas monedas suman 90 céntimos.
A3= Estas monedas suman 60 céntimos.
A4=Estas monedas suman 70 céntimos.
A5=Estas monedas suman 1 euro y 10 céntimos.</t>
  </si>
  <si>
    <t>{"id":"M1-MyM-13a-I-2","stimulus":"&lt;p&gt;Selecione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t>
  </si>
  <si>
    <t>Selecciona el grupo de monedas que tiene el mismo valor que la siguiente moneda.&lt;div style=\"display:flex; justify-content:center;\"&gt;&lt;img src=\"2 €\" width=\"200\"&gt;&lt;/p&gt;&lt;/div&gt;</t>
  </si>
  <si>
    <t>A1 = &lt;div style=\"display:flex\"&gt;&lt;img src=\"http://drive.google.com/uc?export=view&amp;id= 1 €\" width=\"130\"&gt;&lt;img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1 €\"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1 €\" width=\"130\"&gt;&lt;img src=\"http://drive.google.com/uc?export=view&amp;id= 50 céntimos\" width=\"130\"&gt;&lt;img src=\"http://drive.google.com/uc?export=view&amp;id= 50 céntimos\" width=\"130\"&gt;&lt;img src=\"http://drive.google.com/uc?export=view&amp;id= 10 céntimos\" width=\"130\"&gt;&lt;/div&gt;
A4 =  &lt;div style=\"display:flex\"&gt;&lt;img src=\"http://drive.google.com/uc?export=view&amp;id= 1 €\" width=\"130\"&gt;&lt;img src=\"http://drive.google.com/uc?export=view&amp;id= 50 céntimos\" width=\"130\"&gt;&lt;/div&gt;
A5 =  &lt;div style=\"display:flex\"&gt;&lt;img src=\"http://drive.google.com/uc?export=view&amp;id= 50 céntimos\" width=\"130\"&gt;&lt;img src=\"http://drive.google.com/uc?export=view&amp;id= 50 céntimos\" width=\"130\"&gt;&lt;img src=\"http://drive.google.com/uc?export=view&amp;id= 20 céntimos\" width=\"130\"&gt;&lt;img src=\"http://drive.google.com/uc?export=view&amp;id= 20 céntimos\" width=\"130\"&gt;&lt;/div&gt;</t>
  </si>
  <si>
    <t>{"id":"M1-MyM-13a-I-3","stimulus":"&lt;p&gt;Selecione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t>
  </si>
  <si>
    <t>¿Cuantas monedas de {{Q1}} céntimos se necesitan para tener 1 €?</t>
  </si>
  <si>
    <t>Se necesitan {{A1}} monedas de {{Q1}} céntimos.</t>
  </si>
  <si>
    <t xml:space="preserve">Q1=List=2,5, 10, 20, 50
</t>
  </si>
  <si>
    <t xml:space="preserve">A1 = 100/{{Q1}}
</t>
  </si>
  <si>
    <t>Suma las monedas de {{Q1}} céntimos necesarias para llegar a 1 €.</t>
  </si>
  <si>
    <t>{"id":"M1-MyM-13a-E-1","stimulus":"&lt;p&gt;Quantas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t>
  </si>
  <si>
    <t>¿Cuantas monedas de {{Q1}} € se necesitan para tener 10 €?</t>
  </si>
  <si>
    <t>Se necesitan {{A1}} monedas de {{Q1}} €.</t>
  </si>
  <si>
    <t xml:space="preserve">Q1=List= 1, 2
</t>
  </si>
  <si>
    <t>A1 = 10/{{Q1}}</t>
  </si>
  <si>
    <t>Suma las monedas de {{Q1}} euros necesarias para llegar a 10 €.</t>
  </si>
  <si>
    <t>{"id":"M1-MyM-13a-E-2","stimulus":"&lt;p&gt;Quantas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t>
  </si>
  <si>
    <t xml:space="preserve">Daniela tiene ahorrado {{Q1}} billetes de {{Q2}} €. ¿Cuánto dinero tiene ahorrado Daniela?
</t>
  </si>
  <si>
    <t xml:space="preserve">Daniela tiene ahorrados {{A1}} €. </t>
  </si>
  <si>
    <t xml:space="preserve">Q1= List=2,3,4,5
Q2=List=5, 10, 20, 50
</t>
  </si>
  <si>
    <t>A1 = {{Q1}}*{{Q2}}</t>
  </si>
  <si>
    <t>Suma {{Q2}} € {{Q1}} veces para saber cuánto dinero tiene ahorrado Daniela.</t>
  </si>
  <si>
    <t>{"id":"M1-MyM-13a-A-1","stimulus":"&lt;p&gt;Nesta semana, Daniela economizou {{Q1}} notas de R$ {{Q2}}. Quanto dinheiro ela economizou?&lt;/p&gt;","feedback":"&lt;p&gt;Adicione R$ {{Q2}} por {{Q1}} vezes para descobrir quanto dinheiro Daniela economizou.&lt;/p&gt;","hint":"&lt;p&gt;Some o valor das notas.&lt;/p&gt;","template":"&lt;p&gt;Daniela economizou R$ {{response}}. &lt;/p&gt;","seed":{"parameters":[{"name":"Q1","label":null,"list":[2,3,4,5]},{"name":"Q2","label":null,"list":[5,10,20,50]}],"calculated":[{"name":"A1","label":"{{function}}","function":"{{Q1}}*{{Q2}}"}],"uniques":true},"algorithm":{"name":"calculateOperation","params":{"method":"equivLiteral","keyboard":"NUMERICAL"}}}</t>
  </si>
  <si>
    <t>Rosa recibió por su cumpleaños {{Q1}} billetes de {{Q2}} €. ¿Cuánto dinero recibió Rosa?</t>
  </si>
  <si>
    <t>Rosa recibió {{A1}} €.</t>
  </si>
  <si>
    <t>Suma {{Q2}} € {{Q1}} veces para saber cuánto dinero recibió Rosa.</t>
  </si>
  <si>
    <t>{"id":"M1-MyM-13a-A-2","stimulus":"&lt;p&gt;Rosa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t>
  </si>
  <si>
    <t>Ana recibe {{Q1}} monedas de {{Q2}} € por cortar el césped de su casa. ¿Cuanto dinero recibe Ana?</t>
  </si>
  <si>
    <t>Ana ha recibido {{A1}} €.</t>
  </si>
  <si>
    <t xml:space="preserve">Q1=List=2,3,4,5
Q2=List= 1, 2
</t>
  </si>
  <si>
    <t>Suma {{Q2}} € {{Q1}} veces para saber cuánto dinero recibió Ana.</t>
  </si>
  <si>
    <t>{"id":"M1-MyM-13a-A-3","stimulus":"&lt;p&gt;Ana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t>
  </si>
  <si>
    <t>M1-MyM-7b</t>
  </si>
  <si>
    <t>Resuelve situaciones cotidianas sencillas conociendo los valores de las monedas y billetes</t>
  </si>
  <si>
    <t>Samuel ha recibido por su santo {{Q1}} euros y {{Q4}} céntimos. ¿Cuál de estos objetos podría comprar?
TABLA
Fila 1 (Imagen 1 | Imagen 2 | Imagen 3)
Fila 2 ({{T1}} euros y {{Q4}} céntimos | {{T2}} |{{T3}}) euros y {{Q4}} céntimos
A1= Imagen M1-MyM-7b-1*
A2= Imagen M1-MyM-7b-2
A3= Imagen M1-MyM-7b-3</t>
  </si>
  <si>
    <t>Q1 = Min = 6; Max = 15; Step = 1
Q2 = Min = 1; Max = 5; Step = 1
Q3 = Min = 1; Max = 5; Step = 1
Q4 = Min = 2; Max = 99; Step = 1</t>
  </si>
  <si>
    <t>T1= {{Q1}}-{{Q2}} 
T2= {{Q1}}+{{Q2}} 
T3= {{Q1}}+{{Q3}} 
A1= Imagen M1-MyM-7b-1*
A2= Imagen M1-MyM-7b-2
A3= Imagen M1-MyM-7b-3</t>
  </si>
  <si>
    <t>&lt;p&gt;El juego que puede comprar cuesta menos de {{Q1}} euros y {{Q4}} céntimos.&lt;/p&gt;</t>
  </si>
  <si>
    <t>{
    "id": "M1-MyM-7b-I-1",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t>
  </si>
  <si>
    <t>Marina quiere comprar un libro con {{Q1}} euros. Selecciona el libro que puede comprar.
TABLA
Fila 1 (Un libro de fantasía | Un libro de aventuras | Un cómic)
Fila 2 ({{T1}} euros y {{Q5}} céntimos | {{T2}} y {{Q6}} céntimos |{{T3}}) euros y {{Q7}} céntimos
{{A1}}
{{A2}}*
{{A3}}</t>
  </si>
  <si>
    <t>Q1 = Min = 13; Max = 50; Step = 1
Q2-Q4 = Min = 1; Max = 5; Step = 1
Q5-Q7 = Min = 2; Max = 99; Step = 1</t>
  </si>
  <si>
    <t>T1= {{Q1}}-{{Q2}} 
T2= {{Q1}}+{{Q3}} 
T3= {{Q1}}+{{Q4}} 
A1= math.min({{T1}},{{T2}},{{T3}})
A2={{T1}}+{{T2}}+{{T3}}-math.max({{T1}},{{T2}},{{T3}})-math.min({{T1}},{{T2}},{{T3}})
A3= math.max({{T1}},{{T2}},{{T3}})</t>
  </si>
  <si>
    <t>&lt;p&gt;El valor del libro que puede comprar es inferior a {{Q1}} euros.&lt;/p&gt;</t>
  </si>
  <si>
    <t>{
    "id": "M1-MyM-7b-I-2",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t>
  </si>
  <si>
    <t>Isabel tiene solo {{Q1}} céntimos en la cartera. ¿Cuál de estos objetos puede comprar? 
TABLA
Fila 1 (Imagen 1 | Imagen 2 | Imagen 3)
Fila 2 ({{T1}} céntimos | {{T2}} céntimos |{{T3}}) céntimos
A1= Imagen M1-MyM-7b-4*
A2= Imagen M1-MyM-7b-5
A3= Imagen M1-MyM-7b-6</t>
  </si>
  <si>
    <t>Q1 = Min = 50; Max = 80; Step = 1
Q2-Q4 = Min = 2; Max = 19; Step = 1</t>
  </si>
  <si>
    <t>T1= {{Q1}}-{{Q2}} 
T2= {{Q1}}+{{Q3}} 
T3= {{Q1}}+{{Q4}} 
A1= math.min({{T1}},{{T2}},{{T3}})
A2={{T1}}+{{T2}}+{{T3}}-math.max({{T1}},{{T2}},{{T3}})-math.min({{T1}},{{T2}},{{T3}})
A3= math.max({{T1}},{{T2}},{{T3}})</t>
  </si>
  <si>
    <t>&lt;p&gt;El valor del objeto que puede comprar es inferior a {{Q1}} céntimos.&lt;/p&gt;</t>
  </si>
  <si>
    <t>{
    "id": "M1-MyM-7b-I-3",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t>
  </si>
  <si>
    <t xml:space="preserve">¿Cuántos billetes de {{Q1}} € son necesarios para hacer una compra en el mercado de {{T1}} €? </t>
  </si>
  <si>
    <t xml:space="preserve">Son necesarios {{A1}} billetes de {{Q1}} €. </t>
  </si>
  <si>
    <t xml:space="preserve">Q1=List=5, 10, 20, 50
Q2= List=2,3,4,5
</t>
  </si>
  <si>
    <t>T1= {{Q1}}*{{Q2}} 
A1= {{Q2}}</t>
  </si>
  <si>
    <t>&lt;p&gt;Cuenta las veces que hay que sumar {{Q1}} hasta obtener {{T1}}.&lt;/p&gt;</t>
  </si>
  <si>
    <t>{"id":"M1-MyM-7b-E-1","stimulus":"&lt;p&gt;Quantas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 &lt;/p&gt;","seed":{"parameters":[{"name":"Q2","label":null,"list":[2,3,4,5]},{"name":"Q1","label":null,"list":[5,10,20]}],"calculated":[{"name":"T1","label":"{{function}}","function":"{{Q1}}*{{Q2}}","temp":true},{"name":"A1","label":"{{function}}","function":"{{Q2}}"}],"uniques":true},"algorithm":{"name":"calculateOperation","params":{"method":"equivLiteral","keyboard":"NUMERICAL"}}}</t>
  </si>
  <si>
    <t xml:space="preserve">¿Cuántos billetes de {{Q1}} € son necesarios para pagar un juguete que cuesta {{T1}} €? </t>
  </si>
  <si>
    <t>Q1=List=5, 10, 20, 50
Q2= List=2,3,4</t>
  </si>
  <si>
    <t>{"id":"M1-MyM-7b-E-2","stimulus":"&lt;p&gt;Quantas notas de R$ {{Q1}} são necessárias para pagar um brinquedo que custa R$ {{T1}}? &lt;/p&gt;","feedback":"&lt;p&gt;Conte quantas vezes é preciso adicionar {{Q1}} até obter {{T1}}.&lt;/p&gt;","hint":"&lt;p&gt;Conte quantas vezes é preciso adicionar {{Q1}} até obter {{T1}}.&lt;/p&gt;","template":"&lt;p&gt;São necessárias {{response}} notas de R$ {{Q1}}. &lt;/p&gt;","seed":{"parameters":[{"name":"Q2","label":null,"list":[2,3,4,5]},{"name":"Q1","label":null,"list":[5,10,20]}],"calculated":[{"name":"T1","label":"{{function}}","function":"{{Q1}}*{{Q2}}","temp":true},{"name":"A1","label":"{{function}}","function":"{{Q2}}"}],"uniques":true},"algorithm":{"name":"calculateOperation","params":{"method":"equivLiteral","keyboard":"NUMERICAL"}}}</t>
  </si>
  <si>
    <t xml:space="preserve">¿Cuántas monedas de {{Q1}} céntimos son necesarios para pagar una golosina que cuesta {{T1}} céntimos? </t>
  </si>
  <si>
    <t>Son necesarios {{A1}} monedas de {{Q1}} céntimos.</t>
  </si>
  <si>
    <t>Q1=List=1, 2, 5, 10, 20
Q2= List=2,3,4</t>
  </si>
  <si>
    <t>{"id":"M1-MyM-7b-E-3","stimulus":"&lt;p&gt;Quantas moedas de {{Q1}} centavos são necessárias para pagar uma bala que custa {{T1}} centavos? &lt;/p&gt;","feedback":"&lt;p&gt;Conte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t>
  </si>
  <si>
    <t>M1-MyM-14a</t>
  </si>
  <si>
    <t>Compara los valores de monedas y billetes</t>
  </si>
  <si>
    <t>¿Cuál de estas monedas vale más?
moneda de 2 euros*
moneda de 1 euros*
moneda de 50 cent *
moneda de 10 cent 
moneda de 5 cent 
moneda de 2 cent 
moneda de 1 cent 
(Se ven 3)</t>
  </si>
  <si>
    <t>&lt;p&gt;Estas son algunas de las monedas y billetes de euro.&lt;p&gt;
Imagen con valores de las monedas</t>
  </si>
  <si>
    <t>&lt;p&gt;Estas son algunas de las monedas y billetes de euro.&lt;p&gt;
Imagen con valores de las monedas</t>
  </si>
  <si>
    <t>{"id":"M1-MyM-14a-I-1","stimulus":"&lt;p&gt;Qual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t>
  </si>
  <si>
    <t>¿Cuál de estas monedas vale menos?
moneda de 2 euros
moneda de 1 euros
moneda de 50 cent 
moneda de 10 cent 
moneda de 5 cent *
moneda de 2 cent *
moneda de 1 cent *
(Se ven 3)</t>
  </si>
  <si>
    <t>{"id":"M1-MyM-14a-I-2","stimulus":"&lt;p&gt;Qual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t>
  </si>
  <si>
    <t>¿Cuál de estos billetes vale más?
billete de 50 €*
billete de 20 €*
billete de 10 €
billete de 5 €
(Se ven 3, 1 correcta)</t>
  </si>
  <si>
    <t>&lt;p&gt;Estas son algunas de las monedas y billetes de euro.&lt;p&gt;
Imagen con valores de los billetes.</t>
  </si>
  <si>
    <t>{"id":"M1-MyM-14a-I-3","stimulus":"&lt;p&gt;Qual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t>
  </si>
  <si>
    <t>¿Cuál de estos billetes vale menos?
billete de 50 €
billete de 20 €
billete de 10 €*
billete de 5 €*
(Se ven 3, 1 correcta)</t>
  </si>
  <si>
    <t>{"id":"M1-MyM-14a-I-4","stimulus":"&lt;p&gt;Qual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t>
  </si>
  <si>
    <t>Selecciona las monedas que están ordenadas de menor a mayor.
{{Q1}} {{Q2}} {{Q3}}*
{{Q5}} {{Q4}} {{Q6}}
{{Q9}} {{Q7}} {{Q8}}</t>
  </si>
  <si>
    <t>Todo imágenes: 
Q1 = monedas de 1, 2 y 5 cent 
Q2 = monedas de 10 20 y 50 cent 
Q3 = monedas de 1 y 2 euros 
Q4 = monedas de 1, 2 y 5 cent 
Q5 = monedas de 10 20 y 50 cent 
Q6 = monedas de 1 y 2 euros 
Q7 = monedas de 1, 2 y 5 cent 
Q8 = monedas de 10 20 y 50 cent 
Q9 = monedas de 1 y 2 euros</t>
  </si>
  <si>
    <t>ordena según "valor"</t>
  </si>
  <si>
    <t>{
    "id": "M1-MyM-14a-E-1",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 true
        }
    }
}</t>
  </si>
  <si>
    <t>Selecciona los billetes que están ordenados de menor a mayor.
en imagen: billete de 5 €, billete de 10 € y billete de 20 €*
en imagen: billete de 20 €, billete de 5 € y billete de 10 €
en imagen: billete de 5 €, billete de 20 € y billete de 10 €
en imagen: billete de 10 €, billete de 20 € y billete de 5 €
en imagen: billete de 20 €, billete de 10 € y billete de 5 €
Se ven 3</t>
  </si>
  <si>
    <t>{"id":"M1-MyM-14a-E-2","stimulus":"&lt;p&gt;Selecione as notas que estão ordenadas do menor para o maior valor.&lt;/p&gt;","hint":"&lt;p&gt;Estas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style=\"display:flex;\"&gt;&lt;img src=\"https://blueberry-assets.oneclick.es/M1_MyM_7a_15.png\" width=\"130\"&gt;&lt;img src=\"https://blueberry-assets.oneclick.es/M1_MyM_7a_18.png\" width=\"130\"&gt;&lt;img src=\"https://blueberry-assets.oneclick.es/M1_MyM_7a_19.png\" width=\"130\"&gt;&lt;/img&gt;&lt;/div&gt;"},{"name":"A2","label":"&lt;div style=\"display:flex;\"&gt;&lt;img src=\"https://blueberry-assets.oneclick.es/M1_MyM_7a_19.png\" width=\"130\"&gt;&lt;/img&gt;&lt;img src=\"https://blueberry-assets.oneclick.es/M1_MyM_7a_15.png\" width=\"130\"&gt;&lt;img src=\"https://blueberry-assets.oneclick.es/M1_MyM_7a_18.png\" width=\"130\"&gt;&lt;/div&gt;","incorrect":true},{"name":"A3","label":"&lt;div style=\"display:flex;\"&gt;&lt;img src=\"https://blueberry-assets.oneclick.es/M1_MyM_7a_18.png\" width=\"130\"&gt;&lt;img src=\"https://blueberry-assets.oneclick.es/M1_MyM_7a_19.png\" width=\"130\"&gt;&lt;/img&gt;&lt;/img&gt;&lt;img src=\"https://blueberry-assets.oneclick.es/M1_MyM_7a_15.png\" width=\"130\"&gt;&lt;/div&gt;","incorrect":true},{"name":"A4","label":"&lt;div style=\"display:flex;\"&gt;&lt;img src=\"https://blueberry-assets.oneclick.es/M1_MyM_7a_15.png\" width=\"130\"&gt;&lt;img src=\"https://blueberry-assets.oneclick.es/M1_MyM_7a_22.png\" width=\"130\"&gt;&lt;/img&gt;&lt;img src=\"https://blueberry-assets.oneclick.es/M1_MyM_7a_18.png\" width=\"130\"&gt;&lt;/div&gt;","incorrect":true},{"name":"A5","label":"&lt;div style=\"display:flex;\"&gt;&lt;img src=\"https://blueberry-assets.oneclick.es/M1_MyM_7a_19.png\" width=\"130\"&gt;&lt;/img&gt;&lt;img src=\"https://blueberry-assets.oneclick.es/M1_MyM_7a_18.png\" width=\"130\"&gt;&lt;img src=\"https://blueberry-assets.oneclick.es/M1_MyM_7a_22.png\" width=\"130\"&gt;&lt;/div&gt;","incorrect":true}],"uniques":true},"algorithm":{"name":"trueFalse","template":"Multiple choice – standard","params":{"countCorrect":1,"countIncorrect":2,"showCheckIcon":true}}}</t>
  </si>
  <si>
    <t>M1-MyM-8a</t>
  </si>
  <si>
    <t>Identifica los días de la semana asociándolos con eventos escolares y meteorológicos</t>
  </si>
  <si>
    <t>&lt;p&gt;Señala las frases correctas.&lt;/p&gt;</t>
  </si>
  <si>
    <t>Single Choice</t>
  </si>
  <si>
    <t>A1=El lunes es el primer día de la semana.#*
A2=El viernes es el último día de clase de la semana.#*
A3=El fin de semana es el sábado y el domingo.#*
A4=Hay que ir a clase de lunes a viernes.#*
A5=El viernes es el primer día de la semana.#El primer día de la semana es el lunes.
A6=El fin de semana es de viernes a domingo.#|El fin de semana es el sábado y el domingo.
A7=Hay que ir a clase de lunes a domingo.#|En realidad, hay que ir a clase de lunes a viernes.
A8=El domingo hay que ir a clase.#|Los fines de semana no hay clase.
A9=El sábado hay que ir a clase.#|Los fines de semana no hay clase.</t>
  </si>
  <si>
    <t>&lt;p&gt;Estos son los días de la semana:&lt;/p&gt;
$$IMG=M1-MyM-8a-4</t>
  </si>
  <si>
    <t>{"id":"M1-MyM-8a-I-1","stimulus":"&lt;p&gt;Marque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t>
  </si>
  <si>
    <t>&lt;p&gt;Ordena los días de la semana.&lt;/p&gt;</t>
  </si>
  <si>
    <t>A1=Lunes#1
A2=Martes#2
A3=Miércoles#3
A4=Jueves#4
A5=Viernes#5
A6=Sábado#6
A7=Domingo#7</t>
  </si>
  <si>
    <t>{"id":"M1-MyM-8a-I-2","stimulus":"&lt;p&gt;Ordene os dias da semana.&lt;/p&gt;","template":"&lt;p style=\"text-align: center\"&gt;{{response}}{{response}}{{response}}{{response}}{{response}}{{response}}{{response}}&lt;/p&gt;","hint":"&lt;p&gt;Estes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calculated":[{"name":"A1","label":"Domingo","function":""},{"name":"A2","label":"Segunda-feira","function":""},{"name":"A3","label":"Terça-feira","function":""},{"name":"A4","label":"Quarta-feira","function":""},{"name":"A5","label":"Quinta-feira","function":""},{"name":"A6","label":"Sexta-feira","function":""},{"name":"A7","label":"Sábado","function":""}],"uniques":true},"algorithm":{"name":"calculateOperation","template":"Cloze with drag &amp; drop","params":{"keyboard":"NUMERICAL"}}}</t>
  </si>
  <si>
    <t>&lt;p&gt;¿Cómo se clasifican estos días?&lt;/p&gt;
$$TBL=2x2
0,0=Día hábil,#8119AE,#FFFFFF,bold
0,1=Día de fin de semana,#8119AE,#FFFFFF,bold
1,0={{A1}}
1,1={{A2}}</t>
  </si>
  <si>
    <t>Q1 = List = 1, 2, 3, 4, 5
Q2 = List = 6, 7</t>
  </si>
  <si>
    <t>A1 = Lemonlib.numToWeekday({{Q1}},'es')*
A2 = Lemonlib.numToWeekday({{Q2}},'es')*</t>
  </si>
  <si>
    <t>{"id":"M1-MyM-8a-I-3","stimulus":"&lt;p&gt;Como são classificados estes dias?&lt;/p&gt;","template":"&lt;div style=\"display:flex; justify-content:center;\"&gt;&lt;table style=\"width: 50%;\"&gt;&lt;tbody&gt;&lt;tr&gt;&lt;td style=\"width: 50.0%; text-align: center; background-color: #8119AE; color: #FFFFFF;\"&gt;&lt;b&gt;Dia laboral&lt;/b&gt;&lt;/td&gt;&lt;td style=\"width: 50.0%; text-align: center; background-color: #8119AE;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t>
  </si>
  <si>
    <t>&lt;p&gt;Completa la frase.&lt;/p&gt;
$$TBL=2x7
0,0=Lunes,#196AAE,#FFFFFF,bold
0,1=Martes,#196AAE,#FFFFFF,bold
0,2=Miércoles,#196AAE,#FFFFFF,bold
0,3=Jueves,#196AAE,#FFFFFF,bold
0,4=Viernes,#196AAE,#FFFFFF,bold
0,5=Sábado,#196AAE,#FFFFFF,bold
0,6=Domingo,#196AAE,#FFFFFF,bold
1,0=$$IMG=M1-MyM-8a-1
1,1=$$IMG=M1-MyM-8a-1
1,2=$$IMG=M1-MyM-8a-2
1,3=$$IMG=M1-MyM-8a-2
1,4=$$IMG=M1-MyM-8a-3
1,5=$$IMG=M1-MyM-8a-2
1,6=$$IMG=M1-MyM-8a-2
(Ojo, en inglés y brasileño la semana empieza el domingo)</t>
  </si>
  <si>
    <t>&lt;p&gt;Va a llover el {{group1}}.&lt;/p&gt;</t>
  </si>
  <si>
    <t>Q1-Q2 = List = lunes, martes, miércoles, jueves, sábado, domingo</t>
  </si>
  <si>
    <t>group1=
A1=viernes*
A2={{Q1}}
A3={{Q2}}</t>
  </si>
  <si>
    <t>{"id":"M1-MyM-8a-E-1","stimulus":"&lt;p&gt;Complete a sentença.&lt;/p&gt;&lt;table style=\"width: 100%;\"&gt;&lt;tbody&gt;&lt;tr&gt;&lt;td style=\"width: 14.29%; text-align: center; background-color: #196AAE; color: #FFFFFF;\"&gt;&lt;b&gt;Domingo&lt;/b&gt;&lt;/td&gt;&lt;td style=\"width: 14.29%; text-align: center; background-color: #196AAE; color: #FFFFFF;\"&gt;&lt;b&gt;Segunda-feira&lt;/b&gt;&lt;/td&gt;&lt;td style=\"width: 14.29%; text-align: center; background-color: #196AAE; color: #FFFFFF;\"&gt;&lt;b&gt;Terça-feira&lt;/b&gt;&lt;/td&gt;&lt;td style=\"width: 14.29%; text-align: center; background-color: #196AAE; color: #FFFFFF;\"&gt;&lt;b&gt;Quarta-feira&lt;/b&gt;&lt;/td&gt;&lt;td style=\"width: 14.29%; text-align: center; background-color: #196AAE; color: #FFFFFF;\"&gt;&lt;b&gt;Quinta-feira&lt;/b&gt;&lt;/td&gt;&lt;td style=\"width: 14.29%; text-align: center; background-color: #196AAE; color: #FFFFFF;\"&gt;&lt;b&gt;Sexta-feira&lt;/b&gt;&lt;/td&gt;&lt;td style=\"width: 14.29%; text-align: center; background-color: #196AAE;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</si>
  <si>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1,0=$$IMG=M1-MyM-8a-2
1,1=$$IMG=M1-MyM-8a-2
1,2=$$IMG=M1-MyM-8a-1
1,3=$$IMG=M1-MyM-8a-2
1,4=$$IMG=M1-MyM-8a-2
1,5=$$IMG=M1-MyM-8a-3
1,6=$$IMG=M1-MyM-8a-2
(Ojo, en inglés y brasileño la semana empieza el domingo)</t>
  </si>
  <si>
    <t>&lt;p&gt;Va a hacer sol el {{group1}}.&lt;/p&gt;</t>
  </si>
  <si>
    <t>Q1-Q2 = List = lunes, martes, jueves, viernes, sábado, domingo</t>
  </si>
  <si>
    <t>group1=
A1=miércoles*
A2={{Q1}}
A3={{Q2}}</t>
  </si>
  <si>
    <t>{"id":"M1-MyM-8a-E-2","stimulus":"&lt;p&gt;Complete a sentença.&lt;/p&gt;&lt;table style=\"width: 100%;\"&gt;&lt;tbody&gt;&lt;tr&gt;&lt;td style=\"width: 14.29%; text-align: center; background-color: #196AAE; color: #FFFFFF;\"&gt;&lt;b&gt;Domingo&lt;/b&gt;&lt;/td&gt;&lt;td style=\"width: 14.29%; text-align: center; background-color: #196AAE; color: #FFFFFF;\"&gt;&lt;b&gt;&lt;b&gt;Segunda-feira&lt;/b&gt;&lt;/td&gt;&lt;td style=\"width: 14.29%; text-align: center; background-color: #196AAE; color: #FFFFFF;\"&gt;&lt;b&gt;Terça-feira&lt;/b&gt;&lt;/td&gt;&lt;td style=\"width: 14.29%; text-align: center; background-color: #196AAE; color: #FFFFFF;\"&gt;&lt;b&gt;Quarta-feira&lt;/b&gt;&lt;/td&gt;&lt;td style=\"width: 14.29%; text-align: center; background-color: #196AAE; color: #FFFFFF;\"&gt;&lt;b&gt;Quinta-feira&lt;/b&gt;&lt;/td&gt;&lt;td style=\"width: 14.29%; text-align: center; background-color: #196AAE; color: #FFFFFF;\"&gt;&lt;b&gt;Sexta-feira&lt;/b&gt;&lt;/td&gt;&lt;td style=\"width: 14.29%; text-align: center; background-color: #196AAE;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</si>
  <si>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1,0=$$IMG=M1-MyM-8a-3
1,1=$$IMG=M1-MyM-8a-2
1,2=$$IMG=M1-MyM-8a-1
1,3=$$IMG=M1-MyM-8a-1
1,4=$$IMG=M1-MyM-8a-1
1,5=$$IMG=M1-MyM-8a-1
1,6=$$IMG=M1-MyM-8a-1
(Ojo, en inglés y brasileño la semana empieza el domingo)</t>
  </si>
  <si>
    <t>&lt;p&gt;Va a estar nublado el {{group1}}.&lt;/p&gt;</t>
  </si>
  <si>
    <t>Q1-Q2 = List = lunes, miércoles, jueves, viernes, sábado, domingo</t>
  </si>
  <si>
    <t>group1=
A1=martes*
A2={{Q1}}
A3={{Q2}}</t>
  </si>
  <si>
    <t>{"id":"M1-MyM-8a-E-3","stimulus":"&lt;p&gt;Completa la oración.&lt;/p&gt;&lt;table style=\"width: 100%;\"&gt;&lt;tbody&gt;&lt;tr&gt;&lt;td style=\"width: 14.29%; text-align: center; background-color: #196AAE; color: #FFFFFF;\"&gt;&lt;b&gt;Domingo&lt;/b&gt;&lt;/td&gt;&lt;td style=\"width: 14.29%; text-align: center; background-color: #196AAE; color: #FFFFFF;\"&gt;&lt;b&gt;Segunda-feira&lt;/b&gt;&lt;/td&gt;&lt;td style=\"width: 14.29%; text-align: center; background-color: #196AAE; color: #FFFFFF;\"&gt;&lt;b&gt;Terça-feira&lt;/b&gt;&lt;/td&gt;&lt;td style=\"width: 14.29%; text-align: center; background-color: #196AAE; color: #FFFFFF;\"&gt;&lt;b&gt;Quarta-feira&lt;/b&gt;&lt;/td&gt;&lt;td style=\"width: 14.29%; text-align: center; background-color: #196AAE; color: #FFFFFF;\"&gt;&lt;b&gt;Quinta-feira&lt;/b&gt;&lt;/td&gt;&lt;td style=\"width: 14.29%; text-align: center; background-color: #196AAE; color: #FFFFFF;\"&gt;&lt;b&gt;Sexta-feira&lt;/b&gt;&lt;/td&gt;&lt;td style=\"width: 14.29%; text-align: center; background-color: #196AAE; color: #FFFFFF;\"&gt;&lt;b&gt;Sábado&lt;/b&gt;&lt;/td&gt;&lt;/tr&gt;&lt;tr&gt;&lt;td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t>
  </si>
  <si>
    <t>M1-MyM-8b</t>
  </si>
  <si>
    <t>Identifica los meses del año asociándolos con eventos escolares y meteorológicos</t>
  </si>
  <si>
    <t>Señala la frase correcta.
El curso empieza en septiembre.*
Las vacaciones de verano son en julio y agosto.*
Las vacaciones de Navidad empiezan en diciembre.*
Febrero es uno de los meses de invierno.*
La primavera empieza en septiembre.
El verano acaba en diciembre.
En agosto todavía es otoño.
En abril es siempre invierno.
(Se ven 2, 1 correcta)</t>
  </si>
  <si>
    <t>no aplica</t>
  </si>
  <si>
    <t>&lt;p&gt;Un año tiene doce meses: enero, febrero, marzo, abril, mayo, junio, julio, agosto, septiembre, octubre, noviembre y diciembre.&lt;/p&gt;</t>
  </si>
  <si>
    <t>&lt;p&gt;Un año tiene doce meses: enero, febrero, marzo, abril, mayo, junio, julio, agosto, septiembre, octubre, noviembre y diciembre.&lt;/p&gt;
A5=&lt;p&gt;La primavera empieza en marzo y termina en junio.&lt;/p&gt;
A6=&lt;p&gt;El verano empieza en junio y termina en septiembre.&lt;/p&gt;
A7=&lt;p&gt;En agosto es verano.&lt;p&gt;
A8=&lt;p&gt;En abril es siempre privamera.&lt;p&gt;</t>
  </si>
  <si>
    <t>{"id":"M1-MyM-8b-I-1","stimulus":"&lt;p&gt;Marque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t>
  </si>
  <si>
    <t>Completa la oración.</t>
  </si>
  <si>
    <t>El colegio empieza en {{grupo1}}.</t>
  </si>
  <si>
    <t>Q1-Q2=List="junio", "julio", "agosto", "octubre","marzo", "abril"</t>
  </si>
  <si>
    <t>grupo1 = "septiembre"* | {{Q1}} | {{Q2}}</t>
  </si>
  <si>
    <t>{"id":"M1-MyM-8b-I-2","stimulus":"&lt;p&gt;Complete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t>
  </si>
  <si>
    <t>El colegio termina en {{grupo1}}.</t>
  </si>
  <si>
    <t>Q1-Q2=List="febrero", "julio", "agosto", "octubre","marzo", "abril"</t>
  </si>
  <si>
    <t>grupo1 = "junio"* | {{Q1}} | {{Q2}}</t>
  </si>
  <si>
    <t>{"id":"M1-MyM-8b-I-3","stimulus":"&lt;p&gt;Complete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t>
  </si>
  <si>
    <t>Completa la frase.</t>
  </si>
  <si>
    <t>En {{A3}} es verano.</t>
  </si>
  <si>
    <t>Q1-Q2=List="febrero", "enero", "abril", "diciembre","marzo", "octubre"
Q3=List="julio", "agosto"</t>
  </si>
  <si>
    <t>{{A3}} = {{Q3}}*
{{A1}} = {{Q1}}
{{A2}} = {{Q2}}</t>
  </si>
  <si>
    <t>{"id":"M1-MyM-8b-E-1","stimulus":"&lt;p&gt;Complete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t>
  </si>
  <si>
    <t>En {{A3}} empiezan las vacaciones de Navidad.</t>
  </si>
  <si>
    <t>{{A3}} = "diciembre"*
{{A1}} = {{Q1}}
{{A2}} = {{Q2}}</t>
  </si>
  <si>
    <t>{"id":"M1-MyM-8b-E-2","stimulus":"&lt;p&gt;Complete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t>
  </si>
  <si>
    <t>En {{grupo1}} es otoño.</t>
  </si>
  <si>
    <t>Q1-Q2=List="febrero", "enero", "abril","julio","marzo", "agosto"
Q3=List="octubre", "noviembre"</t>
  </si>
  <si>
    <t>grupo1 = {{Q3}}* | {{Q2}} | {{Q1}}</t>
  </si>
  <si>
    <t>{"id":"M1-MyM-8b-E-3","stimulus":"&lt;p&gt;Complete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t>
  </si>
  <si>
    <t>M1-MyM-8c</t>
  </si>
  <si>
    <t>Identifica las estaciones asociándolss con eventos escolares y meteorológicos</t>
  </si>
  <si>
    <t>Navidad es en {{grupo1}}.</t>
  </si>
  <si>
    <t>Q1-Q2=List="verano", "primavera", "otoño"</t>
  </si>
  <si>
    <t>grupo1 = "invierno"* | {{Q1}} | {{Q2}}</t>
  </si>
  <si>
    <t>&lt;p&gt;Hay cuatro estaciones en el año: el invierno, la primavera, el verano y el otoño.&lt;/p&gt;</t>
  </si>
  <si>
    <t>&lt;p&gt;&lt;b&gt;Primavera:&lt;/b&gt; 21 marzo hasta 20 junio&lt;/p&gt;
&lt;p&gt;&lt;b&gt;Verano:&lt;/b&gt; 21 junio hasta 20 septiembre&lt;/p&gt;
&lt;p&gt;&lt;b&gt;Otoño:&lt;/b&gt; 21 septiembre hasta 20 diciembre&lt;/p&gt;
&lt;p&gt;&lt;b&gt;Invierno:&lt;/b&gt; 21 diciembre hasta 20 marzo&lt;/p&gt;</t>
  </si>
  <si>
    <t>{"id":"M1-MyM-8c-I-1","stimulus":"&lt;p&gt;Complete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t>
  </si>
  <si>
    <t>Las clases empiezan en {{grupo1}}</t>
  </si>
  <si>
    <t>Q1-Q2=List="primavera", "invierno", "otoño"</t>
  </si>
  <si>
    <t>grupo1 = "verano"* | {{Q1}} | {{Q2}}</t>
  </si>
  <si>
    <t>{"id":"M1-MyM-8c-I-2","stimulus":"&lt;p&gt;Complete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t>
  </si>
  <si>
    <t>Las clases terminan en {{grupo1}}</t>
  </si>
  <si>
    <t>{"id":"M1-MyM-8c-I-3","stimulus":"&lt;p&gt;Complete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t>
  </si>
  <si>
    <t>Año Nuevo es en {{A3}}.</t>
  </si>
  <si>
    <t>Q1-Q2=List="primavera", "verano", "otoño"</t>
  </si>
  <si>
    <t>{{A3}} = "invierno"*
{{A1}} = {{Q1}}
{{A2}} = {{Q2}}</t>
  </si>
  <si>
    <t>{"id":"M1-MyM-8c-E-1","stimulus":"&lt;p&gt;Complete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t>
  </si>
  <si>
    <t>Suele hacer mucho calor en {{A3}}.</t>
  </si>
  <si>
    <t>Q1-Q2=List="invierno", "primavera", "otoño"</t>
  </si>
  <si>
    <t>{{A3}} = "verano"*
{{A1}} = {{Q1}}
{{A2}} = {{Q2}}</t>
  </si>
  <si>
    <t>{"id":"M1-MyM-8c-E-2","stimulus":"&lt;p&gt;Complete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t>
  </si>
  <si>
    <t>Los Reyes Magos son en {{grupo1}}</t>
  </si>
  <si>
    <t>{"id":"M1-MyM-8c-E-3","stimulus":"&lt;p&gt;Complete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t>
  </si>
  <si>
    <t>M1-MyM-9a</t>
  </si>
  <si>
    <t>Emplea las expresiones temporables "ayer", "hoy" y "mañana"</t>
  </si>
  <si>
    <t>Si hoy es jueves, {{Q2}} de {{Q1}}, ¿cuál de estas opciones es cierta?
Ayer fue miércoles.*
Ayer fue {{T1}} de {{Q1}}.*
Mañana es viernes.*
Mañana es {{T2}} de {{Q1}}.*
Ayer fue {{Q4}}.
Ayer fue {{T1}} de {{Q3}}.
Mañana es {{Q5}}.
Mañana es {{T1}} de {{Q1}}.
(3 opciones, 1 correcta)</t>
  </si>
  <si>
    <t>Q1=List="enero","febrero","marzo","abril","mayo","junio","julio","agosto","septiembre","octubre","noviembre","diciembre"
Q3=List="enero","febrero","marzo","abril","mayo","junio","julio","agosto","septiembre","octubre","noviembre","diciembre"
Q2=Min=2;Max=27;Step=1
Q4 = List= "lunes", "martes", "viernes", "sábado","domingo"
Q5 = List= "lunes", "martes", "miércoles", "sábado","domingo"</t>
  </si>
  <si>
    <t>T1={{Q2}}-1
T2={{Q2}}+1</t>
  </si>
  <si>
    <t>(En la tabla con bordes y arriba color añadimos solo lo de hoy y ayer y dejamos en blanco lo de mañana) Que la tabla no ocupe todo el ancho de la pantalla.
Tabla 3 columnas, 3 filas:
Ayer | Hoy | Mañana
miércoles| jueves  | 
 {{T1}} | {{Q2}} |</t>
  </si>
  <si>
    <t>Tabla 3 columnas, 3 filas:
Tabla 3 columnas, 3 filas:
Ayer | Hoy | Mañana
miércoles| jueves  | 
 {{T1}} | {{Q2}} | {{T2}}</t>
  </si>
  <si>
    <t>{
    "id": "M1-MyM-9a-I-1",
    "stimulus": "&lt;p&gt;Se hoje é quinta-feira, {{Q2}} de {{Q1}}, qual das seguintes opções é a correta?&lt;/p&gt;",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style=\"color:#95cae9\";&gt;&lt;b&gt;?&lt;/b&gt;&lt;/td&gt;&lt;/tr&gt;&lt;tr&gt;&lt;td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t>
  </si>
  <si>
    <t>Si hoy es lunes, {{Q2}} de {{Q1}}, ¿cuál de estas opciones es cierta?
Mañana es martes.*
Ayer fue {{T1}} de {{Q1}}.*
Ayer fue domingo.*
Mañana es {{T2}} de {{Q1}}.*
Hoy es lunes.*
Mañana es {{Q4}}.
Ayer fue {{T2}} de {{Q1}}.
Ayer fue {{Q6}}.
Mañana es {{T2}} de {{Q3}}.
Hoy es {{Q5}}.
(3 opciones, 1 correcta)</t>
  </si>
  <si>
    <t>Q1=List="enero","febrero","marzo","abril","mayo","junio","julio","agosto","septiembre","octubre","noviembre","diciembre"
Q3=List="enero","febrero","marzo","abril","mayo","junio","julio","agosto","septiembre","octubre","noviembre","diciembre"
Q2=Min=2;Max=27;Step=1
Q4 = List= "jueves", "miércoles", "viernes", "sábado","domingo"
Q5 = List="martes", "miércoles", "jueves", "viernes", "sábado","domingo"
Q6 = List="martes", "miércoles", "jueves", "viernes", "sábado"</t>
  </si>
  <si>
    <t>(En la tabla con bordes y arriba color añadimos solo lo de hoy y ayer y dejamos en blanco lo de mañana) Que la tabla no ocupe todo el ancho de la pantalla.
Tabla 3 columnas, 3 filas:
Ayer | Hoy | Mañana
domingo | lunes | 
 {{T1}} | {{Q2}} |</t>
  </si>
  <si>
    <t>Tabla 3 columnas, 3 filas:
Tabla 3 columnas, 3 filas:
Ayer | Hoy | Mañana
domingo | lunes | martes
 {{T1}} | {{Q2}} | {{T2}}</t>
  </si>
  <si>
    <t>{
    "id": "M1-MyM-9a-I-2",
    "stimulus": "&lt;p&gt;Se hoje é segunda-feira, {{Q2}} de {{Q1}}, qual das seguintes opções é a correta?&lt;/p&gt;",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style=\"color:#95cae9\";&gt;&lt;b&gt;?&lt;/b&gt;&lt;/span&gt;&lt;/td&gt;&lt;/tr&gt;&lt;tr&gt;&lt;td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t>
  </si>
  <si>
    <t>Si hoy es domingo, {{Q2}} de {{Q1}}, ¿cuál de estas opciones es cierta?
Mañana es lunes.*
Ayer fue {{T1}} de {{Q1}}.*
Ayer fue sábado.*
Mañana es {{T2}} de {{Q1}}.*
Hoy es domingo.*
Mañana es {{Q4}}.
Ayer fue {{T2}} de {{Q1}}.
Ayer fue {{Q5}}.
Mañana es {{T2}} de {{Q3}}.
(3 opciones, 1 correcta)</t>
  </si>
  <si>
    <t>Q1=List="enero","febrero","marzo","abril","mayo","junio","julio","agosto","septiembre","octubre","noviembre","diciembre"
Q3=List="enero","febrero","marzo","abril","mayo","junio","julio","agosto","septiembre","octubre","noviembre","diciembre"
Q2=Min=2;Max=27;Step=1
Q4 = List="martes", "jueves", "miércoles", "viernes", "sábado"
Q5 = List="martes", "miércoles", "jueves", "viernes","lunes"</t>
  </si>
  <si>
    <t>(En la tabla con bordes y arriba color añadimos solo lo de hoy y ayer y dejamos en blanco lo de mañana) Que la tabla no ocupe todo el ancho de la pantalla.
Tabla 3 columnas, 3 filas:
Ayer | Hoy | Mañana
sábado | domingo | 
 {{T1}} | {{Q2}} |</t>
  </si>
  <si>
    <t>Tabla 3 columnas, 3 filas:
Tabla 3 columnas, 3 filas:
Ayer | Hoy | Mañana
sábado | domingo | lunes
 {{T1}} | {{Q2}} | {{T2}}</t>
  </si>
  <si>
    <t>{
    "id": "M1-MyM-9a-I-3",
    "stimulus": "&lt;p&gt;Se hoje é domingo, {{Q2}} de {{Q1}}, qual das seguintes opções é a correta?&lt;/p&gt;",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style=\"color:#95cae9\";&gt;&lt;b&gt;?&lt;/b&gt;&lt;/span&gt;&lt;/td&gt;&lt;/tr&gt;&lt;tr&gt;&lt;td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t>
  </si>
  <si>
    <t>&lt;p&gt;Hoy es martes {{T1}}.&lt;/p&gt;&lt;p&gt;Mañana será {{A1}} {{A2}}.&lt;/p&gt;</t>
  </si>
  <si>
    <t>Q1=Min=3;Max=27;Step=1
Q2=Min=2;Max=27;Step=1
Q3 = List= "lunes", "martes", "jueves", "viernes", "sábado","domingo"
Q4 = List= "lunes", "martes", "jueves", "viernes", "sábado","domingo"</t>
  </si>
  <si>
    <t>T1 = {{Q1}}-1
T2 = {{Q1}}-2
A1 = miércoles
A2 = {{Q1}}
A3 = {{Q2}}
A4 = {{Q3}}
A5 = {{Q4}}</t>
  </si>
  <si>
    <t>(En la tabla con bordes y arriba color añadimos solo lo de hoy y ayer y dejamos en blanco lo de mañana) Que la tabla no ocupe todo el ancho de la pantalla.
Tabla 3 columnas, 3 filas:
Ayer | Hoy | Mañana
lunes | martes| 
 {{T2}} | {{T1}} |</t>
  </si>
  <si>
    <t>Tabla 3 columnas, 3 filas:
Tabla 3 columnas, 3 filas:
Ayer | Hoy | Mañana
lunes | martes| miércoles
 {{T2}} | {{T1}} | {{Q1}}</t>
  </si>
  <si>
    <t>{
    "id": "M1-MyM-9a-E-1",
    "stimulus": "&lt;p&gt;Complete a sentença.&lt;/p&gt;",
    "template": "&lt;p&gt;Hoje é terça-feira, dia {{T1}}.&lt;/p&gt;&lt;p&gt;Amanhã será {{response}}, dia {{response}}.&lt;/p&gt;",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style=\"color:#95cae9\";&gt;&lt;b&gt;?&lt;/b&gt;&lt;/span&gt;&lt;/td&gt;&lt;/tr&gt;&lt;tr&gt;&lt;td style=\"width: 33.3333%; text-align: center; vertical-align: middle;\"&gt;{{T2}}&lt;/td&gt;&lt;td style=\"width: 33.3333%; text-align: center; vertical-align: middle;\"&gt;{{T1}}&lt;/td&gt;&lt;td style=\"width: 33.3333%; text-align: center; vertical-align: middle;\"&gt;&lt;span style=\"color:#95cae9\";&gt;&lt;b&gt;?&lt;/b&gt;&lt;/span&gt;&lt;/td&gt;&lt;/tr&gt;&lt;/tbody&gt;&lt;/table&gt;&lt;/div&gt;",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t>
  </si>
  <si>
    <t>&lt;p&gt;Hoy es domingo {{T1}}.&lt;/p&gt;&lt;p&gt;Mañana será {{A1}} {{A2}}.&lt;/p&gt;</t>
  </si>
  <si>
    <t>Q1=Min=3;Max=27;Step=1
Q2=Min=2;Max=27;Step=1
Q3 = List= "martes", "miércoles", "jueves", "viernes", "sábado","domingo"
Q4 = List= "martes", "miércoles", "jueves", "viernes", "sábado","domingo"</t>
  </si>
  <si>
    <t>T1 = {{Q1}}-1
T2 = {{Q1}}-2
A1=lunes
A2={{Q1}}
A3={{Q2}}
A4={{Q3}}
A5={{Q4}}</t>
  </si>
  <si>
    <t>(En la tabla con bordes y arriba color añadimos solo lo de hoy y ayer y dejamos en blanco lo de mañana) Que la tabla no ocupe todo el ancho de la pantalla.
Tabla 3 columnas, 3 filas:
Ayer | Hoy | Mañana
sábado | domingo | 
 {{T2}} | {{T1}} |</t>
  </si>
  <si>
    <t>Tabla 3 columnas, 3 filas:
Tabla 3 columnas, 3 filas:
Ayer | Hoy | Mañana
sábado | domingo | lunes
 {{T2}} | {{T1}} | {{Q1}}</t>
  </si>
  <si>
    <t>{
    "id": "M1-MyM-9a-E-2",
    "stimulus": "&lt;p&gt;Complete a sentença.&lt;/p&gt;",
    "template": "&lt;p&gt;Hoje é domingo, dia {{T1}}.&lt;/p&gt;&lt;p&gt;Amanhã será {{response}}, dia {{response}}.&lt;/p&gt;",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style=\"color:#95cae9\";&gt;&lt;b&gt;?&lt;/b&gt;&lt;/span&gt;&lt;/td&gt;&lt;/tr&gt;&lt;tr&gt;&lt;td style=\"width: 33.3333%; text-align: center; vertical-align: middle;\"&gt;{{T2}}&lt;/td&gt;&lt;td style=\"width: 33.3333%; text-align: center; vertical-align: middle;\"&gt;{{T1}}&lt;/td&gt;&lt;td style=\"width: 33.3333%; text-align: center; vertical-align: middle;\"&gt;&lt;span style=\"color:#95cae9\";&gt;&lt;b&gt;?&lt;/b&gt;&lt;/span&gt;&lt;/td&gt;&lt;/tr&gt;&lt;/tbody&gt;&lt;/table&gt;&lt;/div&gt;",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t>
  </si>
  <si>
    <t>&lt;p&gt;Hoy es sábado {{T1}}.&lt;/p&gt;&lt;p&gt;Ayer fue {{A1}} {{A2}}.&lt;/p&gt;</t>
  </si>
  <si>
    <t>Q1=Min=3;Max=27;Step=1
Q2=Min=2;Max=27;Step=1
Q3 = List= "lunes", "martes", "miércoles", "jueves", "sábado","domingo"
Q4 = List= "lunes", "martes", "miércoles", "jueves", "sábado","domingo"</t>
  </si>
  <si>
    <t>T1 = {{Q1}}+1
T2 = {{Q1}}+2
A1=viernes
A2={{Q1}}
A3={{Q2}}
A4={{Q3}}
A5={{Q4}}</t>
  </si>
  <si>
    <t>(En la tabla con bordes y arriba color añadimos solo lo de hoy y ayer y dejamos en blanco lo de mañana) Que la tabla no ocupe todo el ancho de la pantalla.
Tabla 3 columnas, 3 filas:
Ayer | Hoy | Mañana
viernes | sábado | 
 {{T2}} | {{T1}} |</t>
  </si>
  <si>
    <t>Tabla 3 columnas, 3 filas:
Tabla 3 columnas, 3 filas:
Ayer | Hoy | Mañana
viernes | sábado | domingo
 {{Q1}} | {{T1}} | {{T2}}</t>
  </si>
  <si>
    <t>{
    "id": "M1-MyM-9a-E-3",
    "stimulus": "&lt;p&gt;Complete a sentença.&lt;/p&gt;",
    "template": "&lt;p&gt;Hoje é sábado, dia {{T1}}.&lt;/p&gt;&lt;p&gt;Ontem foi {{response}}, dia {{response}}.&lt;/p&gt;",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middle;\"&gt;&lt;span style=\"color:#95cae9\";&gt;&lt;b&gt;?&lt;/b&gt;&lt;/span&gt;&lt;/td&gt;&lt;td style=\"width: 33.3333%; text-align: center; vertical-align: middle;\"&gt;sábado&lt;/td&gt;&lt;td style=\"width: 33.3333%; text-align: center; vertical-align: middle;\"&gt;domingo&lt;/td&gt;&lt;/tr&gt;&lt;tr&gt;&lt;td style=\"width: 33.3333%; text-align: center; vertical-align: middle;\"&gt;&lt;span style=\"color:#95cae9\";&gt;&lt;b&gt;?&lt;/b&gt;&lt;/span&gt;&lt;/td&gt;&lt;td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t>
  </si>
  <si>
    <t>&lt;p&gt;Hoy es jueves {{T1}}.&lt;/p&gt;&lt;p&gt;Ayer fue {{A1}} {{A2}}.&lt;/p&gt;</t>
  </si>
  <si>
    <t>T1 = {{Q1}}+1
T2 = {{Q1}}+2
A1=miércoles
A2={{Q1}}
A3={{Q2}}
A4={{Q3}}
A5={{Q4}}</t>
  </si>
  <si>
    <t>(En la tabla con bordes y arriba color añadimos solo lo de hoy y ayer y dejamos en blanco lo de mañana) Que la tabla no ocupe todo el ancho de la pantalla.
Tabla 3 columnas, 3 filas:
Ayer | Hoy | Mañana
miércoles | jueves | 
 {{T2}} | {{T1}} |</t>
  </si>
  <si>
    <t>Tabla 3 columnas, 3 filas:
Tabla 3 columnas, 3 filas:
Ayer | Hoy | Mañana
miércoles | jueves | viernes
 {{Q1}} | {{T1}} | {{T2}}</t>
  </si>
  <si>
    <t>{
    "id": "M1-MyM-9a-E-4",
    "stimulus": "&lt;p&gt;Complete a sentença.&lt;/p&gt;",
    "template": "&lt;p&gt;Hoje é quinta-feira, dia {{T1}}.&lt;/p&gt;&lt;p&gt;Ontem foi {{response}}, dia {{response}}.&lt;/p&gt;",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middle;\"&gt;&lt;span style=\"color:#95cae9\";&gt;&lt;b&gt;?&lt;/b&gt;&lt;/span&gt;&lt;/td&gt;&lt;td style=\"width: 33.3333%; text-align: center; vertical-align: middle;\"&gt;quinta-feira&lt;/td&gt;&lt;td style=\"width: 33.3333%; text-align: center; vertical-align: middle;\"&gt;sexta-feira&lt;/td&gt;&lt;/tr&gt;&lt;tr&gt;&lt;td style=\"width: 33.3333%; text-align: center; vertical-align: middle;\"&gt;&lt;span style=\"color:#95cae9\";&gt;&lt;b&gt;?&lt;/b&gt;&lt;/span&gt;&lt;/td&gt;&lt;td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t>
  </si>
  <si>
    <t>M1-MyM-10a</t>
  </si>
  <si>
    <t>Lee en relojes analógicos la hora en punto y la media hora</t>
  </si>
  <si>
    <t>Sitúa las manecillas del reloj a las {{Q1}}.
(analog)</t>
  </si>
  <si>
    <t>CLOCK</t>
  </si>
  <si>
    <t>&lt;p&gt;La aguja corta marca las horas.&lt;/p&gt;&lt;/p&gt;La aguja larga marca los minutos.&lt;/p&gt;</t>
  </si>
  <si>
    <t>{"id":"M1-MyM-10a-I-1","stimulus":"&lt;p&gt;Ajuste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</si>
  <si>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El reloj de la clase de Lengua se ha quedado sin pila y hay que ponerlo en hora. Si son las {{Q1}} en punto, ¿cómo tendrían que estar las manecillas?
(analog)</t>
  </si>
  <si>
    <t>{"id":"M1-MyM-10a-E-1","stimulus":"&lt;p&gt;A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</si>
  <si>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Las clases de baile comienzan a las {{A3}}. Sitúa las manecillas del reloj a esa hora.
(analog)</t>
  </si>
  <si>
    <t>{"id":"M1-MyM-10a-E-2","stimulus":"&lt;p&gt;As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</si>
  <si>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El tren sale a las {{A3}}. Sitúa las manecillas del reloj a esa hora.
(analog)</t>
  </si>
  <si>
    <t>{"id":"M1-MyM-10a-E-3","stimulus":"&lt;p&gt;Um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</si>
  <si>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M1-MyM-10b</t>
  </si>
  <si>
    <t xml:space="preserve">Lee en relojes digitales la hora en punto y la media hora. </t>
  </si>
  <si>
    <t>Marca en el reloj las {{A3}}.
(digital)</t>
  </si>
  <si>
    <t>&lt;p&gt;Las dos cifras de la izquierda marcan las horas.&lt;/p&gt;&lt;/p&gt;Las de la derecha, los minutos.&lt;/p&gt;</t>
  </si>
  <si>
    <t>{"id":"M1-MyM-10b-I-1","stimulus":"&lt;p&gt;Ajuste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t>
  </si>
  <si>
    <t>El partido comienza a las {{A3}}. Marca la hora en el reloj. 
(digital)</t>
  </si>
  <si>
    <t>{"id":"M1-MyM-10b-E-1","stimulus":"&lt;p&gt;A partida de futebol do time de Helena vai começar às {{T11}}{{T12}}. Marque esta hora no relógio. &lt;/p&gt;","feedback":"&lt;p&gt;Os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</si>
  <si>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La película termina a las {{A3}}. Marca la hora en el reloj.
(digital)</t>
  </si>
  <si>
    <t>{"id":"M1-MyM-10b-E-2","stimulus":"&lt;p&gt;Evandro disse que o filme ao qual ele está assistindo vai terminar às {{T11}}{{T12}}. Marque esta hora no relógio. &lt;/p&gt;","feedback":"&lt;p&gt;Os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</si>
  <si>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La cita con el dentista es a las {{A3}}. Marca la hora en el reloj.
(digital)</t>
  </si>
  <si>
    <t>{"id":"M1-MyM-10b-E-3","stimulus":"&lt;p&gt;Érica tem uma consulta com o dentista às {{T11}}{{T12}}. Marque esta hora no relógio. &lt;/p&gt;","feedback":"&lt;p&gt;Os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</si>
  <si>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M1-MyM-11a</t>
  </si>
  <si>
    <t>Ordena las acciones de rutina diarias</t>
  </si>
  <si>
    <t>Coloca las imágenes en orden.
M1-MyM-11a-2
M1-MyM-11a-4
M1-MyM-11a-6
M1-MyM-11a-10</t>
  </si>
  <si>
    <t>Ordena las imágenes según el orden en el que se deben hacer</t>
  </si>
  <si>
    <t>{"id":"M1-MyM-11a-I-1","stimulus":"&lt;p&gt;Coloque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t>
  </si>
  <si>
    <t>¿Qué actividad hace el niño a primera hora de la mañana?
M1-MyM-11a-1*
M1-MyM-11a-2*
M1-MyM-11a-3*
M1-MyM-11a-4
M1-MyM-11a-5
M1-MyM-11a-6
M1-MyM-11a-7
M1-MyM-11a-8
M1-MyM-11a-9
M1-MyM-11a-10
(se ven 3, 1 correcta)</t>
  </si>
  <si>
    <t>&lt;p&gt;Piensa en cuál de estas actividades harías primero en el día.&lt;/p&gt;</t>
  </si>
  <si>
    <t xml:space="preserve">&lt;p&gt;A primera hora es común despertarse, desayunar e ir al colegio.&lt;/p&gt; </t>
  </si>
  <si>
    <t>{"id":"M1-MyM-11a-I-2","stimulus":"&lt;p&gt;Qual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t>
  </si>
  <si>
    <t>¿Qué actividad hace el niño al final del día?
M1-MyM-11a-1
M1-MyM-11a-2
M1-MyM-11a-3
M1-MyM-11a-4
M1-MyM-11a-5
M1-MyM-11a-6
M1-MyM-11a-7
M1-MyM-11a-8*
M1-MyM-11a-9*
M1-MyM-11a-10*
(se ven 3, 1 correcta)</t>
  </si>
  <si>
    <t>&lt;p&gt;Piensa en cuál de estas actividades harías lo último en el día.&lt;/p&gt;</t>
  </si>
  <si>
    <t xml:space="preserve">&lt;p&gt;A última hora es común lavarse los dientes, acostarse y dormir.&lt;/p&gt; </t>
  </si>
  <si>
    <t>{"id":"M1-MyM-11a-I-3","stimulus":"&lt;p&gt;Que atividade a criança faz no final do dia?&lt;/p&gt;","feedback":"&lt;p&gt;Nas últimas horas do dia é comum escovar os dentes, ir para a cama e dormir.&lt;/p&gt; ","hint":"&lt;p&gt;Pense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t>
  </si>
  <si>
    <t>¿A qué hora ocurren estas acciones? Arrastra las horas debajo de cada imagen.
M1-MyM-11a-12
M1-MyM-11a-14
M1-MyM-11a-16</t>
  </si>
  <si>
    <t>Q1= List=10,11,12,13
Q2= List=16,17,18,19
Q3= List=21,22,23,1,2,3,4,5,6,7</t>
  </si>
  <si>
    <t>A1={{Q1}}:00 h
A2={{Q2}}:00 h
A3={{Q3}}:00 h</t>
  </si>
  <si>
    <t>&lt;p&gt;Fíjate en el cielo para saber la hora que es.&lt;/p&gt;</t>
  </si>
  <si>
    <t>&lt;p&gt;Fíjate en el cielo para saber la hora que es.&lt;/p&gt;
&lt;/p&gt;A1=&lt;p&gt;A las {{Q1}}:00 h es por la mañana y el sol brilla mucho.&lt;/p&gt;
A2=&lt;p&gt;A las {{Q2}}:00 h es por la tarde y el sol brilla menos.&lt;/p&gt;
A3=&lt;p&gt;A las {{Q3}}:00 h es de noche y se ven la luna y las estrellas.&lt;/p&gt;</t>
  </si>
  <si>
    <t>{"id":"M1-MyM-11a-I-4","stimulus":"&lt;p&gt;A que horas essas ações ocorrem? Arraste as horas até as imagens.&lt;/p&gt;","template":"&lt;table style=\"width: 100%;\"&gt;\r\n\t&lt;tbody&gt;\r\n\t\t&lt;tr&gt;\r\n\t\t\t&lt;td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width=\"200\"&gt;&lt;/img&gt;&lt;/div&gt;&lt;/td&gt;\r\n\t\t&lt;/tr&gt;\r\n\t\t&lt;tr&gt;\r\n\t\t\t&lt;td style=\"width: 33.3333%; border: none;\"&gt;&lt;div style=\"display:flex; justify-content:center;\"&gt;{{response}}&lt;/div&gt;&lt;/td&gt;\r\n\t\t\t&lt;td style=\"width: 33.3333%; border: none;\"&gt;&lt;div style=\"display:flex; justify-content:center;\"&gt;{{response}}&lt;/div&gt;&lt;/td&gt;\r\n\t\t\t&lt;td style=\"width: 33.3333%; border: none;\"&gt;&lt;div style=\"display:flex; justify-content:center;\"&gt;{{response}}&lt;/div&gt;&lt;/td&gt;\r\n\t\t&lt;/tr&gt;\r\n\t&lt;/tbody&gt;\r\n&lt;/table&gt;\r\n","hint":"&lt;p&gt;Observe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t>
  </si>
  <si>
    <t>¿A qué hora ocurren estas acciones? Arrastra las horas debajo de cada imagen.
M1-MyM-11a-11
M1-MyM-11a-13
M1-MyM-11a-15</t>
  </si>
  <si>
    <t>Q1= List=8,9,10
Q2= List=16,17,18
Q3= List=19,20</t>
  </si>
  <si>
    <t>&lt;p&gt;Fíjate en el cielo para saber la hora que es.&lt;/p&gt;
A1=&lt;p&gt;A las {{Q1}}:00 h es por la mañana y el sol brilla mucho.&lt;/p&gt;
A2=&lt;p&gt;A las {{Q2}}:00 h es por la tarde y el sol brilla menos.&lt;/p&gt;
A3=&lt;p&gt;A las {{Q3}}:00 h es de noche y se ven la luna y las estrellas.&lt;/p&gt;</t>
  </si>
  <si>
    <t>{"id":"M1-MyM-11a-I-5","stimulus":"&lt;p&gt;A que horas essas ações ocorrem? Arraste as horas até as imagens.&lt;/p&gt;","template":"&lt;table style=\"width: 100%;\"&gt;\r\n\t&lt;tbody&gt;\r\n\t\t&lt;tr&gt;\r\n\t\t\t&lt;td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width=\"200\"&gt;&lt;/img&gt;&lt;/div&gt;&lt;/td&gt;\r\n\t\t&lt;/tr&gt;\r\n\t\t&lt;tr&gt;\r\n\t\t\t&lt;td style=\"width: 33.3333%; border: none;\"&gt;&lt;div style=\"display:flex; justify-content:center;\"&gt;{{response}}&lt;/div&gt;&lt;/td&gt;\r\n\t\t\t&lt;td style=\"width: 33.3333%; border: none;\"&gt;&lt;div style=\"display:flex; justify-content:center;\"&gt;{{response}}&lt;/div&gt;&lt;/td&gt;\r\n\t\t\t&lt;td style=\"width: 33.3333%; border: none;\"&gt;&lt;div style=\"display:flex; justify-content:center;\"&gt;{{response}}&lt;/div&gt;&lt;/td&gt;\r\n\t\t&lt;/tr&gt;\r\n\t&lt;/tbody&gt;\r\n&lt;/table&gt;\r\n","hint":"&lt;p&gt;Observe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t>
  </si>
  <si>
    <t>M1-MyM-12a</t>
  </si>
  <si>
    <t>Escribe una fecha con día, mes y año y e indica el día de la semana</t>
  </si>
  <si>
    <t>Arrastra las piezas para reconstruir la fecha {{Q1}}/{{Q2}}/20{{Q3}}.</t>
  </si>
  <si>
    <t>{{A1}} de {{A2}} de {{A3}}.</t>
  </si>
  <si>
    <t xml:space="preserve">Q1=Min=1; Max=30; Step= 1
Q2=Min=1; Max=30; Step= 1
Q3=Min=1; Max=12; Step= 1
Q4=Min=1; Max=12; Step= 1
Q5=Min=10; Max=30; Step= 1
Q6=Min=10; Max=30; Step= 1
</t>
  </si>
  <si>
    <t>A1={{Q1}}
A2=Lemonlib.numToMonth({{Q3}},'es')
A3=20{{Q5}}
A4={{Q2}}
A5=Lemonlib.numToMonth({{Q4}},'es')
A6=20{{Q6}}</t>
  </si>
  <si>
    <t>&lt;p&gt;Construye la fecha en este orden: día, mes y año.&lt;/p&gt;</t>
  </si>
  <si>
    <t>&lt;p&gt;Un año tiene doce meses:&lt;/p&gt;&lt;p&gt;1. Enero&lt;/p&gt;&lt;p&gt;2. Febrero&lt;/p&gt;&lt;p&gt;3. Marzo&lt;/p&gt;&lt;p&gt;4. Abril&lt;/p&gt;&lt;p&gt;5. Mayo&lt;/p&gt;&lt;p&gt;6. Junio&lt;/p&gt;&lt;p&gt;7. Julio&lt;/p&gt;&lt;p&gt;8. Agosto&lt;/p&gt;&lt;p&gt;9. Septiembre&lt;/p&gt;&lt;p&gt;10. Octubre&lt;/p&gt;&lt;p&gt;11. Noviembre&lt;p&gt;12. Diciembre&lt;/p&gt;
(Los meses en una tabla de dos columnas)</t>
  </si>
  <si>
    <t>{"id":"M1-MyM-12a-I-1","stimulus":"&lt;p&gt;Arraste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t>
  </si>
  <si>
    <t>&lt;p&gt;Reescribe la siguiente fecha siguiendo el ejemplo:&lt;/p&gt;&lt;p&gt;4 de agosto de 2021: 4/8/2021&lt;/p&gt;</t>
  </si>
  <si>
    <t>{{Q1}} de abril de {{Q2}}: {{A1}}/{{A2}}/{{A3}}</t>
  </si>
  <si>
    <t>Q1=Min=1; Max=30; Step= 1
Q2=Min=2000; Max=2023; Step= 1</t>
  </si>
  <si>
    <t>A1={{Q1}}
A2=04
A3={{Q2}}</t>
  </si>
  <si>
    <t>&lt;p&gt;Escribe la fecha con números en este orden: día, mes y año.&lt;/p&gt;</t>
  </si>
  <si>
    <t>{"id":"M1-MyM-12a-E-1","stimulus":"&lt;p&gt;Reescreva a seguinte data seguindo o exemplo:&lt;/p&gt;&lt;p align=\"center\"&gt;{{Q1}} de {{T1}} de 20{{Q3}}: {{Q1}}/{{Q2}}/20{{Q3}}&lt;/p&gt;","template":"{{Q4}} de {{T2}} de 20{{Q6}}: {{response}} / {{response}} / {{response}}","hint":"&lt;p&gt;Escreva a data com números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30,"step":1},{"name":"Q2","label":null,"min":1,"max":12,"step":1},{"name":"Q3","label":null,"min":10,"max":30,"step":1},{"name":"Q4","label":null,"min":1,"max":30,"step":1},{"name":"Q5","label":null,"min":1,"max":12,"step":1},{"name":"Q6","label":null,"min":10,"max":30,"step":1}],"calculated":[{"name":"T1","label":"{{function}}","function":"Lemonlib.numToMonth({{Q2}},'pt')","temp":"true"},{"name":"T2","label":"{{function}}","function":"Lemonlib.numToMonth({{Q5}},'pt')","temp":"true"},{"name":"A1","label":"{{function}}","function":"{{Q4}}"},{"name":"A2","label":"{{function}}","function":"{{Q5}}"},{"name":"A3","label":"'{{function}}","function":"20{{Q6}}"}],"uniques":true},"algorithm":{"name":"calculateOperation","params":{"method":"equivSymbolic","keyboard":"NUMERICAL"}}}</t>
  </si>
  <si>
    <t>M1-G-1a</t>
  </si>
  <si>
    <t>Localiza objetos aplicando los conceptos "dentro de" y "fuera de"</t>
  </si>
  <si>
    <t>Selecciona la imagen en la que el gato está dentro de la caja.</t>
  </si>
  <si>
    <t>Single Choice
*: columns=3</t>
  </si>
  <si>
    <t>A1=$$IMG=M1-G-1a-1;300*
A2=$$IMG=M1-G-1a-2;300*
A3=$$IMG=M1-G-1a-3;300
A4=$$IMG=M1-G-1a-4;300</t>
  </si>
  <si>
    <t>&lt;p&gt;Debajo/encima del de la izq: "dentro" (minúsculas). Debajo/encima del de la dcha: "fuera" (minúsculas)&lt;/p&gt;
$$IMG=M1-G-1a-5;300</t>
  </si>
  <si>
    <t>Geometría</t>
  </si>
  <si>
    <t>{"id":"M1-G-1a-I-1","stimulus":"Selecione a figura que mostra o gato dentro da caixa.","hint":"&lt;div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</si>
  <si>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Selecciona la imagen en la que el gato está fuera de la caja.
M1-G-1a-1
M1-G-1a-2
M1-G-1a-3*
M1-G-1a-4*</t>
  </si>
  <si>
    <t>M1-G-1a-1-5
Debajo/encima del de la izq: "dentro" (minúsculas)
Debajo/encima del de la dcha: "fuera" (minúsculas)</t>
  </si>
  <si>
    <t>{"id":"M1-G-1a-I-2","stimulus":"&lt;p&gt;Selecione a figura que mostra o gato fora da caixa.&lt;/p&gt;","hint":"&lt;div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</si>
  <si>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dentro de la caja.
M1-G-1a-1*
M1-G-1a-2
M1-G-1a-3*
M1-G-1a-4</t>
  </si>
  <si>
    <t>{"id":"M1-G-1a-I-3","stimulus":"&lt;p&gt;Selecione a figura que mostra a bola dentro da caixa.&lt;/p&gt;","hint":"&lt;div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</si>
  <si>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fuera de la caja.
M1-G-1a-1
M1-G-1a-2*
M1-G-1a-3
M1-G-1a-4*</t>
  </si>
  <si>
    <t>{"id":"M1-G-1a-I-4","stimulus":"&lt;p&gt;Selecione a figura que mostra a bola fora da caixa.&lt;/p&gt;","hint":"&lt;div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</si>
  <si>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&lt;p&gt;Completa esta oración.&lt;/p&gt;
$$IMG=M1-G-1a-6;300</t>
  </si>
  <si>
    <t>&lt;p&gt;{{Q1}} está {{response}} del arenero.&lt;/p&gt;</t>
  </si>
  <si>
    <t>Q1 = List= La niña de la camiseta verde, La pala</t>
  </si>
  <si>
    <t>group1=
A1=dentro*
A2=fuera</t>
  </si>
  <si>
    <t>{"id":"M1-G-1a-E-1","stimulus":"&lt;p&gt;Complete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10%;\"&gt;fora&lt;/span&gt;\n\t\t&lt;/div&gt;\n\t&lt;/div&gt;\n&lt;/div&gt;&lt;/div&gt;","seed":{"parameters":[{"name":"Q1","label":null,"list":["A menina de camisa verde","A pá"]}],"calculated":[{"name":"A1","label":"{{function}}","function":"dentro","group":1},{"name":"A2","label":"{{function}}","function":"fora","incorrect":true,"group":1}],"uniques":true},"algorithm":{"name":"groupResponses","template":"Cloze with drop down"}}</t>
  </si>
  <si>
    <t>Completa esta oración.
Imagen M1-G-1a-6</t>
  </si>
  <si>
    <t>{{Q1}} está {{grupo1}} del arenero.</t>
  </si>
  <si>
    <t>Q1 = El niño de la camiseta azul, La pelota</t>
  </si>
  <si>
    <t>grupo1 = {{A1}} | {{A2}}*
A1 = "dentro"
A2 = "fuera"</t>
  </si>
  <si>
    <t>{"id":"M1-G-1a-E-2","stimulus":"&lt;p&gt;Complete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10%;\"&gt;fora&lt;/span&gt;\n\t\t&lt;/div&gt;\n\t&lt;/div&gt;\n&lt;/div&gt;&lt;/div&gt;","seed":{"parameters":[{"name":"Q1","label":null,"list":["O menino de camisa azul","A bola"]}],"calculated":[{"name":"A1","label":"{{function}}","function":"dentro","incorrect":true,"group":1},{"name":"A2","label":"{{function}}","function":"fora","group":1}],"uniques":true},"algorithm":{"name":"groupResponses","template":"Cloze with drop down"}}</t>
  </si>
  <si>
    <t>Completa esta oración.
Imagen M1-G-1a-7</t>
  </si>
  <si>
    <t>{{Q1}} está {{grupo1}} del frutero.</t>
  </si>
  <si>
    <t>Q1 = List = La manzana, La pera, El plátano</t>
  </si>
  <si>
    <t>grupo1 = {{A1}}* | {{A2}}
A1 = "dentro"
A2 = "fuera"</t>
  </si>
  <si>
    <t>{"id":"M1-G-1a-E-3","stimulus":"&lt;p&gt;Complete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10%;\"&gt;fora&lt;/span&gt;\n\t\t&lt;/div&gt;\n\t&lt;/div&gt;\n&lt;/div&gt;&lt;/div&gt;","seed":{"parameters":[{"name":"Q1","label":null,"list":["A maçã","A pera","A banana da terra"]}],"calculated":[{"name":"A1","label":"{{function}}","function":"dentro","group":1},{"name":"A2","label":"{{function}}","function":"fora","incorrect":true,"group":1}],"uniques":true},"algorithm":{"name":"groupResponses","template":"Cloze with drop down"}}</t>
  </si>
  <si>
    <t>Q1 = List = El kiwi, El racimo de uvas, El limón</t>
  </si>
  <si>
    <t>{"id":"M1-G-1a-E-4","stimulus":"&lt;p&gt;Complete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10%;\"&gt;fora&lt;/span&gt;\n\t\t&lt;/div&gt;\n\t&lt;/div&gt;\n&lt;/div&gt;&lt;/div&gt;","seed":{"parameters":[{"name":"Q1","label":null,"list":["O kiwi","O cacho de uvas","O limão"]}],"calculated":[{"name":"A1","label":"{{function}}","function":"dentro","incorrect":true,"group":1},{"name":"A2","label":"{{function}}","function":"fora","group":1}],"uniques":true},"algorithm":{"name":"groupResponses","template":"Cloze with drop down"}}</t>
  </si>
  <si>
    <t>M1-G-2a</t>
  </si>
  <si>
    <t>Localiza objetos aplicando los conceptos "delante de" y "detrás de"</t>
  </si>
  <si>
    <t>&lt;p&gt;¿Qué animal está detrás del gato?&lt;/p&gt;
$$IMG=M1-G-2a-1;300</t>
  </si>
  <si>
    <t>A1=El gallo*
A2=El perro
A3=El burro</t>
  </si>
  <si>
    <t>&lt;p&gt;Debajo de los personajes añadimos las etiquetas "delante" y "detrás" (minúsculas)&lt;/p&gt;
$$IMG=M1-G-2a-4;300</t>
  </si>
  <si>
    <t>{"id":"M1-G-2a-I-1","stimulus":"&lt;p&gt;Qual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standard","params":{"countCorrect":1,"countIncorrect":2,"showCheckIcon":true,"columns":1}}}</t>
  </si>
  <si>
    <t>&lt;p&gt;¿Qué animal está delante del perro?&lt;/p&gt;
$$IMG=M1-G-2a-1;300</t>
  </si>
  <si>
    <t>A1=El burro*
A2=El gato
A3=El gallo</t>
  </si>
  <si>
    <t>{"id":"M1-G-2a-I-2","stimulus":"&lt;p&gt;Qual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0.4359%;\"&gt;atrás&lt;/span&gt;\n\t\t&lt;/div&gt;\n\t&lt;/div&gt;\n&lt;/div&gt;&lt;/div&gt;","seed":{"parameters":[],"calculated":[{"name":"A1","label":"{{function}}","function":"O burro"},{"name":"A2","label":"{{function}}","function":"O gato","incorrect":true},{"name":"A3","label":"{{function}}","function":"O galo","incorrect":true}],"uniques":true},"algorithm":{"name":"trueFalse","template":"Multiple choice – standard","params":{"countCorrect":1,"countIncorrect":2,"showCheckIcon":true,"columns":1}}}</t>
  </si>
  <si>
    <t>&lt;p&gt;¿Qué animal está delante del gato?&lt;/p&gt;
$$IMG=M1-G-2a-1;300</t>
  </si>
  <si>
    <t>A1=El gato
A2=El perro*
A3=El gallo</t>
  </si>
  <si>
    <t>{"id":"M1-G-2a-I-3","stimulus":"&lt;p&gt;Qual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standard","params":{"countCorrect":1,"countIncorrect":2,"showCheckIcon":true,"columns":1}}}</t>
  </si>
  <si>
    <t>&lt;p&gt;¿Qué animal está detrás del perro?&lt;/p&gt;
$$IMG=M1-G-2a-1;300</t>
  </si>
  <si>
    <t>A1=El perro
A2=El gato*
A3=El burro</t>
  </si>
  <si>
    <t>{"id":"M1-G-2a-I-4","stimulus":"&lt;p&gt;Qual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standard","params":{"countCorrect":1,"countIncorrect":2,"showCheckIcon":true,"columns":1}}}</t>
  </si>
  <si>
    <t>Completa la siguiente oración.
Imagen M1-G-2a-2</t>
  </si>
  <si>
    <t>Las nubes están {{A1}} del sol.</t>
  </si>
  <si>
    <t>A1 = delante
A2 = detrás</t>
  </si>
  <si>
    <t>M1-G-2a-4
Debajo de los elementos añadimos las etiquetas "delante" y "detrás" (minúsculas)</t>
  </si>
  <si>
    <t>{"id":"M1-G-2a-E-1","stimulus":"&lt;p&gt;Complete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0.4359%;\"&gt;atrás&lt;/span&gt;\n\t\t&lt;/div&gt;\n\t&lt;/div&gt;\n&lt;/div&gt;&lt;/div&gt;","template":"&lt;p&gt;As nuvens estão {{response}} do sol.&lt;/p&gt;","seed":{"calculated":[{"name":"A1","label":"{{function}}","function":"atrás","incorrect":true},{"name":"A2","label":"{{function}}","function":"na frente"}],"uniques":true},"algorithm":{"name":"calculateOperation","template":"Cloze with drag &amp; drop","params":{"keyboard":"NUMERICAL"}}}</t>
  </si>
  <si>
    <t>El sol está {{A1}} de las nubes.</t>
  </si>
  <si>
    <t>A1 = detrás
A2 = delante</t>
  </si>
  <si>
    <t>{"id":"M1-G-2a-E-2","stimulus":"&lt;p&gt;Complete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0.4359%;\"&gt;atrás&lt;/span&gt;\n\t\t&lt;/div&gt;\n\t&lt;/div&gt;\n&lt;/div&gt;&lt;/div&gt;","template":"&lt;p&gt;O sol está {{response}} das nuvens.&lt;/p&gt;","seed":{"calculated":[{"name":"A1","label":"{{function}}","function":"na frente","incorrect":true},{"name":"A2","label":"{{function}}","function":"atrás"}],"uniques":true},"algorithm":{"name":"calculateOperation","template":"Cloze with drag &amp; drop","params":{"keyboard":"NUMERICAL"}}}</t>
  </si>
  <si>
    <t>Completa la siguiente oración.
Imagen M1-G-2a-3</t>
  </si>
  <si>
    <t>El camión está {{A1}} del coche.</t>
  </si>
  <si>
    <t>{"id":"M1-G-2a-E-3","stimulus":"&lt;p&gt;Complete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0.4359%;\"&gt;atrás&lt;/span&gt;\n\t\t&lt;/div&gt;\n\t&lt;/div&gt;\n&lt;/div&gt;&lt;/div&gt;","template":"&lt;p&gt;O caminhão está {{response}} do carro.&lt;/p&gt;","seed":{"calculated":[{"name":"A1","label":"{{function}}","function":"na frente"},{"name":"A2","label":"{{function}}","function":"atrás","incorrect":true}],"uniques":true},"algorithm":{"name":"calculateOperation","template":"Cloze with drag &amp; drop","params":{"keyboard":"NUMERICAL"}}}</t>
  </si>
  <si>
    <t>El coche está {{A1}} del camión.</t>
  </si>
  <si>
    <t>{"id":"M1-G-2a-E-4","stimulus":"&lt;p&gt;Complete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0.4359%;\"&gt;atrás&lt;/span&gt;\n\t\t&lt;/div&gt;\n\t&lt;/div&gt;\n&lt;/div&gt;&lt;/div&gt;","template":"&lt;p&gt;O carro está {{response}} do caminhão.&lt;/p&gt;","seed":{"calculated":[{"name":"A1","label":"{{function}}","function":"atrás"},{"name":"A2","label":"{{function}}","function":"na frente","incorrect":true}],"uniques":true},"algorithm":{"name":"calculateOperation","template":"Cloze with drag &amp; drop","params":{"keyboard":"NUMERICAL"}}}</t>
  </si>
  <si>
    <t>M1-G-3a</t>
  </si>
  <si>
    <t>Localiza objetos aplicando los conceptos "cerca" y "lejos"</t>
  </si>
  <si>
    <t>¿Qué está más cerca y lejos de la casa?</t>
  </si>
  <si>
    <t>Imagen M1-G-3a-1
Encima de la bicicleta ponemos la etiqueta {{A1}}.
Encima de Y ponemos la etiqueta {{A2}}.</t>
  </si>
  <si>
    <t>sí</t>
  </si>
  <si>
    <t>Label image with drag and drop</t>
  </si>
  <si>
    <t>A1= "cerca"
A2= "lejos"</t>
  </si>
  <si>
    <t>Imagen M1-G-3a-6
Pies de foto:
"&lt;b&gt;cerca&lt;/b&gt; de la farola" (minúsculas)
"&lt;b&gt;lejos&lt;/b&gt; de la farola" (minúsculas)</t>
  </si>
  <si>
    <t>{"id":"M1-G-3a-I-1","stimulus":"&lt;p&gt;Observe as flores e a mulher. O que está mais perto e mais longe da casa?&lt;/p&gt;","template":"&lt;p&gt;{{Q1}}/{{Q2}} × {{Q3}}/{{Q4}} = &amp;nbsp;{{response}}&amp;nbsp;&lt;/p&gt;&lt;p&gt;{{Q5}}/{{Q6}} × {{Q7}}/{{Q8}} = &amp;nbsp;{{response}}&amp;nbsp;&lt;/p&gt;&lt;p&gt;{{Q9}}/{{Q10}} × {{Q11}}/{{Q12}} = &amp;nbsp;{{response}}&amp;nbsp;&lt;/p&gt;&lt;p&gt;&lt;br&gt;&lt;/p&gt;","hint":"&lt;div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seed":{"parameters":[{"name":"Q1","label":null,"min":100,"max":10000,"step":100},{"name":"Q2","label":null,"list":[20,10,5,2,1]},{"name":"Q3","label":null,"min":1000,"max":10000,"step":5},{"name":"Q4","label":null,"min":5,"max":100,"step":5}],"calculated":[{"name":"A1","label":"perto"},{"name":"A2","label":"longe"}],"uniques":true},"algorithm":{"name":"labelImage","template":"LabelImageDragDropV2","params":{"image":{"src":"https://blueberry-assets.oneclick.es/M1_G_3a_1.svg","width":650,"height":158,"alt":"","title":"","percent":1},"responses":[{"x":-99,"y":49,"z":15,"width":70,"height":40,"pointer":""},{"x":307,"y":49,"z":27,"width":70,"height":40,"pointer":""}],"fontSize":12}}}</t>
  </si>
  <si>
    <t>¿Qué está más cerca y lejos del libro?</t>
  </si>
  <si>
    <t>Imagen M1-G-3a-2
Encima del gafas ponemos la etiqueta {{A1}}.
Encima del despertador ponemos la etiqueta {{A2}}.</t>
  </si>
  <si>
    <t>A1= "lejos"
A2= "cerca"</t>
  </si>
  <si>
    <t>{"id":"M1-G-3a-I-2","stimulus":"&lt;p&gt;O que está mais perto e mais longe do livro?&lt;/p&gt;","template":"&lt;p&gt;{{Q1}}/{{Q2}} × {{Q3}}/{{Q4}} = &amp;nbsp;{{response}}&amp;nbsp;&lt;/p&gt;&lt;p&gt;{{Q5}}/{{Q6}} × {{Q7}}/{{Q8}} = &amp;nbsp;{{response}}&amp;nbsp;&lt;/p&gt;&lt;p&gt;{{Q9}}/{{Q10}} × {{Q11}}/{{Q12}} = &amp;nbsp;{{response}}&amp;nbsp;&lt;/p&gt;&lt;p&gt;&lt;br&gt;&lt;/p&gt;","hint":"&lt;div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seed":{"parameters":[{"name":"Q1","label":null,"min":100,"max":10000,"step":100},{"name":"Q2","label":null,"list":[20,10,5,2,1]},{"name":"Q3","label":null,"min":1000,"max":10000,"step":5},{"name":"Q4","label":null,"min":5,"max":100,"step":5}],"calculated":[{"name":"A1","label":"longe"},{"name":"A2","label":"perto"}],"uniques":true},"algorithm":{"name":"labelImage","template":"LabelImageDragDropV2","params":{"image":{"src":"https://blueberry-assets.oneclick.es/M1_G_3a_2.svg","width":650,"height":158,"alt":"","title":"","percent":1},"responses":[{"x":8,"y":119,"z":15,"width":70,"height":40,"pointer":""},{"x":217,"y":119,"z":27,"width":70,"height":40,"pointer":""}],"fontSize":12}}}</t>
  </si>
  <si>
    <t>¿Qué está más cerca y lejos del coche?</t>
  </si>
  <si>
    <t>Imagen M1-G-3a-3
Encima del semáforo ponemos la etiqueta {{A1}}.
Encima de la farola ponemos la etiqueta {{A2}}.</t>
  </si>
  <si>
    <t>{"id":"M1-G-3a-I-3","stimulus":"&lt;p&gt;O que está mais perto e mais longe do carro?&lt;/p&gt;","template":"&lt;p&gt;{{Q1}}/{{Q2}} × {{Q3}}/{{Q4}} = &amp;nbsp;{{response}}&amp;nbsp;&lt;/p&gt;&lt;p&gt;{{Q5}}/{{Q6}} × {{Q7}}/{{Q8}} = &amp;nbsp;{{response}}&amp;nbsp;&lt;/p&gt;&lt;p&gt;{{Q9}}/{{Q10}} × {{Q11}}/{{Q12}} = &amp;nbsp;{{response}}&amp;nbsp;&lt;/p&gt;&lt;p&gt;&lt;br&gt;&lt;/p&gt;","hint":"&lt;div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seed":{"parameters":[{"name":"Q1","label":null,"min":100,"max":10000,"step":100},{"name":"Q2","label":null,"list":[20,10,5,2,1]},{"name":"Q3","label":null,"min":1000,"max":10000,"step":5},{"name":"Q4","label":null,"min":5,"max":100,"step":5}],"calculated":[{"name":"A1","label":"perto"},{"name":"A2","label":"longe"}],"uniques":true},"algorithm":{"name":"labelImage","template":"LabelImageDragDropV2","params":{"image":{"src":"https://blueberry-assets.oneclick.es/M1_G_3a_3.svg","width":650,"height":158,"alt":"","title":"","percent":1},"responses":[{"x":-10,"y":119,"z":15,"width":70,"height":40,"pointer":""},{"x":240,"y":119,"z":27,"width":70,"height":40,"pointer":""}],"fontSize":12}}}</t>
  </si>
  <si>
    <t>Elige la opción correcta.
Imagen M1-G-3a-4</t>
  </si>
  <si>
    <t>{{Q1}} está {{group1}} del niño.</t>
  </si>
  <si>
    <t>Q1 = List = El columpio, La pelota</t>
  </si>
  <si>
    <t>group1 = cerca*, lejos</t>
  </si>
  <si>
    <t>{"id":"M1-G-3a-E-1","stimulus":"&lt;p&gt;Escolha a opção correta.&lt;/p&gt;&lt;div style=\"display:flex; justify-content:center;\"&gt;&lt;img src=\"https://blueberry-assets.oneclick.es/M1_G_3a_4.svg\" width=\"400\"&gt;&lt;/img&gt;&lt;/div&gt;","template":"&lt;p&gt;{{Q1}} está {{response}} da criança.&lt;/p&gt;","feedback":"&lt;div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luz&lt;/p&gt;&lt;/span&gt;\n\t\t&lt;/div&gt;\n\t&lt;/div&gt;\n&lt;/div&gt;&lt;/div&gt;","seed":{"parameters":[{"name":"Q1","label":null,"list":["O balanço","A bola"]}],"calculated":[{"name":"A1","label":"perto","group":1},{"name":"A2","label":"longe","group":1,"incorrect":true}],"uniques":true},"algorithm":{"name":"groupResponses","template":"Cloze with drop down"}}</t>
  </si>
  <si>
    <t>Q1 = List = El perro, El árbol</t>
  </si>
  <si>
    <t>group1 = cerca, lejos*</t>
  </si>
  <si>
    <t>{"id":"M1-G-3a-E-2","stimulus":"&lt;p&gt;Escolha a opção correta.&lt;/p&gt;&lt;div style=\"display:flex; justify-content:center;\"&gt;&lt;img src=\"https://blueberry-assets.oneclick.es/M1_G_3a_4.svg\" width=\"400\"&gt;&lt;/img&gt;&lt;/div&gt;","template":"&lt;p&gt;{{Q1}} está {{response}} da criança.&lt;/p&gt;","feedback":"&lt;div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luz&lt;/p&gt;&lt;/span&gt;\n\t\t&lt;/div&gt;\n\t&lt;/div&gt;\n&lt;/div&gt;&lt;/div&gt;","seed":{"parameters":[{"name":"Q1","label":null,"list":["O cachorro","A árvore"]}],"calculated":[{"name":"A1","label":"perto","group":1,"incorrect":true},{"name":"A2","label":"longe","group":1}],"uniques":true},"algorithm":{"name":"groupResponses","template":"Cloze with drop down"}}</t>
  </si>
  <si>
    <t>Elige la opción correcta.
Imagen M1-G-3a-5</t>
  </si>
  <si>
    <t>{{Q1}} está {{group1}} de la gallina.</t>
  </si>
  <si>
    <t>Q1 = List = El huevo, El nido</t>
  </si>
  <si>
    <t>{"id":"M1-G-3a-E-3","stimulus":"&lt;p&gt;Escolha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luz&lt;/p&gt;&lt;/span&gt;\n\t\t&lt;/div&gt;\n\t&lt;/div&gt;\n&lt;/div&gt;&lt;/div&gt;","seed":{"parameters":[{"name":"Q1","label":null,"list":["O ovo","O ninho"]}],"calculated":[{"name":"A1","label":"perto","group":1},{"name":"A2","label":"longe","group":1,"incorrect":true}],"uniques":true},"algorithm":{"name":"groupResponses","template":"Cloze with drop down"}}</t>
  </si>
  <si>
    <t>Q1 = List = El cubo, El conejo</t>
  </si>
  <si>
    <t>{"id":"M1-G-3a-E-4","stimulus":"&lt;p&gt;Escolha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luz&lt;/p&gt;&lt;/span&gt;\n\t\t&lt;/div&gt;\n\t&lt;/div&gt;\n&lt;/div&gt;&lt;/div&gt;","seed":{"parameters":[{"name":"Q1","label":null,"list":["O balde","O coelho"]}],"calculated":[{"name":"A1","label":"perto","group":1,"incorrect":true},{"name":"A2","label":"longe","group":1}],"uniques":true},"algorithm":{"name":"groupResponses","template":"Cloze with drop down"}}</t>
  </si>
  <si>
    <t>M1-G-4a</t>
  </si>
  <si>
    <t>Localiza objetos aplicando los conceptos "izquierda" y "derecha"</t>
  </si>
  <si>
    <t>Arrastra la mesa a la derecha de la mujer y el sillón a la izquierda.</t>
  </si>
  <si>
    <t>Tabla sin bordes:
{{A1}} | M1-G-4a-1 | {{A2}}</t>
  </si>
  <si>
    <t>A1 = M1-G-4a-4
A2 = M1-G-4a-5
A3 = M1-G-4a-7
A4 = M1-G-4a-9</t>
  </si>
  <si>
    <t>Imagen M1-G-4a-10
Debajo/arriba del personaje de la izquierda: "a la &lt;b&gt;izquierda&lt;/b&gt; de la silla" (minúsculas).
Debajo/arriba del personaje de la derecha: "a la &lt;b&gt;derecha&lt;/b&gt; de la silla" (minúsculas).</t>
  </si>
  <si>
    <t>{"id":"M1-G-4a-I-1","stimulus":"&lt;p&gt;Arraste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t>
  </si>
  <si>
    <t>Arrastra la bicicleta a la derecha del hombre y el coche a la izquierda.</t>
  </si>
  <si>
    <t>Tabla sin bordes:
{{A1}} | M1-G-4a-2 | {{A2}}</t>
  </si>
  <si>
    <t>A1 = M1-G-4a-6
A2 = M1-G-4a-7
A3 = M1-G-4a-4
A4 = M1-G-4a-8</t>
  </si>
  <si>
    <t>{"id":"M1-G-4a-I-2","stimulus":"&lt;p&gt;Arraste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t>
  </si>
  <si>
    <t>Arrastra la casa a la derecha del perro y el árbol a la izquierda.</t>
  </si>
  <si>
    <t>Tabla sin bordes:
{{A1}} | M1-G-4a-3 | {{A2}}</t>
  </si>
  <si>
    <t>A1 = M1-G-4a-8
A2 = M1-G-4a-9
A3 = M1-G-4a-5
A4 = M1-G-4a-6</t>
  </si>
  <si>
    <t>{"id":"M1-G-4a-I-3","stimulus":"&lt;p&gt;Arraste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t>
  </si>
  <si>
    <t>Elige la opción correcta.
Imagen M1-G-4a-11</t>
  </si>
  <si>
    <t>La vaca está a la {{group1}} del niño.</t>
  </si>
  <si>
    <t>group1 = izquierda*, derecha</t>
  </si>
  <si>
    <t>{"id":"M1-G-4a-E-1","stimulus":"&lt;p&gt;Escolha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esquerda","group":1},{"name":"A2","label":"direita","group":1,"incorrect":true}],"uniques":true},"algorithm":{"name":"groupResponses","template":"Cloze with drop down"}}</t>
  </si>
  <si>
    <t>El gallo está a la {{group1}} del niño.</t>
  </si>
  <si>
    <t>group1 = izquierda, derecha*</t>
  </si>
  <si>
    <t>{"id":"M1-G-4a-E-2","stimulus":"&lt;p&gt;Escolha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esquerda","group":1,"incorrect":true},{"name":"A2","label":"direita","group":1}],"uniques":true},"algorithm":{"name":"groupResponses","template":"Cloze with drop down"}}</t>
  </si>
  <si>
    <t>Elige la opción correcta.
Imagen M1-G-4a-12</t>
  </si>
  <si>
    <t>La cabra está a la {{group1}} de la niña.</t>
  </si>
  <si>
    <t>{"id":"M1-G-4a-E-3","stimulus":"&lt;p&gt;Escolha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esquerda","group":1,"incorrect":true},{"name":"A2","label":"direita","group":1}],"uniques":true},"algorithm":{"name":"groupResponses","template":"Cloze with drop down"}}</t>
  </si>
  <si>
    <t>El pato está a la {{group1}} de la niña.</t>
  </si>
  <si>
    <t>{"id":"M1-G-4a-E-4","stimulus":"&lt;p&gt;Escolha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esquerda","group":1},{"name":"A2","label":"direita","group":1,"incorrect":true}],"uniques":true},"algorithm":{"name":"groupResponses","template":"Cloze with drop down"}}</t>
  </si>
  <si>
    <t>M1-G-6a</t>
  </si>
  <si>
    <t>Localiza objetos aplicando los conceptos "encima" y "debajo"</t>
  </si>
  <si>
    <t>Elige la opción correcta.
IMAGEN M1-G-6a-1
La muñeca está encima de la cama.*
El gato está encima de la cama.*
La pelota está debajo de la cama.*
El ratón está debajo de la cama.*
La muñeca está debajo de la cama.
El gato está debajo de la cama.
La pelota está encima de la cama.
El ratón está encima de la cama.
(Se ven 2)</t>
  </si>
  <si>
    <t>Imagen M1-G-6a-5
Junto al animal de encima un texto con "encima" (minúsculas).
Junto al animal de abajo un texto con "debajo" (minúsculas).</t>
  </si>
  <si>
    <t>{"id":"M1-G-6a-I-1","stimulus":"&lt;p&gt;Escolha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93.9975%;\"&gt;embaixo&lt;/span&gt;\n\t\t&lt;/div&gt;\n\t&lt;/div&gt;\n&lt;/div&gt;&lt;/div&gt;","feedback":"&lt;div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t>
  </si>
  <si>
    <t>Elige la opción correcta.
IMAGEN M1-G-6a-2
El libro está encima de la silla.*
El vaso está encima de la silla.*
El perro está debajo de la silla.*
El hueso está debajo de la silla.*
El libro está debajo de la silla.
El vaso está debajo de la silla.
El perro está encima de la silla.
El hueso está encima de la silla.
(Se ven 2)</t>
  </si>
  <si>
    <t>{"id":"M1-G-6a-I-2","stimulus":"&lt;p&gt;Escolha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93.9975%;\"&gt;embaixo&lt;/span&gt;\n\t\t&lt;/div&gt;\n\t&lt;/div&gt;\n&lt;/div&gt;&lt;/div&gt;","feedback":"&lt;div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t>
  </si>
  <si>
    <t>Observa esta imagen y elige la respuesta correcta.
(Imagen M1-G-6a-3)</t>
  </si>
  <si>
    <t>{{Q1}} está {{A1}} de la sombrilla.</t>
  </si>
  <si>
    <t>Q1 = List = El sol, El pájaro</t>
  </si>
  <si>
    <t>A1= encima
A2 = debajo</t>
  </si>
  <si>
    <t>{
    "id": "M1-G-6a-E-1",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
    "feedback": "&lt;div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t>
  </si>
  <si>
    <t>Q1 = List = La niña, El helado</t>
  </si>
  <si>
    <t>A1 = debajo
A2= encima</t>
  </si>
  <si>
    <t>{"id":"M1-G-6a-E-2","stimulus":"&lt;p&gt;Observe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93.9975%;\"&gt;embaixo&lt;/span&gt;\n\t\t&lt;/div&gt;\n\t&lt;/div&gt;\n&lt;/div&gt;&lt;/div&gt;","feedback":"&lt;div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t>
  </si>
  <si>
    <t>Observa esta imagen y elige la respuesta correcta.
(Imagen M1-G-6a-4)</t>
  </si>
  <si>
    <t>{{Q1}} está {{A1}} de la mesa.</t>
  </si>
  <si>
    <t>Q1 = List = El peluche, La flor</t>
  </si>
  <si>
    <t>{"id":"M1-G-6a-E-3","stimulus":"&lt;p&gt;Observe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93.9975%;\"&gt;embaixo&lt;/span&gt;\n\t\t&lt;/div&gt;\n\t&lt;/div&gt;\n&lt;/div&gt;&lt;/div&gt;","feedback":"&lt;div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t>
  </si>
  <si>
    <t>Q1 = List = El coche, El tren</t>
  </si>
  <si>
    <t>{"id":"M1-G-6a-E-4","stimulus":"&lt;p&gt;Observe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93.9975%;\"&gt;embaixo&lt;/span&gt;\n\t\t&lt;/div&gt;\n\t&lt;/div&gt;\n&lt;/div&gt;&lt;/div&gt;","feedback":"&lt;div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t>
  </si>
  <si>
    <t>M1-G-11a</t>
  </si>
  <si>
    <t>Clasifica triángulos y cuadriláteros (cuadrados y rectángulos) por su número de lados</t>
  </si>
  <si>
    <t>&lt;p&gt;¿Cuál es el nombre de esta figura?&lt;/p&gt;
$$IMG=M1-G-11a-1;300</t>
  </si>
  <si>
    <t>A1=Triángulo*
A2=Cuadrado
A3=Rectángulo</t>
  </si>
  <si>
    <t>&lt;p&gt;Los &lt;b&gt;triángulos&lt;/b&gt; tienen 3 lados.&lt;/p&gt;&lt;p&gt;Los &lt;b&gt;cuadrados&lt;/b&gt; tienen 4 lados iguales.&lt;/p&gt;&lt;p&gt;Los &lt;b&gt;rectángulos&lt;/b&gt; tienen 4 lados iguales 2 a 2.&lt;/p&gt;</t>
  </si>
  <si>
    <t>{"id":"M1-G-11a-I-1","stimulus":"&lt;p&gt;Como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standard","params":{"countCorrect":1,"countIncorrect":2,"showCheckIcon":true,"columns":1}}}</t>
  </si>
  <si>
    <t>&lt;p&gt;¿Cuál es el nombre de esta figura?&lt;/p&gt;
$$IMG=M1-G-11a-2;300</t>
  </si>
  <si>
    <t>A1=Triángulo
A2=Cuadrado*
A3=Rectángulo</t>
  </si>
  <si>
    <t>&lt;p&gt;Los triángulos tienen 3 lados.&lt;/p&gt;&lt;p&gt;Los cuadrados tienen 4 lados iguales.&lt;/p&gt;&lt;p&gt;Los rectángulos tienen 4 lados iguales 2 a 2.&lt;/p&gt;</t>
  </si>
  <si>
    <t>{"id":"M1-G-11a-I-2","stimulus":"&lt;p&gt;Como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standard","params":{"countCorrect":1,"countIncorrect":2,"showCheckIcon":true,"columns":1}}}</t>
  </si>
  <si>
    <t>&lt;p&gt;¿Cuál es el nombre de esta figura?&lt;/p&gt;
$$IMG=M1-G-11a-3;300</t>
  </si>
  <si>
    <t>A1=Triángulo
A2=Cuadrado
A3=Rectángulo*</t>
  </si>
  <si>
    <t>{"id":"M1-G-11a-I-3","stimulus":"&lt;p&gt;Como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standard","params":{"countCorrect":1,"countIncorrect":2,"showCheckIcon":true,"columns":1}}}</t>
  </si>
  <si>
    <t>&lt;p&gt;Arrastra los nombres de estas figuras.&lt;/p&gt;</t>
  </si>
  <si>
    <t>$$TBL=2x2,noborder
0,0=$$IMG=M1-G-11a-2;300
0,1=$$IMG=M1-G-11a-3;300
1,0={{A1}}
1,1={{A2}}</t>
  </si>
  <si>
    <t>A1 = cuadrado*
A2 = rectángulo*
A3 = triángulo</t>
  </si>
  <si>
    <t>{"id":"M1-G-11a-E-1","stimulus":"&lt;p&gt;Arraste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t>
  </si>
  <si>
    <t>$$TBL=2x2,noborder
0,0=$$IMG=M1-G-11a-1;300
0,1=$$IMG=M1-G-11a-2;300
1,0={{A1}}
1,1={{A2}}</t>
  </si>
  <si>
    <t>A1 = triángulo*
A2 = cuadrado*
A3 = rectángulo</t>
  </si>
  <si>
    <t>{"id":"M1-G-11a-E-2","stimulus":"&lt;p&gt;Arraste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t>
  </si>
  <si>
    <t>$$TBL=2x2,noborder
0,0=$$IMG=M1-G-11a-1;300
0,1=$$IMG=M1-G-11a-3;300
1,0={{A1}}
1,1={{A2}}</t>
  </si>
  <si>
    <t>A1 = triángulo*
A2 = rectángulo*
A3 = cuadrado</t>
  </si>
  <si>
    <t>{"id":"M1-G-11a-E-3","stimulus":"&lt;p&gt;Arraste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t>
  </si>
  <si>
    <t>M1-G-11b</t>
  </si>
  <si>
    <t>Identifica formas circulares en objetos del entorno</t>
  </si>
  <si>
    <t>&lt;p&gt;¿Cuál de estas figuras es un círculo?&lt;/p&gt;</t>
  </si>
  <si>
    <t>A1=$$IMG=M1-G-11b-1#*
A2=$$IMG=M1-G-11b-2#*
A3=$$IMG=M1-G-11b-3#
A4=$$IMG=M1-G-11b-4#
A5=$$IMG=M1-G-11b-5#
A6=$$IMG=M1-G-11b-6#
A7=$$IMG=M1-G-11b-7#
A8=$$IMG=M1-G-11b-8#</t>
  </si>
  <si>
    <t>&lt;p&gt;Un círculo es una curva cerrada. Todos los puntos de esta curva están a la misma distancia del centro.&lt;/p&gt;</t>
  </si>
  <si>
    <t>{"id":"M1-G-11b-I-1","stimulus":"&lt;p&gt;Qual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t>
  </si>
  <si>
    <t>¿Cuál de estos objetos tiene forma de círculo?
M1-G-11b-10*
M1-G-11b-11*
M1-G-11b-12*
M1-G-11b-13
M1-G-11b-14
M1-G-11b-15
M1-G-11b-16
M1-G-11b-17
M1-G-11b-18
(Se ven 3)</t>
  </si>
  <si>
    <t>{"id":"M1-G-11b-E-1","stimulus":"&lt;p&gt;Qual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t>
  </si>
  <si>
    <t>M1-G-12a</t>
  </si>
  <si>
    <t>Identifica el cubo y el bloque rectangular en objetos de su entorno</t>
  </si>
  <si>
    <t>Selecciona el cubo.
M1-G-12a-11*
M1-G-12a-12*
M1-G-12a-13
M1-G-12a-14
M1-G-12a-15
M1-G-12a-16
M1-G-12a-17
M1-G-12a-18
(se ven 3, 1 correcto)</t>
  </si>
  <si>
    <t>Tabla:
M1-G-12a-5|M1-G-12a-6
cubo | bloque rectángular</t>
  </si>
  <si>
    <r>
      <rPr>
        <rFont val="Calibri"/>
        <b/>
        <color theme="1"/>
        <sz val="12.0"/>
      </rPr>
      <t xml:space="preserve">Imagen de apoyo
</t>
    </r>
    <r>
      <rPr>
        <rFont val="Calibri"/>
        <b val="0"/>
        <color theme="1"/>
        <sz val="12.0"/>
      </rPr>
      <t>Tabla con un cubo (M1-G-12a-5) y un prisma rectangular (M1-G-12a-6).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</si>
  <si>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{"id":"M1-G-12a-I-1","stimulus":"&lt;p&gt;Selecione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</si>
  <si>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Selecciona el bloque rectangular.
M1-G-12a-11
M1-G-12a-12
M1-G-12a-13*
M1-G-12a-14*
M1-G-12a-15
M1-G-12a-16
M1-G-12a-17
M1-G-12a-18
(se ven 3, 1 correcto)</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</si>
  <si>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</si>
  <si>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{"id":"M1-G-12a-I-2","stimulus":"&lt;p&gt;Selecione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</si>
  <si>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¿Cuál de los siguientes objetos tiene forma de cubo?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</si>
  <si>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</si>
  <si>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</si>
  <si>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{"id":"M1-G-12a-E-1","stimulus":"&lt;p&gt;Qual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t>
  </si>
  <si>
    <t>¿Cuál de los siguientes objetos tiene forma de bloque rectangular?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</si>
  <si>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</si>
  <si>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</si>
  <si>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{"id":"M1-G-12a-E-2","stimulus":"&lt;p&gt;Qual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t>
  </si>
  <si>
    <t>M1-G-12b</t>
  </si>
  <si>
    <t>Identifica la esfera y el cono en objetos de su entorno</t>
  </si>
  <si>
    <t>¿Cómo se llama esta figura?
M1-G-12b-1
Esfera*
Cono
Cubo
Bloque rectangular
(Se ven 3)</t>
  </si>
  <si>
    <t>Las esferas tienen forma de pelota.</t>
  </si>
  <si>
    <t>{"id":"M1-G-12b-I-1","stimulus":"&lt;p&gt;Como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standard","params":{"countCorrect":1,"countIncorrect":2,"showCheckIcon":true}}}</t>
  </si>
  <si>
    <t>¿Cómo se llama esta figura?
M1-G-12b-2
Esfera
Cono*
Cubo
Bloque rectangular
(Se ven 3)</t>
  </si>
  <si>
    <t>Los conos tienen una base circular y acaban en punta.</t>
  </si>
  <si>
    <t>{"id":"M1-G-12b-I-2","stimulus":"&lt;p&gt;Como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standard","params":{"countCorrect":1,"countIncorrect":2,"showCheckIcon":true}}}</t>
  </si>
  <si>
    <t>&lt;p&gt;Haz clic en el objeto con forma de esfera.&lt;/p&gt;</t>
  </si>
  <si>
    <t>Q1 = List = M1-G-12b-3, M1-G-12b-4
Q2 = List = M1-G-12b-5, M1-G-12b-6
Q3 = List = M1-G-12b-7, M1-G-12b-8
Q4 = List = M1-G-12b-9, M1-G-12b-10</t>
  </si>
  <si>
    <t>A1 = $$IMG={{Q1}}#*
A2 = $$IMG={{Q2}}#
A3 = $$IMG={{Q3}}#
A4 = $$IMG={{Q4}}#</t>
  </si>
  <si>
    <t>&lt;p&gt;Las esferas tienen forma de pelota.&lt;/p&gt;</t>
  </si>
  <si>
    <t>{
    "id": "M1-G-12b-E-1",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t>
  </si>
  <si>
    <t xml:space="preserve">Haz clic en el objeto con forma de cono. </t>
  </si>
  <si>
    <t>A1 = {{Q2}}
A2 = {{Q1}}
A3 = {{Q3}}
A4 = {{Q4}}</t>
  </si>
  <si>
    <t>{
    "id": "M1-G-12b-E-2",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t>
  </si>
  <si>
    <t>M1-G-14a</t>
  </si>
  <si>
    <t>Compone formas bidimensionales usando rectángulos, cuadrados, trapecios, triángulos, semicírculos y cuartos de círculo (tangram)</t>
  </si>
  <si>
    <t>Indica si las afirmaciones son correctas.
M1-G-14a-1
Las orejas del gato son triángulos.*
El cuerpo del gato está formado por triángulos.*
La cara del gato son cuadrados.*
Las orejas del gato son rectángulos.
El cuerpo del gato está formado por cuadrados.
La cola del gato es un cuadrado.
(Se ven 3)</t>
  </si>
  <si>
    <t>True or False</t>
  </si>
  <si>
    <t>M1-G-14a-2</t>
  </si>
  <si>
    <t>{"id":"M1-G-14a-I-1","stimulus":"&lt;p&gt;Indique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t>
  </si>
  <si>
    <t>Indica si las afirmaciones son correctas.
M1-G-14a-3
Las ruedas del camión son semicírculos.*
El acoplado del camión es un rectángulo.*
La ventana del camión es un cuadrado.*
La ventana del camión es un triángulo.
Las ruedas de camión son círculos.
El acoplado del camión es un cuadrado.
(Se ven 3)</t>
  </si>
  <si>
    <t>{"id":"M1-G-14a-I-2","stimulus":"&lt;p&gt;Indique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t>
  </si>
  <si>
    <t>Indica si las afirmaciones son correctas.
M1-G-14a-4
La cabeza del ratón es un triángulo.*
Las orejas del ratón son semicírculos.*
La cola del ratón es un rectángulo.*
La colas del ratón es un triángulo.
Las orejas del ratón son cuadrados.
El cuerpo del ratón es un rectángulo.</t>
  </si>
  <si>
    <t>{"id":"M1-G-14a-I-3","stimulus":"&lt;p&gt;Indique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t>
  </si>
  <si>
    <t xml:space="preserve">Observa la imagen y completa la oración.
M1-G-14a-5
</t>
  </si>
  <si>
    <t xml:space="preserve">Las coletas de la niña son {{grupo1}}.
</t>
  </si>
  <si>
    <t>grupo1={{A1}}* | {{A2}} | {{A3}}
A1= "cuartos de círculo"
A2="rectángulos"
A3="triángulos"</t>
  </si>
  <si>
    <t>{"id":"M1-G-14a-E-1","stimulus":"&lt;p&gt;Observe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width=\"400\"&gt;&lt;/img&gt;&lt;/div&gt;","seed":{"parameters":[],"calculated":[{"name":"A1","label":"quartos de círculo","group":1},{"name":"A2","label":"retângulos","incorrect":true,"group":1},{"name":"A3","label":"triângulos","incorrect":true,"group":1}],"uniques":true},"algorithm":{"name":"groupResponses","template":"Cloze with drop down"}}</t>
  </si>
  <si>
    <t>Las manos de la niña son {{grupo1}}.</t>
  </si>
  <si>
    <t>A1= "semicírculos"
A2="cuadrados"
A3="rectángulos"</t>
  </si>
  <si>
    <t>{"id":"M1-G-14a-E-2","stimulus":"&lt;p&gt;Observe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t>
  </si>
  <si>
    <t>Observa la imagen y completa la oración.
M1-G-14a-6</t>
  </si>
  <si>
    <t>La cabeza del payaso es un {{grupo1}}.</t>
  </si>
  <si>
    <t>A1= "triángulo"
A2="cuadrado"*
A3="rectángulo"</t>
  </si>
  <si>
    <t>{"id":"M1-G-14a-E-3","stimulus":"&lt;p&gt;Observe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t>
  </si>
  <si>
    <t>M1-EyP-1a</t>
  </si>
  <si>
    <t>Elabora tablas de registro de datos</t>
  </si>
  <si>
    <t>Arrastra el número de insectos de cada tipo.
(Imagen M1-EyP-1a-1)
(Tabla de datos) 
                                            Números de insectos
(imagen hormiga M1-EyP-1a-2)                            {{A1}}
(imagen abeja M1-NyO-4a-2)                                 {{A2}}
(imagen caracol M1-EyP-1a-3)                              {{A3}}</t>
  </si>
  <si>
    <t>A1= 4
A2= 2
A3= 3</t>
  </si>
  <si>
    <t>Cuenta las veces que se repite cada insecto en la imagen.</t>
  </si>
  <si>
    <t>&lt;p&gt;Cuenta las veces que se repite cada insecto en la imagen.&lt;/p&gt;
A1=&lt;p&gt;La hormiga se repite cuatro veces.&lt;/p&gt;
A2=&lt;p&gt;La abeja se repite dos veces.&lt;/p&gt;
A3=&lt;p&gt;El caracol se repite tres veces.&lt;/p&gt;</t>
  </si>
  <si>
    <t>Estadística y probabilidad</t>
  </si>
  <si>
    <t>{"id":"M1-EyP-1a-I-1","stimulus":"&lt;p&gt;Arraste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#1966AE;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t>
  </si>
  <si>
    <t>Arrastra el número de vehículos que hay de cada tipo.
(Imagen M1-EyP-1a-4)
(Tabla de datos) 
                                        Números de vehículos
(imagen autobús M1-EyP-1a-5)                           {{A1}}
(imagen coche M1-NyO-9a-1)                                 {{A2}}
(imagen bicicleta M1-NyO-2a-2)                          {{A3}}</t>
  </si>
  <si>
    <t>A1 = 5
A2 = 4
A3 = 4</t>
  </si>
  <si>
    <t>Cuenta las veces que se repite cada vehículo en la imagen.</t>
  </si>
  <si>
    <t>&lt;p&gt;Cuenta las veces que se repite cada vehículo en la imagen.&lt;/p&gt;
A1=&lt;p&gt;El autobús se repite 5 veces.&lt;/p&gt;
A2=&lt;p&gt;El coche se repite 4 veces.&lt;/p&gt;
A3=&lt;p&gt;La bicicleta se repite 4 veces.&lt;/p&gt;</t>
  </si>
  <si>
    <t>{"id":"M1-EyP-1a-I-2","stimulus":"&lt;p&gt;Arraste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#1966AE;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t>
  </si>
  <si>
    <t>Arrastra el número de frutas que hay de cada tipo.
(Imagen M1-EyP-1a-6)
(Tabla de datos) 
                                        Números de vehículos
(imagen cereza M1-EyP-1a-7)                           {{A1}}
(imagen piña M1-EyP-1a-8)                                 {{A2}}
(imagen uva M1-EyP-1a-9)                          {{A3}}</t>
  </si>
  <si>
    <t>A1 =3
A2 = 4
A3 = 2</t>
  </si>
  <si>
    <t>Cuenta las veces que se repite cada fruta en la imagen.</t>
  </si>
  <si>
    <t>&lt;p&gt;Cuenta las veces que se repite cada fruta en la imagen.&lt;/p&gt;
A1=&lt;p&gt;La cereza se repite 3 veces.&lt;/p&gt;
A2=&lt;p&gt;La piña se repite 4 veces.&lt;/p&gt;
A3=&lt;p&gt;La uva se repite 2 veces.&lt;/p&gt;</t>
  </si>
  <si>
    <t>{"id":"M1-EyP-1a-I-3","stimulus":"&lt;p&gt;Arraste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#1966AE;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t>
  </si>
  <si>
    <t>Ayuda a Analia a escribir en una tabla el número de helados que ha vendido hoy.
(Imagen M1-EyP-1a-10)
                                                      Números de helados vendidos
(imágen helado chocolate M1-EyP-1a-11)                           {{A1}}
(imagen helado nata M1-EyP-1a-12)                                 {{A2}}
(imagen helado naranja M1-EyP-1a-13)                               {{A3}}</t>
  </si>
  <si>
    <t>A1 = 5
A2 = 3
A3 = 2</t>
  </si>
  <si>
    <t>Cuenta las veces que se repite cada helado en la imagen.</t>
  </si>
  <si>
    <t>&lt;p&gt;Cuenta las veces que se repite cada helado en la imagen.&lt;/p&gt;
A1=&lt;p&gt;El helado de chocolate se repite 5 veces.&lt;/p&gt;
A2=&lt;p&gt;El helado de nata se repite 2 veces.&lt;/p&gt;
A3=&lt;p&gt;El helado de naranja se repite 2 veces.&lt;/p&gt;</t>
  </si>
  <si>
    <t>{
    "id": "M1-EyP-1a-E-1",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rgb(124, 112, 107);\"&gt;&lt;strong&gt;&lt;span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t>
  </si>
  <si>
    <t>Escribe en la tabla el número de animales que hay en la imagen.
(Imagen)
(Tabla de datos M1-EyP-1a-14) 
                                                      Números de animales
(imágen jirafa M1-EyP-1a-15)                           {{A1}}
(imagen elefante M1-NyO-4a-1)                      {{A2}}
(imagen leon M1-EyP-1a-16)                             {{A3}}</t>
  </si>
  <si>
    <t>A1 = 2
A2 = 5
A3 = 4</t>
  </si>
  <si>
    <t>Cuenta las veces que se repite cada animal en la imagen.</t>
  </si>
  <si>
    <t>&lt;p&gt;Cuenta las veces que se repite cada animal en la imagen.
A1=&lt;p&gt;La jirafa se repite 2 veces.&lt;/p&gt;
A2=&lt;p&gt;El elefante se repite 5 veces.&lt;/p&gt;
A3=&lt;p&gt;El león se repite 4 veces.&lt;/p&gt;</t>
  </si>
  <si>
    <t>{"id":"M1-EyP-1a-E-2","stimulus":"&lt;p&gt;Escreva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rgb(124, 112, 107);\"&gt;&lt;strong&gt;&lt;span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t>
  </si>
  <si>
    <t>Escribe en la tabla el número de juguetes que tiene Paula.
(Imagen M1-EyP-1a-17)
(Tabla de datos) 
                                                      Números de juguetes
(imágen muñeca M1-EyP-1a-18)                           {{A1}}
(imagen pelota M1-NyO-1a-1)                                 {{A2}}
(imagen coche de juguete M1-EyP-1a-19)                               {{A3}}</t>
  </si>
  <si>
    <t>A1 = 3
A2 = 4
A3 = 2</t>
  </si>
  <si>
    <t>Cuenta las veces que se repite cada juguete en la imagen.</t>
  </si>
  <si>
    <t>&lt;p&gt;Cuenta las veces que se repite cada juguete en la imagen.&lt;/p&gt;
A1=&lt;p&gt;Hay 3 muñecas.&lt;/p&gt;
A2=&lt;p&gt;Hay 4 pelotas.&lt;/p&gt;
A3=&lt;p&gt;Hay 2 coches de juguete.&lt;/p&gt;</t>
  </si>
  <si>
    <t>{"id":"M1-EyP-1a-E-3","stimulus":"&lt;p&gt;Escreva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rgb(124, 112, 107);\"&gt;&lt;strong&gt;&lt;span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t>
  </si>
  <si>
    <t>M1-EyP-1b</t>
  </si>
  <si>
    <t>Responde a preguntas sobre la información de una tabla de registro de datos</t>
  </si>
  <si>
    <t xml:space="preserve">Observa esta tabla y selecciona la opción correcta.
(Tabla de datos)
                                                      Número de flores
(imagen rosa M1-EyP-1b-1)                            {{Q1}}  
(imagen margarita M1-NyO-29a-1)                  {{Q2}} 
(imagen tulipán M1-NyO-18b-1)                       {{Q3}} 
Hay 5 rosas.*
Hay 3 margaritas.*
Hay 3 tulipanes.*
Hay 2 rosas.
Hay 5 margaritas.
Hay 3 tulipanes
</t>
  </si>
  <si>
    <t>Q1-Q3=Min=2; Max= 5; Step= 1</t>
  </si>
  <si>
    <t>&lt;p&gt;En la segunda columna aparece cuántas flores hay de cada tipo.&lt;/p&gt;</t>
  </si>
  <si>
    <t>{"id":"M1-EyP-1b-I-1","stimulus":"&lt;p&gt;Observe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rgb(124, 112, 107);\"&gt;&lt;strong&gt;&lt;span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standard","params":{"countCorrect":1,"countIncorrect":2,"showCheckIcon":true}}}</t>
  </si>
  <si>
    <t>Observa esta tabla y selecciona la opción correcta.
(Tabla de datos)
                                     Números de animales
(imagen perro M1-G-4a-3)                 {{Q1}}  
(imagen gato M1-EyP-3a-1)                  {{Q2}} 
(imagen hamster M1-EyP-1b-2)            {{Q3}} 
Hay 3 perros.*
Hay 2 gatos.*
Hay 4 hámsteres.*
Hay 4 perros.
Hay 3 gatos.
Hay 2 hámsteres.</t>
  </si>
  <si>
    <t>&lt;p&gt;En la segunda columna se anota el número de veces que se repite cada animal.&lt;/p&gt;</t>
  </si>
  <si>
    <t>{"id":"M1-EyP-1b-I-2","stimulus":"&lt;p&gt;Observe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rgb(124, 112, 107);\"&gt;&lt;strong&gt;&lt;span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standard","params":{"countCorrect":1,"countIncorrect":2,"showCheckIcon":true}}}</t>
  </si>
  <si>
    <t>Observa esta tabla y selecciona la opción correcta.
(Tabla de datos)
                                                           Números pelotas
(imagen pelota de fútbol M1-EyP-1b-3)                         {{Q1}} 
(imagen pelota de baloncesto M1-NyO-15a-3)                       {{Q2}} 
(imagen pelota de tenis M1-NyO-1b-1)                              {{Q3}} 
Hay 4 pelotas de fútbol.*
Hay 3 pelotas de baloncesto.*
Hay 6 pelotas de tenis.*
Hay 6 pelotas de fútbol.
Hay 4 pelotas de baloncesto.
Hay 5 pelotas de tenis.</t>
  </si>
  <si>
    <t>&lt;p&gt;En la segunda columna se anota el número de veces que se repite cada pelota.&lt;/p&gt;</t>
  </si>
  <si>
    <t>{"id":"M1-EyP-1b-I-3","stimulus":"&lt;p&gt;Observe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rgb(124, 112, 107);\"&gt;&lt;strong&gt;&lt;span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standard","params":{"countCorrect":1,"countIncorrect":2,"showCheckIcon":true}}}</t>
  </si>
  <si>
    <t xml:space="preserve">Observa esta tabla y completa.
(Tabla de datos)
                                              Pares de calzado
(imagen zapatillas)                   Q1
(imagen botas)                          Q2  
(imagen sandalias)                   Q3  </t>
  </si>
  <si>
    <t>En una tienda hay {{A1}} pares de zapatillas.</t>
  </si>
  <si>
    <t>Q1-Q3=Min=2; Max= 15; Step= 1
Imagen 1=zapatillas=M1-EyP-1b-1
Imagen 2=botas=M1-EyP-1b-2
Imagen 3=sandalias=M1-EyP-1b-3</t>
  </si>
  <si>
    <t>A1 = {{Q1}}</t>
  </si>
  <si>
    <t>&lt;p&gt;En la segunda columna se anota cuántos pares de calzado hay en la tienda de cada tipo.&lt;/p&gt;</t>
  </si>
  <si>
    <t>{"id":"M1-EyP-1b-E-1","stimulus":"&lt;p&gt;A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rgb(124, 112, 107);\"&gt;&lt;strong&gt;&lt;span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t>
  </si>
  <si>
    <t xml:space="preserve">Observa esta tabla y completa.
(Tabla de datos)
                                              Número de alimentos
(imagen zanahoria)                           {{Q1}}   
(imagen cebolla)                                {{Q2}}   
(imagen patata)                                 {{Q3}}   </t>
  </si>
  <si>
    <t>Fernan tiene en casa {{A1}} cebollas.</t>
  </si>
  <si>
    <t>Q1-Q3=Min=2; Max= 15; Step= 1
Imagen 1=zanahoria=M1-EyP-1b-4
Imagen 2=cebolla=M1-EyP-1b-5
Imagen 3=patata=M1-EyP-1b-6</t>
  </si>
  <si>
    <t>A1 = {{Q2}}</t>
  </si>
  <si>
    <t>&lt;p&gt;En la segunda columna se anota cuántos alimentos tiene Fernan de cada tipo.&lt;/p&gt;</t>
  </si>
  <si>
    <t>{"id":"M1-EyP-1b-E-2","stimulus":"&lt;p&gt;A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rgb(124, 112, 107);\"&gt;&lt;strong&gt;&lt;span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t>
  </si>
  <si>
    <t xml:space="preserve">Observa esta tabla y completa.
(Tabla de datos)
                                              Número de muebles
(imagen silla)                      {{Q1}}   
(imagen mesa)                    {{Q2}}   
(imagen sillón)                    {{Q3}}   </t>
  </si>
  <si>
    <t>El sillón se repite {{A1}} veces.</t>
  </si>
  <si>
    <t>Q1-Q3=Min=2; Max= 15; Step= 1
Imagen 1=silla=M1-EyP-1b-7
Imagen 2=mesa=M1-G-4a-4
Imagen 3=sillón=M1-G-4a-5</t>
  </si>
  <si>
    <t>A1 ={{Q3}}</t>
  </si>
  <si>
    <t>&lt;p&gt;En la segunda columna se anota cuántos muebles de cada tipo hay en la oficina.&lt;/p&gt;</t>
  </si>
  <si>
    <t>{"id":"M1-EyP-1b-E-3","stimulus":"&lt;p&gt;A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rgb(124, 112, 107);\"&gt;&lt;strong&gt;&lt;span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t>
  </si>
  <si>
    <t>M1-EyP-2a</t>
  </si>
  <si>
    <t>Responde a preguntas sobre la información de un gráfico de barras</t>
  </si>
  <si>
    <t>Estos son los juguetes favoritos de unos niños. Señala la frase correcta.
Gráfica: (barras)
Serie "Niños": {{Q1}}, {{Q2}}, {{Q3}}
Eje X: "Pelota", "Osito", "Coche"
La pelota es el juguete favorito de {{Q1}} niños.*
El osito es el juguete favorito de {{Q2}} niños.*
El coche es el juguete favorito de {{Q3}} niños.*
La pelota es el juguete favorito de {{Q2}} niños.
El osito es el juguete favorito de {{Q3}} niños.
El coche es el juguete favorito de {{Q1}} niños.
(Se ven 2 opciones, 1 correcta)</t>
  </si>
  <si>
    <t>Q1-Q3 = Min=4; Max=9; Step= 1</t>
  </si>
  <si>
    <t>&lt;p&gt;La altura de cada barra representa el número de niños que prefiere ese juguete.&lt;/p&gt;</t>
  </si>
  <si>
    <t>{"id":"M1-EyP-2a-I-1","stimulus":"&lt;p&gt;Estes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t>
  </si>
  <si>
    <t>Estos son los medios de transporte que utilizan los profesores de un colegio. Señala la frase correcta.
Gráfica: (barras)
Serie "profesores": {{Q1}}, {{Q2}}, {{Q3}}
Eje X: "Coche", "Autobús","Bicicleta"
{{Q1}} profesores usan coche.*
{{Q2}} profesores usan autobús.*
{{Q3}} profesores usan bicicleta.*
{{Q2}} profesores usan coche.
{{Q3}} profesores usan autobús.
{{Q1}} profesores usan bicicleta.
(Se ven 2 opciones, 1 correcta)</t>
  </si>
  <si>
    <t>&lt;p&gt;La altura de cada barra representa el número de profesores que utiliza cada transporte.&lt;/p&gt;</t>
  </si>
  <si>
    <t>{"id":"M1-EyP-2a-I-2","stimulus":"&lt;p&gt;Estes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t>
  </si>
  <si>
    <t>Estas son las frutas favoritas de un grupo de amigas. Señala la frase correcta.
Gráfica: (barras)
Serie "Amigas": {{Q1}}, {{Q2}}, {{Q3}}
Eje X:  "Uvas", "Kiwi","Fresas"
{{Q1}} amigas prefieren las uvas.*
{{Q2}} amigas prefieren el kiwi.*
{{Q3}} amigas prefieren las fresas.*
{{Q2}} amigas prefieren las uvas.
{{Q3}} amigas prefieren el kiwi.
{{Q1}} amigas prefieren las fresas.
(Se ven 3 opciones, 1 correcta)</t>
  </si>
  <si>
    <t>&lt;p&gt;La altura de cada barra representa el número de niñas que prefiere cada fruta.&lt;/p&gt;</t>
  </si>
  <si>
    <t>{"id":"M1-EyP-2a-I-3","stimulus":"&lt;p&gt;Estas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t>
  </si>
  <si>
    <t>Estas son las ventas de la papelería de un barrio. Completa la frase.
Gráfica: (barras)
Serie "Ventas": {{Q1}}, {{Q2}}, {{Q3}}
Eje X: "Lápices", "Bolígrafos", "Gomas"</t>
  </si>
  <si>
    <t>Se han vendido {{A1}} lápices.</t>
  </si>
  <si>
    <t>&lt;p&gt;La altura de cada barra representa el número de veces que se ha vendido cada objeto.&lt;/p&gt;</t>
  </si>
  <si>
    <t>{"id":"M1-EyP-2a-E-1","stimulus":"&lt;p&gt;Estas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t>
  </si>
  <si>
    <t>Estos son los deportes que practica un grupo de niños. Completa la frase.
Gráfica: (barras)
Serie "Niños": {{Q1}}, {{Q2}}, {{Q3}}
Eje X: "Fútbol","Baloncesto","Natación"</t>
  </si>
  <si>
    <t>{{A1}} niños juegan al baloncesto.</t>
  </si>
  <si>
    <t>&lt;p&gt;La altura de cada barra representa el número de niños que practican cada deporte.&lt;/p&gt;</t>
  </si>
  <si>
    <t>{"id":"M1-EyP-2a-E-2","stimulus":"&lt;p&gt;Estes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t>
  </si>
  <si>
    <t>Estas son las canicas de colores que tiene Carmen. Completa la frase.
Gráfica: (barras)
Serie "Canicas": {{Q1}}, {{Q2}}, {{Q3}}
Eje X: "Azules", "Rojas", "Amarillas"</t>
  </si>
  <si>
    <t>Carmen tiene {{A2}} canicas rojas.</t>
  </si>
  <si>
    <t>&lt;p&gt;La altura de cada barra representa el número de canicas de cada color que tiene Carmen.&lt;/p&gt;</t>
  </si>
  <si>
    <t>{"id":"M1-EyP-2a-E-3","stimulus":"&lt;p&gt;Essas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t>
  </si>
  <si>
    <t>M1-EyP-3a</t>
  </si>
  <si>
    <t>Responde a preguntas sobre la información de un pictograma</t>
  </si>
  <si>
    <t>Señala la opción correcta.
Gráfico pictograma
Serie: {{Q1}}, {{Q2}}, {{Q3}}
Eje "X": "Perros", "Gatos", "Patos"
Iconos: Perros. Gatos. Patos.
Hay {{Q1}} perros. *
Hay {{Q2}} gatos. *
Hay {{Q3}} patos. *
Hay {{Q3}} perros.
Hay {{Q1}} gatos.
Hay {{Q2}} patos.
(Se muestran 2, 1 correcta)</t>
  </si>
  <si>
    <t>Q1-Q3= List=2,3,4,5
Perro = M1-G-4a-3
Gato = M1-EyP-3a-1
Pato = M1-EyP-3a-2</t>
  </si>
  <si>
    <t>&lt;p&gt;Observa cuántas veces se repite cada animal.&lt;/p&gt;</t>
  </si>
  <si>
    <t>&lt;p&gt;Cuenta cuántos animales hay de cada tipo.&lt;/p&gt;</t>
  </si>
  <si>
    <t>{"id":"M1-EyP-3a-I-1","stimulus":"&lt;p&gt;Selecione a opção correta.&lt;/p&gt;&lt;div style=\"display:flex; justify-content:center;\"&gt;&lt;div class=\"fr-chart\" data-chart='{\"type\": \"pictograph\", \"series\": [{\"img\": \"{{Q1.img}}\", \"value\":{{Q1}}},{\"img\": \"{{Q2.img}}\", \"value\":{{Q2}}},{\"img\": \"{{Q3.img}}\", \"value\":{{Q3}}}], \"labels\":[\"Cães\",\"Gatos\",\"Patos\"]}'&gt;&lt;br&gt;&lt;/div&gt;&lt;/div&gt;","feedback":"&lt;p&gt;Conte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standard","params":{"countCorrect":1,"countIncorrect":2,"showCheckIcon":true}}}</t>
  </si>
  <si>
    <t>Señala la opción correcta.
Gráfico pictograma
Serie: {{Q1}}, {{Q2}}, {{Q3}}
Eje "X": "Coches", "Bicicletas", "Autobuses"
Iconos: Coche. Bicicleta. Autobús.
Hay {{Q1}} coches. *
Hay {{Q2}} bicicletas. *
Hay {{Q3}} autobuses. *
Hay {{Q3}} coches.
Hay {{Q1}} bicicletas.
Hay {{Q2}} autobuses.
(Se muestran 2, 1 correcta)</t>
  </si>
  <si>
    <t>Q1-Q3= List=2,3,4,5
Coche = M1-NyO-9a-1
Bicicleta = M1-NyO-2a-2
Autobús = M1-EyP-3a-3</t>
  </si>
  <si>
    <t>&lt;p&gt;Observa cuántas veces se repite cada vehículo.&lt;/p&gt;</t>
  </si>
  <si>
    <t>&lt;p&gt;Cuenta cuántos vehículos hay de cada tipo.&lt;/p&gt;</t>
  </si>
  <si>
    <t>{"id":"M1-EyP-3a-I-2","stimulus":"&lt;p&gt;Selecione a opção correta.&lt;/p&gt;&lt;div style=\"display:flex; justify-content:center;\"&gt;&lt;div class=\"fr-chart\" data-chart='{\"type\": \"pictograph\", \"series\": [{\"img\": \"{{Q1.img}}\", \"value\":{{Q1}}},{\"img\": \"{{Q2.img}}\", \"value\":{{Q2}}},{\"img\": \"{{Q3.img}}\", \"value\":{{Q3}}}], \"labels\":[\"Carros\",\"Bicicletas\",\"Ônibus\"]}'&gt;&lt;br&gt;&lt;/div&gt;&lt;/div&gt;","feedback":"&lt;p&gt;Conte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standard","params":{"countCorrect":1,"countIncorrect":2,"showCheckIcon":true}}}</t>
  </si>
  <si>
    <t>Señala la opción correcta.
Gráfico pictograma
Serie: {{Q1}}, {{Q2}}, 1
Eje "X": "Manzanas", "Plátanos", "Peras"
Iconos: Manzana. Plátano. Pera.
Hay {{Q1}} manzanas. *
Hay {{Q2}} plátanos. *
Hay 1 pera. *
Hay {{T2}} frutas.*
Hay {{T1}} manzanas.
Hay 1 manzana.
Hay {{Q1}} plátanos.
Hay {{Q2}} peras.
(Se muestran 2, 1 correcta)</t>
  </si>
  <si>
    <t>Q1-Q2= List=2,3,4,5
Manzana = M1-NyO-5a-3
Plátano = M1-NyO-35a-2
Pera = M1-NyO-5a-2</t>
  </si>
  <si>
    <t>T1={{Q1}}+1
T2={{Q1}}+{{Q2}}+1</t>
  </si>
  <si>
    <t>&lt;p&gt;Observa cuántas veces se repite cada fruta.&lt;/p&gt;</t>
  </si>
  <si>
    <t>&lt;p&gt;Cuenta cuántas frutas hay de cada tipo.&lt;/p&gt;</t>
  </si>
  <si>
    <t>{"id":"M1-EyP-3a-I-3","stimulus":"&lt;p&gt;Selecione a opção correta.&lt;/p&gt;&lt;div style=\"display:flex; justify-content:center;\"&gt;&lt;div class=\"fr-chart\" data-chart='{\"type\": \"pictograph\", \"series\": [{\"img\": \"{{Q1.img}}\", \"value\":{{Q1}}},{\"img\": \"{{Q2.img}}\", \"value\":{{Q2}}},{\"img\": \"{{Q3.img}}\", \"value\":1}], \"labels\":[\"Maçãs\",\"Bananas\",\"Peras\"]}'&gt;&lt;br&gt;&lt;/div&gt;&lt;/div&gt;","feedback":"&lt;p&gt;Conte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standard","params":{"countCorrect":1,"countIncorrect":2,"showCheckIcon":true}}}</t>
  </si>
  <si>
    <t xml:space="preserve">Observa el gráfico y contesta.
Gráfico pictograma
Serie: {{Q1}}, {{Q2}}, {{Q3}}
Eje "X": "Coches", "Pelotas", "Bicicletas"
Iconos: Coches. Pelotas. Bicicletas.
</t>
  </si>
  <si>
    <t>Hay {{A1}} coches y {{A2}} bicicletas.</t>
  </si>
  <si>
    <t>Q1-Q3=List=2,3,4,5
Coche = M1-NyO-9a-1
Bicicleta = M1-NyO-2a-2
Pelota = M1-NyO-1a-1</t>
  </si>
  <si>
    <t xml:space="preserve">A1={{Q1}}
A2={{Q3}}
</t>
  </si>
  <si>
    <t>&lt;p&gt;Observa cuántas veces que se repite cada juguete.&lt;/p&gt;</t>
  </si>
  <si>
    <t>&lt;p&gt;Cuenta cuántos juguetes hay de cada tipo.&lt;/p&gt;</t>
  </si>
  <si>
    <t>{"id":"M1-EyP-3a-E-1","stimulus":"&lt;p&gt;Observe o gráfico e responda.&lt;/p&gt;&lt;div style=\"display:flex; justify-content:center;\"&gt;&lt;div class=\"fr-chart\" data-chart='{\"type\": \"pictograph\", \"series\": [{\"img\": \"{{Q1.img}}\", \"value\":{{Q1}}},{\"img\": \"{{Q2.img}}\", \"value\":{{Q2}}},{\"img\": \"{{Q3.img}}\", \"value\":{{Q3}}}], \"labels\":[\"Carros\",\"Bolas\",\"Bicicletas\"]}'&gt;&lt;br&gt;&lt;/div&gt;&lt;/div&gt;","feedback":"&lt;p&gt;Conte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t>
  </si>
  <si>
    <t xml:space="preserve">Observa el gráfico y contesta.
Gráfico pictograma
Serie: {{Q1}}, {{Q2}}, {{Q3}}
Eje "X": "Fotografía", "Lectura", "Música"
 Iconos: Cámara. Libro, Nota musical.
</t>
  </si>
  <si>
    <t>Hay {{A1}} libros y {{A2}} cámaras de fotos.</t>
  </si>
  <si>
    <t>Q1-Q3=List=2,3,4,5
Cámara= M1-EyP-3a-4
Libro= M1-EyP-3a-5
Nota = M1-EyP-3a-6</t>
  </si>
  <si>
    <t xml:space="preserve">A1={{Q2}}
A2={{Q1}}
</t>
  </si>
  <si>
    <t>&lt;p&gt;Observa cuántas veces que se repite cada icono.&lt;/p&gt;</t>
  </si>
  <si>
    <t>&lt;p&gt;Cuenta cuántos iconos hay de cada tipo.&lt;/p&gt;</t>
  </si>
  <si>
    <t>{"id":"M1-EyP-3a-E-2","stimulus":"&lt;p&gt;Observe o gráfico e responda.&lt;/p&gt;&lt;div style=\"display:flex; justify-content:center;\"&gt;&lt;div class=\"fr-chart\" data-chart='{\"type\": \"pictograph\", \"series\": [{\"img\": \"{{Q1.img}}\", \"value\":{{Q1}}},{\"img\": \"{{Q2.img}}\", \"value\":{{Q2}}},{\"img\": \"{{Q3.img}}\", \"value\":{{Q3}}}], \"labels\":[\"Câmeras\",\"Livros\",\"Músicas\"]}'&gt;&lt;br&gt;&lt;/div&gt;&lt;/div&gt;","feedback":"&lt;p&gt;Conte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t>
  </si>
  <si>
    <t>Observa el gráfico y contesta.
Gráfico pictograma
Serie: {{Q1}}, {{Q2}}, {{Q3}}
Eje "X": "Zapato", "Camiseta", "Gorro"
Iconos:"Zapato", "Camiseta", "Gorro"</t>
  </si>
  <si>
    <t>Hay {{A1}} zapatos y {{A2}} gorros.</t>
  </si>
  <si>
    <t>Q1-Q3=List=2,3,4,5
Zapato = M1-EyP-3a-7
Camiseta = M1-EyP-3a-8
Gorro = M1-EyP-3a-9</t>
  </si>
  <si>
    <t>&lt;p&gt;Observa cuántas veces que se repite cada prenda.&lt;/p&gt;</t>
  </si>
  <si>
    <t>&lt;p&gt;Cuenta cuántas prendas hay de cada tipo.&lt;/p&gt;</t>
  </si>
  <si>
    <t>{"id":"M1-EyP-3a-E-3","stimulus":"&lt;p&gt;Observe o gráfico e responda.&lt;/p&gt;&lt;div style=\"display:flex; justify-content:center;\"&gt;&lt;div class=\"fr-chart\" data-chart='{\"type\": \"pictograph\", \"series\": [{\"img\": \"{{Q1.img}}\", \"value\":{{Q1}}},{\"img\": \"{{Q2.img}}\", \"value\":{{Q2}}},{\"img\": \"{{Q3.img}}\", \"value\":{{Q3}}}], \"labels\":[\"Sapatos\",\"Camisetas\",\"Chapéus\"]}'&gt;&lt;br&gt;&lt;/div&gt;&lt;/div&gt;","feedback":"&lt;p&gt;Conte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t>
  </si>
  <si>
    <t>M1-EyP-4a</t>
  </si>
  <si>
    <t>Clasifica sucesos de azar, como "ocurrirá con seguridad", "podría ocurrir" y "es imposible que ocurra" en situaciones cotidianas</t>
  </si>
  <si>
    <r>
      <rPr>
        <rFont val="Calibri"/>
        <color theme="1"/>
        <sz val="12.0"/>
      </rPr>
      <t xml:space="preserve">Señala cuál de estas situaciones </t>
    </r>
    <r>
      <rPr>
        <rFont val="Calibri"/>
        <b/>
        <color theme="1"/>
        <sz val="12.0"/>
      </rPr>
      <t>ocurrirá con seguridad</t>
    </r>
    <r>
      <rPr>
        <rFont val="Calibri"/>
        <color theme="1"/>
        <sz val="12.0"/>
      </rPr>
      <t>.
{{Q1}} *
{{Q2}}
{{Q3}}</t>
    </r>
  </si>
  <si>
    <t>Q1= "Si llueve, la calle se moja"; "Si se cae un vaso con agua, el líquido se sale"; "Si nieva hace frío"
Q2= "Voy al parque y hay muchos niños"; "Un partido de fútbol acaba en empate"; "Después de la lluvia sale el arcoíris"
Q3= "Cae nieve cuando hace mucho calor"; "Tienes 7 años y el próximo mes cumples 10"; "Mi perro comienza a hablarme"</t>
  </si>
  <si>
    <t>&lt;p&gt;Un suceso ocurre con seguridad cuando sucede siempre; puede ocurrir cuando sucede a veces, y es imposible que ocurra cuando no sucederá jamás.&lt;/p&gt;</t>
  </si>
  <si>
    <t>{"id":"M1-EyP-4a-I-1","stimulus":"&lt;p&gt;Indique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</si>
  <si>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t>
    </r>
    <r>
      <rPr>
        <rFont val="Calibri"/>
        <b/>
        <color theme="1"/>
        <sz val="12.0"/>
      </rPr>
      <t>podría ocurrir</t>
    </r>
    <r>
      <rPr>
        <rFont val="Calibri"/>
        <color theme="1"/>
        <sz val="12.0"/>
      </rPr>
      <t>.
{{Q1}} *
{{Q2}}
{{Q3}}</t>
    </r>
  </si>
  <si>
    <t xml:space="preserve">Q1= "Voy al parque y hay muchos niños"; "Un partido de fútbol acaba en empate"; "Después de la lluvia sale el arcoíris"
Q2= "Si llueve, la calle se moja"; "Si se cae un vaso con agua, el líquido se sale"; "Si nieva hace frío"
Q3= "Cae nieve cuando hace mucho calor"; "Tienes 7 años y el próximo mes cumples 10"; "Mi perro comienza a hablarme"
</t>
  </si>
  <si>
    <t>{"id":"M1-EyP-4a-I-2","stimulus":"&lt;p&gt;Indique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</si>
  <si>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es </t>
    </r>
    <r>
      <rPr>
        <rFont val="Calibri"/>
        <b/>
        <color theme="1"/>
        <sz val="12.0"/>
      </rPr>
      <t>imposible que ocurra</t>
    </r>
    <r>
      <rPr>
        <rFont val="Calibri"/>
        <color theme="1"/>
        <sz val="12.0"/>
      </rPr>
      <t>.
{{Q1}} *
{{Q2}}
{{Q3}}</t>
    </r>
  </si>
  <si>
    <t xml:space="preserve">Q3= "Voy al parque y hay muchos niños"; "Un partido de fútbol acaba en empate"; "Después de la lluvia sale el arcoíris"
Q2= "Si llueve, la calle se moja"; "Si se cae un vaso con agua, el líquido se sale"; "Si nieva hace frío"
Q1= "Cae nieve cuando hace mucho calor"; "Tienes 7 años y el próximo mes cumples 10"; "Mi perro comienza a hablarme"
</t>
  </si>
  <si>
    <t>{"id":"M1-EyP-4a-I-3","stimulus":"&lt;p&gt;Indique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</si>
  <si>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t>Marca la opción correcta.</t>
  </si>
  <si>
    <t>{{Q1}} es un suceso que {{A1}} *| {{A2}}.
{{Q2}} es un suceso que {{A1}} | {{A2}} *.
(Poner {{Q1}} y {{Q2}} en negrita)</t>
  </si>
  <si>
    <t>Q1= "Si llueve, la calle se moja"; "Si se cae un vaso con agua, el líquido se sale"; "Si nieva hace frío"
Q2= "Voy al parque y hay muchos niños"; "Un partido de fútbol acaba en empate"; "Después de la lluvia sale el arcoíris"</t>
  </si>
  <si>
    <t xml:space="preserve">A1= "ocurrirá con seguridad" 
A2= "podría ocurrir"
</t>
  </si>
  <si>
    <t>{"id":"M1-EyP-4a-E-1","stimulus":"&lt;p&gt;Marque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t>
  </si>
  <si>
    <t>{{Q1}} es un suceso que {{A1}} *| {{A2}}.
{{Q2}} es un suceso que es {{A1}} | {{A2}}*.
(Poner {{Q1}} y {{Q2}} en negrita)</t>
  </si>
  <si>
    <t>Q1= "Voy al parque y hay muchos niños"; "Un partido de fútbol acaba en empate"; "Después de la lluvia sale el arcoíris"
Q2= "Cae nieve cuando hace mucho calor"; "Tienes 7 años y el próximo mes cumples 10"; "Mi perro comienza a hablarme"</t>
  </si>
  <si>
    <t>A2= "podría ocurrir"
A2= "imposible que ocurra"</t>
  </si>
  <si>
    <t>{"id":"M1-EyP-4a-E-2","stimulus":"&lt;p&gt;Marque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t>
  </si>
  <si>
    <t>Q1=  "Si llueve, la calle se moja"; "Si se cae un vaso con agua, el líquido se sale"; "Si nieva, hace frío"
Q2= "Cae nieve cuando hace mucho calor"; "Tienes 7 años y el próximo mes cumples 10"; "Mi perro comienza a hablarme"</t>
  </si>
  <si>
    <t>A1= "ocurrirá con seguridad"
A2= "imposible que ocurra"</t>
  </si>
  <si>
    <t>{"id":"M1-EyP-4a-E-3","stimulus":"&lt;p&gt;Marque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t>
  </si>
  <si>
    <t>Ejemplo</t>
  </si>
  <si>
    <t>No hacer</t>
  </si>
  <si>
    <t>M1-G-7b</t>
  </si>
  <si>
    <t>Describe itinerarios sencillos</t>
  </si>
  <si>
    <t>Nombre de la imagen</t>
  </si>
  <si>
    <t>Posición (vertical/horizontal)</t>
  </si>
  <si>
    <t>Medidas</t>
  </si>
  <si>
    <t>Reutilizar de</t>
  </si>
  <si>
    <t>Descripción</t>
  </si>
  <si>
    <t>Nombre</t>
  </si>
  <si>
    <t>Observaciones</t>
  </si>
  <si>
    <t>imágenes SVG 300px ancho (o 300px de alto si es estrecha)</t>
  </si>
  <si>
    <t>Estrella</t>
  </si>
  <si>
    <t>Una imagen "pequeña" de una estrella, bonita, para niños de primero
(Es para una actividad en la que aparecen muchas juntas pero no pegadas)</t>
  </si>
  <si>
    <t>OK</t>
  </si>
  <si>
    <t>M1-NyO-2a-1</t>
  </si>
  <si>
    <t>https://drive.google.com/file/d/1OchOCCwkS4bDshF58A4xwn-qMdaiYDvv/view?usp=sharing</t>
  </si>
  <si>
    <t>bicicleta</t>
  </si>
  <si>
    <t>Una imagen "pequeña" de una bicicleta, bonita, para niños de primero</t>
  </si>
  <si>
    <t>M1-NyO-2a-2</t>
  </si>
  <si>
    <t>https://drive.google.com/file/d/1rrV4hR7vzl9DxYXI3bZeHR7lQlfw5Pv_/view?usp=sharing</t>
  </si>
  <si>
    <t>árbol</t>
  </si>
  <si>
    <t>Una imagen "pequeña" de un árbol, cuqui, para niños de primero</t>
  </si>
  <si>
    <t>M1-NyO-2a-3</t>
  </si>
  <si>
    <t>https://drive.google.com/file/d/1jl4W9c0C8gJgBzRrCIXcHt2p0oI-L5yz/view?usp=sharing</t>
  </si>
  <si>
    <t>Coches</t>
  </si>
  <si>
    <t>Coches de perfil, mirando hacia la izquierda
- Coche negro
- Coche rojo</t>
  </si>
  <si>
    <t>M1-NyO-9a-1
M1-NyO-9a-2</t>
  </si>
  <si>
    <t>https://drive.google.com/drive/folders/18z7BbrqThg-D2blRs0hRLJFGxHKAWqgF?usp=sharing</t>
  </si>
  <si>
    <t>Corredores</t>
  </si>
  <si>
    <t>Corredores yendo hacia la izquierda
- Con camiseta blanca
- Con camiseta roja</t>
  </si>
  <si>
    <t>M1-NyO-9a-3
M1-NyO-9a-4</t>
  </si>
  <si>
    <t>https://drive.google.com/drive/folders/17BjFVEAePBSoDWhMlvO8VR_lLVh3zinr?usp=sharing</t>
  </si>
  <si>
    <t>Helicópteros</t>
  </si>
  <si>
    <t>Helicópteros yendo hacia la izquierda
- Helicóptero amarillo
- Helicóptero azul</t>
  </si>
  <si>
    <t>M1-NyO-9a-5
M1-NyO-9a-6</t>
  </si>
  <si>
    <t>https://drive.google.com/drive/folders/1xrlBs9ttoWM1WN7YXGi2q77MJAAwYtey?usp=sharing</t>
  </si>
  <si>
    <t>Pelota</t>
  </si>
  <si>
    <t>Dibujo de una pelota</t>
  </si>
  <si>
    <t>M1-NyO-1a-1</t>
  </si>
  <si>
    <t>https://drive.google.com/file/d/1MOUX6L8JfBrPC5q85MDVwQj3C2x6G6y9/view?usp=sharing</t>
  </si>
  <si>
    <t>Anillo</t>
  </si>
  <si>
    <t>Un anillo</t>
  </si>
  <si>
    <t>M1-NyO-1a-2</t>
  </si>
  <si>
    <t>https://drive.google.com/file/d/1PBu2sZxc0z8ZIwyLhTVTZ-zGqvCv6alW/view?usp=sharing</t>
  </si>
  <si>
    <t>pelota de tenis</t>
  </si>
  <si>
    <t>Pelota de tenis</t>
  </si>
  <si>
    <t>M1-NyO-1b-1</t>
  </si>
  <si>
    <t>https://drive.google.com/file/d/1esOm6tLWCkyzTrZhV5vfRid7Q_meRRVo/view?usp=sharing</t>
  </si>
  <si>
    <t>Pelota de tenis tachada de izquierda inferior a derecha superior</t>
  </si>
  <si>
    <t>M1-NyO-1b-1a</t>
  </si>
  <si>
    <t>https://drive.google.com/file/d/1xJd41p0zMkNjNqDDbiEG_oiOyRMhovkv/view?usp=share_link</t>
  </si>
  <si>
    <t>Conejo</t>
  </si>
  <si>
    <t>Un conejito cuqui</t>
  </si>
  <si>
    <t>M1-NyO-1b-2</t>
  </si>
  <si>
    <t>https://drive.google.com/file/d/1CevIgA6c4t9lEvmuUpGADSvrmgrfQIgr/view?usp=sharing</t>
  </si>
  <si>
    <t>Libro</t>
  </si>
  <si>
    <t>Libro (un poquito diagonal, para que se vea fácilmente que es un libro)</t>
  </si>
  <si>
    <t>M1-NyO-3a-1</t>
  </si>
  <si>
    <t>https://drive.google.com/file/d/1jOAYJh6GJznbLLq8ilfgeZ028Wt4vLUU/view?usp=sharing</t>
  </si>
  <si>
    <t>Botella</t>
  </si>
  <si>
    <t>Una botella</t>
  </si>
  <si>
    <t>M1-NyO-3a-2</t>
  </si>
  <si>
    <t>https://drive.google.com/file/d/17AWraD899hUyBuANgODFjNdlcwwp7nLu/view?usp=sharing</t>
  </si>
  <si>
    <t>Lápiz</t>
  </si>
  <si>
    <t>Un lápiz (en diagonal)</t>
  </si>
  <si>
    <t>M1-NyO-3a-3</t>
  </si>
  <si>
    <t>https://drive.google.com/file/d/13S2HTCXvlpuZOd7LROS3yCh_jpuD1wVT/view?usp=sharing</t>
  </si>
  <si>
    <t>Elefante</t>
  </si>
  <si>
    <t>M1-NyO-4a-1</t>
  </si>
  <si>
    <t>Abeja</t>
  </si>
  <si>
    <t>M1-NyO-4a-2</t>
  </si>
  <si>
    <t>https://drive.google.com/file/d/1G1mch-WLWcFcFztXPZU5mkGFvNh-6vOn/view?usp=share_link</t>
  </si>
  <si>
    <t>Caballo</t>
  </si>
  <si>
    <t>M1-NyO-4a-3</t>
  </si>
  <si>
    <t>https://drive.google.com/file/d/18sUuBO2pzyppEVPQxmNQFJvMDgGRb4iM/view?usp=share_link</t>
  </si>
  <si>
    <t>Saxofón</t>
  </si>
  <si>
    <t>M1-NyO-4b-1</t>
  </si>
  <si>
    <t>https://drive.google.com/file/d/1b-ChaVHOhGiwhzm3AjrlPFaPpDHPV86u/view?usp=share_link</t>
  </si>
  <si>
    <t>Guitarra</t>
  </si>
  <si>
    <t>M1-NyO-4b-2</t>
  </si>
  <si>
    <t>https://drive.google.com/file/d/1iGtZnjgewhtQ1rgnH0QGwuNOGM5zglF-/view?usp=share_link</t>
  </si>
  <si>
    <t>Tambor</t>
  </si>
  <si>
    <t>M1-NyO-4b-3</t>
  </si>
  <si>
    <t>https://drive.google.com/file/d/1SNp0_jHGlaKLl9r0kb3glQanXqfhRkXZ/view?usp=share_link</t>
  </si>
  <si>
    <t>Grupo de lápices</t>
  </si>
  <si>
    <t>Una imagen con 4 lápices</t>
  </si>
  <si>
    <t>M1-NyO-39a-1</t>
  </si>
  <si>
    <t>https://drive.google.com/file/d/1okaWXjXkHWwc-605U-xn3XpFyGWjyQ3r/view?usp=share_link</t>
  </si>
  <si>
    <t>Piezas de lego</t>
  </si>
  <si>
    <t>Una imagen con 5 piezas de LEGO™</t>
  </si>
  <si>
    <t>M1-NyO-39a-2</t>
  </si>
  <si>
    <t>https://drive.google.com/file/d/1sEtadQZOrbdY5GP7aqDwglfYvgmO3qq5/view?usp=share_link</t>
  </si>
  <si>
    <t>Monedas</t>
  </si>
  <si>
    <t>Una imagen con 4 monedas</t>
  </si>
  <si>
    <t>M1-NyO-39a-3</t>
  </si>
  <si>
    <t>https://drive.google.com/file/d/1NKRbLa9KE_Rdqmem53499epnMfJK2_wu/view?usp=share_link</t>
  </si>
  <si>
    <t>Dados</t>
  </si>
  <si>
    <t>Una imagen con 6 dados (cúbicos, para no liar a los niños)</t>
  </si>
  <si>
    <t>M1-NyO-39a-4</t>
  </si>
  <si>
    <t>https://drive.google.com/file/d/1VeE2XzklEc27uRJn419wHZ6x1LaaiOjd/view?usp=share_link</t>
  </si>
  <si>
    <t>Naranja</t>
  </si>
  <si>
    <t>M1-NyO-5a-1</t>
  </si>
  <si>
    <t>https://drive.google.com/file/d/1-_fDwvWdXCdFnBuw-OoqVnszUADKj9sa/view?usp=share_link</t>
  </si>
  <si>
    <t>Pera</t>
  </si>
  <si>
    <t>M1-NyO-5a-2</t>
  </si>
  <si>
    <t>https://drive.google.com/file/d/1FS0fqjugfZ3VMsLrHi6dPC5bc7DJfEZW/view?usp=share_link</t>
  </si>
  <si>
    <t>Manzana</t>
  </si>
  <si>
    <t>M1-NyO-5a-3</t>
  </si>
  <si>
    <t>https://drive.google.com/file/d/1r3V543HmY0SQbkv1yk3a6X_oCGA2abWD/view?usp=share_link</t>
  </si>
  <si>
    <t>Huevo</t>
  </si>
  <si>
    <t>M1-NyO-5a-4</t>
  </si>
  <si>
    <t>https://drive.google.com/file/d/1HFzIv2HnCHQ0W0RWaAyod26JlL_8Vjqy/view?usp=share_link</t>
  </si>
  <si>
    <t>Seta</t>
  </si>
  <si>
    <t>M1-NyO-5a-5</t>
  </si>
  <si>
    <t>https://drive.google.com/file/d/1EI189X93ZJ8sliy7LVxi37I9IVom7rtq/view?usp=share_link</t>
  </si>
  <si>
    <t>Tomate</t>
  </si>
  <si>
    <t>M1-NyO-5a-6</t>
  </si>
  <si>
    <t>https://drive.google.com/file/d/1S83bQFSW5ZdXONx1U7vna1YLuVgZnpZA/view?usp=share_link</t>
  </si>
  <si>
    <t>Dentro y fuera de una caja</t>
  </si>
  <si>
    <t>En todas las imágenes va a haber una caja y un gato o una pelota dentro o fuera:
- Gato dentro, pelota dentro
- Gato dentro, pelota fuera
- Gato fuera, pelota fuera
- Gato fuera, pelota dentro</t>
  </si>
  <si>
    <t>M1-G-1a-1
M1-G-1a-2
M1-G-1a-3
M1-G-1a-4</t>
  </si>
  <si>
    <t>https://drive.google.com/drive/folders/1QjRF4nnsRYp1AwGn2NEKqQcOE6XGhxJ_?usp=share_link</t>
  </si>
  <si>
    <t>Dentro y fuera de una caja: feedback</t>
  </si>
  <si>
    <t>Algo parecido a esto (cambio de idea, mejor sin los bocadillos): https://drive.google.com/file/d/1ESS6LW-4P8xxrG-CAWMdb6CEJrgSIPJD/view?usp=sharing
Es la misma caja, pero hay un personaje dentro y otro fuera (diferentes). Animales, personas... Debajo/encima de cada uno pondremos el texto "dentro" y "fuera".
Vamos a intentar añadir nosotros el texto con Label, para que la traducción en el futuro sea más automática.</t>
  </si>
  <si>
    <t>M1-G-1a-5</t>
  </si>
  <si>
    <t>https://drive.google.com/file/d/16Ui9xTjW6FCRqOdGqGQ-W__x_yCsfOo1/view?usp=share_link</t>
  </si>
  <si>
    <t>Arenero con niños</t>
  </si>
  <si>
    <t>Un arenero en un parque con niños:
- Dentro: Niña de camiseta verde, con una pala de juguete
- Fuera: Niño de camiseta azul, con una pelota</t>
  </si>
  <si>
    <t>M1-G-1a-6</t>
  </si>
  <si>
    <t>https://drive.google.com/file/d/1i_9Hig4-7RTQs8bbp2e0X7vJYl83AUih/view?usp=share_link</t>
  </si>
  <si>
    <t>Frutero</t>
  </si>
  <si>
    <t>Una imagen de un frutero de mesa, con estas frutas:
- Dentro: manzana, pera, plátano
- Fuera: kiwi, uvas, limón</t>
  </si>
  <si>
    <t>M1-G-1a-7</t>
  </si>
  <si>
    <t>https://drive.google.com/file/d/1EJNwsp0ST8LyhxMGa5asSfVAwsx770A1/view?usp=share_link</t>
  </si>
  <si>
    <t>Mujer</t>
  </si>
  <si>
    <t>Mujer (cuerpo entero, de frente o medio de frente)</t>
  </si>
  <si>
    <t>M1-G-4a-1</t>
  </si>
  <si>
    <t>Ponerla de espaladas.</t>
  </si>
  <si>
    <t>https://drive.google.com/file/d/1PRd5owD3QuT7QgV4DGidpeUSo_10rRm_/view?usp=share_link</t>
  </si>
  <si>
    <t>Hombre</t>
  </si>
  <si>
    <t>Hombre (cuerpo entero, de frente o medio de frente)</t>
  </si>
  <si>
    <t>M1-G-4a-2</t>
  </si>
  <si>
    <t>Ponerlo de espaladas.</t>
  </si>
  <si>
    <t>https://drive.google.com/file/d/1GsxMHa_sc9wS30WVqHdMDXX7jwpZr3aK/view?usp=share_link</t>
  </si>
  <si>
    <t>Perro</t>
  </si>
  <si>
    <t>M1-G-4a-3</t>
  </si>
  <si>
    <t>https://drive.google.com/file/d/1IY5T5-5HAI2857_UqNR_7Cue_7EuZpsP/view?usp=share_link</t>
  </si>
  <si>
    <t>Mesa</t>
  </si>
  <si>
    <t>Una mesa (proporcional a la mujer)</t>
  </si>
  <si>
    <t>M1-G-4a-4</t>
  </si>
  <si>
    <t>Imágenes del M1-G-4a-4 al M1-G-4a-9 con el mismo lienzo</t>
  </si>
  <si>
    <t>https://drive.google.com/file/d/1K1bOp5-gAAGvPL_vgTs8JskaEvbFUBWS/view?usp=share_link</t>
  </si>
  <si>
    <t>Sillón</t>
  </si>
  <si>
    <t>Un sillón (proporcional a la mujer)</t>
  </si>
  <si>
    <t>M1-G-4a-5</t>
  </si>
  <si>
    <t>https://drive.google.com/file/d/14F0W2rqA9pRSsJmToYHOCa3oJ0ki2dIe/view?usp=share_link</t>
  </si>
  <si>
    <t>Bicicleta</t>
  </si>
  <si>
    <t>Una bicicleta (proporcional al hombre)</t>
  </si>
  <si>
    <t>M1-G-4a-6</t>
  </si>
  <si>
    <t>https://drive.google.com/file/d/1_YL-aPkC3zcdh9n0IsYhExqI4DsnkOiG/view?usp=share_link</t>
  </si>
  <si>
    <t>Coche</t>
  </si>
  <si>
    <t>Un coche (proporcional al hombre)</t>
  </si>
  <si>
    <t>M1-G-4a-7</t>
  </si>
  <si>
    <t>https://drive.google.com/file/d/1u5HPVIHHG_GeBAcY49weJNHohJjasJE-/view?usp=share_link</t>
  </si>
  <si>
    <t>Casa</t>
  </si>
  <si>
    <t>Una casa (quizás no exactamente proporcional al perro, pero que no sean los dos del mismo tamaño. ¡Excepto si es la casa de un perro!)</t>
  </si>
  <si>
    <t>M1-G-4a-8</t>
  </si>
  <si>
    <t>https://drive.google.com/file/d/1MshH-OEbJtHPN2QLroxMb5O7Z0CVzUIb/view?usp=share_link</t>
  </si>
  <si>
    <t>Árbol</t>
  </si>
  <si>
    <t>Un árbol (que haga juego con el dibujo del perro, se van a poner juntos)</t>
  </si>
  <si>
    <t>M1-G-4a-9</t>
  </si>
  <si>
    <t>https://drive.google.com/file/d/19nAz2c77uKRVxg8kr38QW_NVZebakX15/view?usp=share_link</t>
  </si>
  <si>
    <t>Derecha/izquierda, TE</t>
  </si>
  <si>
    <t>Un poco la idea de M1-G-1a... Dos personajes (¿personas, animales...?), uno a cada lado de una silla. Al lado de ellos pondremos las etiquetas "a la izquierda de la silla" y "a la derecha de la silla".</t>
  </si>
  <si>
    <t>M1-G-4a-10</t>
  </si>
  <si>
    <t>Vamos a cambiar la silla por una persona de espaldas</t>
  </si>
  <si>
    <t>https://drive.google.com/file/d/1FV81okm8cg_0rzR1v7jSXW6TbIhYGHvd/view?usp=share_link</t>
  </si>
  <si>
    <t>Niño con animales</t>
  </si>
  <si>
    <t>Un niño en el centro. A la izquierda, una vaca. A la derecha, un gallo.</t>
  </si>
  <si>
    <t>M1-G-4a-11</t>
  </si>
  <si>
    <t>Haz el niño de espaldas</t>
  </si>
  <si>
    <t>https://drive.google.com/file/d/1CLhpP8P-VXpEamd6Tyhsg9VsC68UPVek/view?usp=share_link</t>
  </si>
  <si>
    <t>Niña con animales</t>
  </si>
  <si>
    <t>Una niña en el centro. A la izquierda, una cabra. A la derecha, un pato.</t>
  </si>
  <si>
    <t>M1-G-4a-12</t>
  </si>
  <si>
    <t>Haría que la cabra estuviera a la misma altura o un poco por debajo de la niña</t>
  </si>
  <si>
    <t>https://drive.google.com/file/d/10COY2Xgy-e0jcmb7dpHSvXV03y5e5qwr/view?usp=share_link</t>
  </si>
  <si>
    <t>Cama con objetos</t>
  </si>
  <si>
    <t>Una cama. Encima y debajo vemos:
- Encima: una muñeca, un gato
- Debajo: una pelota, un ratón</t>
  </si>
  <si>
    <t>M1-G-6a-1</t>
  </si>
  <si>
    <t>https://drive.google.com/file/d/1LwErY0A3I6n3YaOAzUvrB3-aOKUSFGAv/view?usp=share_link</t>
  </si>
  <si>
    <t>Silla con objetos</t>
  </si>
  <si>
    <t>Una silla. Encima y debajo vemos:
- Encima: un libro y un vaso (uno al lado del otro)
- Debajo: un perro con un hueso
(es lo que se me ha ocurrido, si es difícil de dibujar se puede cambiar a algo que te cuadre más)</t>
  </si>
  <si>
    <t>M1-G-6a-2</t>
  </si>
  <si>
    <t>https://drive.google.com/file/d/14LAWpp_e1LFtnb6THro5HZaXrFVZEG4Y/view?usp=share_link</t>
  </si>
  <si>
    <t>Niña y sombrilla</t>
  </si>
  <si>
    <t>En la playa hay una sombrilla. A su lado:
- Debajo: una niña con un helado (u otra cosa si lleva mucho tiempo dibujarlo)
- Encima: un pájaro apoyado en la sombrilla, el sol</t>
  </si>
  <si>
    <t>M1-G-6a-3</t>
  </si>
  <si>
    <t>https://drive.google.com/file/d/1WgDm244nmjXB4t6gPqhWI8et_J0G2Wu9/view?usp=share_link</t>
  </si>
  <si>
    <t>Mesa con cosas</t>
  </si>
  <si>
    <t>Una mesa con cosas alrededor:
- Debajo: un coche y un tren de juguete
- Encima: un peluche y una flor (en un florero?)</t>
  </si>
  <si>
    <t>M1-G-6a-4</t>
  </si>
  <si>
    <t>https://drive.google.com/file/d/1Xp1IMHElJ_4FOKUCxBBXaF66DOSdzEcy/view?usp=share_link</t>
  </si>
  <si>
    <t>Una mesa con dos animales</t>
  </si>
  <si>
    <t>Un poco como M1-G-4a-10. Se ve una mesa y dos animales pequeños, uno encima y otro debajo. ¿Un conejito y un pollito? (los que quieras) Al lado del de arriba pondremos el texto "encima" y al de abajo, "debajo".</t>
  </si>
  <si>
    <t>M1-G-6a-5</t>
  </si>
  <si>
    <t>https://drive.google.com/file/d/1esjNsAIybYrukwNMdGL7Pe9pIoKBGdkP/view?usp=share_link</t>
  </si>
  <si>
    <t>Flores, casa, corredora</t>
  </si>
  <si>
    <t>Flores (izq), casa (centro izq), corredora de footing (dcha). La idea es que la casa esté cerca de las flores y lejos de la corredora.</t>
  </si>
  <si>
    <t>M1-G-3a-1</t>
  </si>
  <si>
    <t>https://drive.google.com/file/d/1eV2p-o4v3dQHyaZLrCnK28yl7thFL3Tk/view?usp=share_link</t>
  </si>
  <si>
    <t>Libro, gafas, reloj</t>
  </si>
  <si>
    <t>Gafas (izq), libro (centro dcha), despertador (dcha). La idea es que el libro esté cerca del despertador y lejos de las gafas.</t>
  </si>
  <si>
    <t>M1-G-3a-2</t>
  </si>
  <si>
    <t>https://drive.google.com/file/d/10z_uH6y8Zon5qUQ13W3FD8Aoe1y5Twb-/view?usp=share_link</t>
  </si>
  <si>
    <t>Coche, semáforo, farola</t>
  </si>
  <si>
    <t>Farola: M5-G-2a-54</t>
  </si>
  <si>
    <t>Semáforo (izq), coche (centro izq), farola (dcha). La idea es que el coche esté cerca del semáforo y lejos de la farola.</t>
  </si>
  <si>
    <t>M1-G-3a-3</t>
  </si>
  <si>
    <t>https://drive.google.com/file/d/1p1YXSv5mu6vWgT9U93i4yoSHVhh_hzPW/view?usp=share_link</t>
  </si>
  <si>
    <t>Niño, columpio, árbo...</t>
  </si>
  <si>
    <t>A la izquierda del todo, hay un niño (¿o una niña?). A su lado, un columnio y una pelota. A la derecha, lejos, un árbol y un perro.</t>
  </si>
  <si>
    <t>M1-G-3a-4</t>
  </si>
  <si>
    <t>https://drive.google.com/file/d/1pWEKRy0YscXvgZmx4nKnf2GKWUeFE762/view?usp=share_link</t>
  </si>
  <si>
    <t>Gallina, nido, cubo, conejo...</t>
  </si>
  <si>
    <t>A la izquierda del todo, hay un nido con un huevo dentro. A su lado, una gallina. A la derecha, lejos, un cubo y un conejo.</t>
  </si>
  <si>
    <t>M1-G-3a-5</t>
  </si>
  <si>
    <t>https://drive.google.com/file/d/1xjpTJGUdQ3jcjNkRHh_T4PoE28dJwAkT/view?usp=share_link</t>
  </si>
  <si>
    <t>Farola y personajes, tratamiento de error</t>
  </si>
  <si>
    <t>Como M1-G-4a-10 más o menos. Dos personajes (animales, personas...) a los dos lados de una farola. Como pie de foto, pondremos con Label "cerca de la farola" y "lejos de la farola".</t>
  </si>
  <si>
    <t>M1-G-3a-6</t>
  </si>
  <si>
    <t>https://drive.google.com/file/d/1HRjl30fIkLD17Bqmc9MC260DDcHeSOFp/view?usp=share_link</t>
  </si>
  <si>
    <t>Los músicos de Bremen</t>
  </si>
  <si>
    <t>Los músicos de bremen, andando uno detrás de otro: un gallo, un gato, un perro y un burro</t>
  </si>
  <si>
    <t>M1-G-2a-1</t>
  </si>
  <si>
    <t>https://drive.google.com/file/d/18QrkFtwZYWDB_gVSodV9G4wo8AvZ2TVv/view?usp=share_link</t>
  </si>
  <si>
    <t>Nubes y sol</t>
  </si>
  <si>
    <t>Se ven nubes y por detrás de ellas se asoma el sol.</t>
  </si>
  <si>
    <t>M1-G-2a-2</t>
  </si>
  <si>
    <t>https://drive.google.com/file/d/1Qh9_oUhx01cibUoA04MMRMr84rjWdRpf/view?usp=share_link</t>
  </si>
  <si>
    <t>Camión y coche</t>
  </si>
  <si>
    <t>Se ve una carretera, en ella un camión y detrás, un automóvil.</t>
  </si>
  <si>
    <t>M1-G-2a-3</t>
  </si>
  <si>
    <t>https://drive.google.com/file/d/1NKsTZTpTezCCwdSrYQI5_9UUXZfdkN23/view?usp=share_link</t>
  </si>
  <si>
    <t>Feedback para delante detrás</t>
  </si>
  <si>
    <t>Como M1-G-4a-10 y todas estas. Un muro, o una valla y un personaje delante. A su derecha, otro muro y otra persona, pero detrás. Con hueco para que podamos poner con Laber "delande" y "detrás".</t>
  </si>
  <si>
    <t>M1-G-2a-4</t>
  </si>
  <si>
    <t>https://drive.google.com/file/d/1gJFf4-IYbT3wDlvW5Yc23Tdwk5FC_4LW/view?usp=share_link</t>
  </si>
  <si>
    <t>plátano</t>
  </si>
  <si>
    <t>Solo un plátano, no un racimo.</t>
  </si>
  <si>
    <t>M1-NyO-35a-2</t>
  </si>
  <si>
    <t>https://drive.google.com/file/d/1nRcZWrelMtVX92HuXLT6BJhoaGIgA4lO/view?usp=share_link</t>
  </si>
  <si>
    <t>Gafas de sol</t>
  </si>
  <si>
    <t>Unas gafas de sol.</t>
  </si>
  <si>
    <t>M1-NyO-35a-4</t>
  </si>
  <si>
    <t>https://drive.google.com/file/d/1Kj3VI1bXUXcbbV_SdZa-8C-A93ezHQXM/view?usp=share_link</t>
  </si>
  <si>
    <t>Cuchara</t>
  </si>
  <si>
    <t>Una cuchara en diagonal</t>
  </si>
  <si>
    <t>M1-NyO-35a-5</t>
  </si>
  <si>
    <t>https://drive.google.com/file/d/1JnkpKHMvco-hfiMnK65zrzKwZdN6YTSP/view?usp=share_link</t>
  </si>
  <si>
    <t>Autobuses</t>
  </si>
  <si>
    <t>Una imagen en la que se ven 3 autobuses de colores, rojo, verde y azul. En la parte de delante hay que dejar un hueco que etiquetaremos con la "línea" del autobús, usando Label.</t>
  </si>
  <si>
    <t>M1-NyO-49a-1</t>
  </si>
  <si>
    <t>https://drive.google.com/file/d/13lVkf71Vmm4yT92XZzipfKJg3qVfi0Ga/view?usp=share_link</t>
  </si>
  <si>
    <t>Puertas</t>
  </si>
  <si>
    <t>Una imagen con tres puertas, la segunda tiene un cristal, la tercera está entreabierta. Encima de cada una hay un recuadro en el que pondremos un número usando Label.</t>
  </si>
  <si>
    <t>M1-NyO-49a-2</t>
  </si>
  <si>
    <t>https://drive.google.com/file/d/1np2LzFcblLVjeAH7tDWHYmT4BJP1JzYs/view?usp=share_link</t>
  </si>
  <si>
    <t>Cartas de colores</t>
  </si>
  <si>
    <t>cuatro cartas, roja, amarilla, azul y verde. Cierta "fantasía", algún dibujito dentro, que parezcan cartas de un juego de mesa. Por ejemplo, puedes dibujar cosas dentro. En la roja, fresas. Amarillo, limones. Azul, mariposas. Verde, ranitas. Tienen que tener un hueco dentro, un círculo en el medio, por ejemplo, donde podamos etiquetarlas con un Label dentro.</t>
  </si>
  <si>
    <t>M1-NyO-49a-3</t>
  </si>
  <si>
    <t>https://drive.google.com/file/d/1XhR1vqriZ-k3O-ExVDzbynsFH2gY3gWO/view?usp=share_link</t>
  </si>
  <si>
    <t>Triángulos</t>
  </si>
  <si>
    <t>Tres triángulos iguales de colores diferentes. Por ejemplo:
- Rojo
- Amarillo
- Verde</t>
  </si>
  <si>
    <t>M1-NyO-23a-1
M1-NyO-23a-2
M1-NyO-23a-3</t>
  </si>
  <si>
    <t>https://drive.google.com/drive/folders/109U4h81CBgZG8I7sMKvgBChU1J8KPfZe?usp=share_link</t>
  </si>
  <si>
    <t>Cuadrados</t>
  </si>
  <si>
    <t>Tres cuadrados iguales de colores diferentes. Por ejemplo:
- Azul
- Rosa
- Naranja</t>
  </si>
  <si>
    <t>M1-NyO-23a-4
M1-NyO-23a-5
M1-NyO-23a-6</t>
  </si>
  <si>
    <t>https://drive.google.com/drive/folders/1eCe40cM_V0CMFXwGaCbmRpF5mk3AXeiH?usp=share_link</t>
  </si>
  <si>
    <t>Círculos</t>
  </si>
  <si>
    <t>Tres círculos iguales de colores diferentes. Por ejemplo:
- Morado
- Rojo
- Azul</t>
  </si>
  <si>
    <t>M1-NyO-23a-7
M1-NyO-23a-8
M1-NyO-23a-9</t>
  </si>
  <si>
    <t>https://drive.google.com/drive/folders/1lOAnRfuudPK5E5IZJClTm3iuDRT8mcA-?usp=share_link</t>
  </si>
  <si>
    <t>Formas</t>
  </si>
  <si>
    <t>Tres formas diferentes, con el mismo color. Por ejemplo:
- Triángulo
- Cuadrado
- Círculo</t>
  </si>
  <si>
    <t>M1-NyO-42a-1
M1-NyO-42a-2
M1-NyO-42a-3</t>
  </si>
  <si>
    <t>https://drive.google.com/drive/folders/1m8iY_2ffwcelZz7CAnwth9M6XlCJPQz0?usp=share_link</t>
  </si>
  <si>
    <t>Flechas</t>
  </si>
  <si>
    <t>Puede que este sea complicado. La idea es que sean 3 flechas que apuntas en direcciones diferentes. Imaginemos que apuntan a direcciones de la hora de un reloj:
- Apunta a en punto
- Apunta a y 20
- Apunta a menos 20</t>
  </si>
  <si>
    <t>M1-NyO-42a-4
M1-NyO-42a-5
M1-NyO-42a-6</t>
  </si>
  <si>
    <t>https://drive.google.com/drive/folders/1N1xhxqW4JqVjwIGrQ-nw_FCKGHGmPPsh?usp=share_link</t>
  </si>
  <si>
    <t>Animales:
- vaca
- cabra
- caballo
- oveja</t>
  </si>
  <si>
    <t>M1-NyO-42a-7
M1-NyO-42a-8
M1-NyO-42a-9
M1-NyO-42a-10</t>
  </si>
  <si>
    <t>https://drive.google.com/drive/folders/1tRlncmRXuROFdaYQTYw-CD4eO_VgHAcy?usp=share_link</t>
  </si>
  <si>
    <t>Triángulo, cuadrado, rectángulo</t>
  </si>
  <si>
    <t>Triángulo (equilátero)
Cuadrado
Rectángulo
Pueden tener colores diferentes para que sean más llamativos.</t>
  </si>
  <si>
    <t>M1-G-11a-1
M1-G-11a-2
M1-G-11a-3</t>
  </si>
  <si>
    <t>https://drive.google.com/drive/folders/1GUsz0m704ZxSYp13zo5FFKWdfE18x1Vg?usp=share_link</t>
  </si>
  <si>
    <t>Círculo, triángulo, cuadrado, rectángulo</t>
  </si>
  <si>
    <t>Círculo
Círculo
Triángulo (equilátero)
Triángulo (equilátero)
Cuadrado
Cuadrado
Rectángulo
Rectángulo
(colores variados sin llegar a ser kistch, tendrá más gracieja)</t>
  </si>
  <si>
    <t>M1-G-11b-1
M1-G-11b-2
M1-G-11b-3
M1-G-11b-4
M1-G-11b-5
M1-G-11b-6
M1-G-11b-7
M1-G-11b-8</t>
  </si>
  <si>
    <t>https://drive.google.com/drive/folders/1O9KcAg3HoxO2zF97gNHEtg_VpwKp9WaY?usp=share_link</t>
  </si>
  <si>
    <t>Objetos del mundo real con formas</t>
  </si>
  <si>
    <t>1- Diana de dardos
2- CD rom
3- Plato con comida
4- Tablero de ajedrez
5- Pizarra (con tizas y alguna cosa escrita)
6- señal de tráfico triangular (no una señal española, algo indefinido, internacional)
7- Pantalla de televisión rectangular
8- Reloj cuadrado
9- Triángulo (instrumento de música)</t>
  </si>
  <si>
    <t>M1-G-11b-10
M1-G-11b-11
M1-G-11b-12
M1-G-11b-13
M1-G-11b-14
M1-G-11b-15
M1-G-11b-16
M1-G-11b-17
M1-G-11b-18</t>
  </si>
  <si>
    <t>https://drive.google.com/drive/folders/1zlVAD0XPQwcXSR0LDlhHFr3iGrkJw5se?usp=share_link</t>
  </si>
  <si>
    <t>Cono y esfera</t>
  </si>
  <si>
    <t>1- Esfera
2- Cono</t>
  </si>
  <si>
    <t>M1-G-12b-1
M1-G-12b-2</t>
  </si>
  <si>
    <t>https://drive.google.com/drive/folders/1pV2MIG_gUCCtrDziPoKGtIuYu8t72koz?usp=share_link</t>
  </si>
  <si>
    <t>Objetos reales con formas</t>
  </si>
  <si>
    <t>1- Pelota
2- Naranja
3- Cono de tráfico
4- Sombrero de cumpleaños cónico
5- Dado de 6 caras
6- Pirámide
7- Pila
8- Caja de zapatos</t>
  </si>
  <si>
    <t>M1-G-12b-3
M1-G-12b-4
M1-G-12b-5
M1-G-12b-6
M1-G-12b-7
M1-G-12b-8
M1-G-12b-9
M1-G-12b-10</t>
  </si>
  <si>
    <t>https://drive.google.com/drive/folders/1H9322mhPdMIxNTv6NlK9q-cqFKHj5rmU?usp=share_link</t>
  </si>
  <si>
    <t>Caramelo</t>
  </si>
  <si>
    <t>M1-NyO-28a Identificar 1</t>
  </si>
  <si>
    <t>Dibujo de un caramelo
(Utilizar uno de los que se hizo en M3-MyM-9a-8)</t>
  </si>
  <si>
    <t>M1-NyO-28a-1</t>
  </si>
  <si>
    <t>https://drive.google.com/file/d/1pLSzubj-MRW2kWEzaj32ZHbNi7YTM6KQ/view?usp=share_link</t>
  </si>
  <si>
    <t>Margarita</t>
  </si>
  <si>
    <t>M1-NyO-29a Identificar 1</t>
  </si>
  <si>
    <t>M3-G-5a-36</t>
  </si>
  <si>
    <t>Dibujo de una margarita.</t>
  </si>
  <si>
    <t>M1-NyO-29a-1</t>
  </si>
  <si>
    <t>Puedes dibujarle el tallo?</t>
  </si>
  <si>
    <t>https://drive.google.com/file/d/1PZJkjpyizjNYDt2imjKNbh8z7k2kL0oy/view?usp=share_link</t>
  </si>
  <si>
    <t>Palas de playa</t>
  </si>
  <si>
    <t>M1-NyO-29a Identificar 2</t>
  </si>
  <si>
    <t>Dibujo de una pala de playa o ping pong.</t>
  </si>
  <si>
    <t>M1-NyO-29a-2</t>
  </si>
  <si>
    <t>https://drive.google.com/file/d/1uFI3iIU1StF6zVKvNyEHP4C-kwtaGI0A/view?usp=share_link</t>
  </si>
  <si>
    <t>M1-G-12b-4</t>
  </si>
  <si>
    <t>Las proporciones de la imagen de la naranja tiene que ser 61 * 64 px</t>
  </si>
  <si>
    <t>M1-NyO-18a-1</t>
  </si>
  <si>
    <t>https://drive.google.com/file/d/15MlKzNfZVEjzcAXKYZoahfBNfRXoW-NA/view?usp=share_link</t>
  </si>
  <si>
    <t>Calcetín</t>
  </si>
  <si>
    <t>Las proporciones de la imagen de un calcetín corto tiene que ser 61 * 64 px</t>
  </si>
  <si>
    <t>M1-NyO-18a-2</t>
  </si>
  <si>
    <t>¿Puedes hacerlo tobillero? Y cambialo de color forma porque utilizamos este para decir que es un calcetín largo en otra actividad</t>
  </si>
  <si>
    <t>https://drive.google.com/file/d/1mDLj010bom6ZXERej4F-piYm92J5GvTL/view?usp=share_link</t>
  </si>
  <si>
    <t>Yoyó</t>
  </si>
  <si>
    <t>Las proporciones de la imagen del yoyó tiene que ser 61 * 64 px</t>
  </si>
  <si>
    <t>M1-NyO-18a-3</t>
  </si>
  <si>
    <t>https://drive.google.com/file/d/1EfNdIQQXfwjwt1myx07yq6BOcvvzXh4s/view?usp=share_link</t>
  </si>
  <si>
    <t>Fresa</t>
  </si>
  <si>
    <t>Dibujo de una fresa</t>
  </si>
  <si>
    <t>M1-NyO-18a-4</t>
  </si>
  <si>
    <t>https://drive.google.com/file/d/13tMKQ6UaM-FabocPAGhY2k_plZKLOZ_y/view?usp=share_link</t>
  </si>
  <si>
    <t>Dibujo de una manzana. Dibújala verde o amarilla, no roja.</t>
  </si>
  <si>
    <t>M1-NyO-18a-6</t>
  </si>
  <si>
    <t>https://drive.google.com/file/d/1Lqgqhxbu-bRJXRkx9oC0UGL3gOYrRggR/view?usp=share_link</t>
  </si>
  <si>
    <t>Dibujo de una manzana tachada desde izquierda inferior a derecha superior</t>
  </si>
  <si>
    <t>M1-NyO-18a-6a</t>
  </si>
  <si>
    <t>He cambiado la fresa por una manzana</t>
  </si>
  <si>
    <t>https://drive.google.com/file/d/1ify6RTmalyJgSr8Gv4A3W7UCFu5uKaVA/view?usp=share_link</t>
  </si>
  <si>
    <t>Oso de peluche</t>
  </si>
  <si>
    <t>Dibujo de un oso de peluche</t>
  </si>
  <si>
    <t>M1-NyO-18a-5</t>
  </si>
  <si>
    <t>https://drive.google.com/file/d/1BfwTDjHZQVyCB-nbd5w9zl-_0D_3GEAY/view?usp=share_link</t>
  </si>
  <si>
    <t>Dibujo de un oso de peluche tachado desde izquierda inferior a derecha superior</t>
  </si>
  <si>
    <t>M1-NyO-18a-5a</t>
  </si>
  <si>
    <t>https://drive.google.com/file/d/15D0cK-qBNi-tOkRjiI0yBOKAKAviEtpd/view?usp=share_link</t>
  </si>
  <si>
    <t>Trébol</t>
  </si>
  <si>
    <t>M1-NyO-30a Identificar1</t>
  </si>
  <si>
    <t>Dibujo de un trébol</t>
  </si>
  <si>
    <t>M1-NyO-30a-1</t>
  </si>
  <si>
    <t>https://drive.google.com/file/d/1hvIhcEPwlwyQjSJ7QZl2ivL9miD9UWc3/view?usp=share_link</t>
  </si>
  <si>
    <t>Botones</t>
  </si>
  <si>
    <t>M1-NyO-15a
iDENTIFICAR 2 y evocar 2</t>
  </si>
  <si>
    <t>Crear dos imágenes:
1= Botones rojos
2= Botones verdes</t>
  </si>
  <si>
    <t>M1-NyO-15a-1
M1-NyO-15a-2</t>
  </si>
  <si>
    <t>Solo hay un botón en ambas imágenes</t>
  </si>
  <si>
    <t>https://drive.google.com/drive/folders/1fmiG_0wcg9F5S_MIjNYuXw40kCjh8OHR?usp=share_link</t>
  </si>
  <si>
    <t>Pelota baloncesto</t>
  </si>
  <si>
    <t>M1-NyO-15a
iDENTIFICAR 3 y evocar3</t>
  </si>
  <si>
    <t>M5-EyP-6a-11</t>
  </si>
  <si>
    <t>Dibujar una pelota de baloncesto</t>
  </si>
  <si>
    <t>M1-NyO-15a-3</t>
  </si>
  <si>
    <t>https://drive.google.com/file/d/1Vux6sk_3SwepbJBaGVsHReT60u-bR0RZ/view?usp=share_link</t>
  </si>
  <si>
    <t>Acciones diarias</t>
  </si>
  <si>
    <r>
      <rPr>
        <rFont val="Calibri"/>
        <sz val="12.0"/>
      </rPr>
      <t xml:space="preserve">Dibujar estas imágenes por separado en forma de viñeta o con el mismo tamaño de lienzo: </t>
    </r>
    <r>
      <rPr>
        <rFont val="Calibri"/>
        <color rgb="FF1155CC"/>
        <sz val="12.0"/>
        <u/>
      </rPr>
      <t>https://gyazo.com/55ca39d728240f7f3261978141828d18.</t>
    </r>
    <r>
      <rPr>
        <rFont val="Calibri"/>
        <sz val="12.0"/>
      </rPr>
      <t xml:space="preserve">
Imagen 1 = Un nene levantado al lado de la cama (se puede hacer una ventana para que se vea que está amaneciendo)
Imagen 2 = el nene desayunando (quizá poner la ventana como señal de paso del tiempo)
Imagen 3 =  el nene yendo al cole
Imagen 4 = el nene jugando en un arenero pero que se vea que está en el cole
Imagen 5 = el nene con otros compañeros sentados en una mensa comiendo
Imagen 6 = el nene jugando con legos o leyendo en un salón o habitación de juegos
Imagen 7 = el nene duchándose
Imagen 8 = el nene lavándose los dientes para irse a la cama con el pijama puesto y cara de cansado
Imagen 9 = el nene acostado en la cama y un padre leyéndole un cuento
Imagen 10 = el nene durmiendo</t>
    </r>
  </si>
  <si>
    <t>M1-MyM-11a-1
M1-MyM-11a-2
M1-MyM-11a-3
M1-MyM-11a-4
M1-MyM-11a-5
M1-MyM-11a-6
M1-MyM-11a-7
M1-MyM-11a-8
M1-MyM-11a-9
M1-MyM-11a-10</t>
  </si>
  <si>
    <t>https://drive.google.com/drive/folders/1QVXLetE7VMwXk0wmGwMoZNoeaikIaENT?usp=share_link</t>
  </si>
  <si>
    <t>Dibujar estas imágenes por separado en forma de viñeta. Lo gracioso de estas imágenes es que la luminosidad u oscuridad de las imágenes va a dictaminar la hora en la que ocurren las acciones.
Imagen 1 = Una niña lavándose los dientes  (por el día)
Imagen 2 = Una niña columpiándose en un parque (por el día)
Imagen 3 = Una niña jugando con la pelota en un parque (por la tarde)
Imagen 4 = Una niña pintando un dibujo (por la tarde)
Imagen 5 = Una niña cenando con el pijama (por la noche)
Imagen 6 = Una niña acostada  (por la noche)</t>
  </si>
  <si>
    <t>M1-MyM-11a-11
M1-MyM-11a-12
M1-MyM-11a-13
M1-MyM-11a-14
M1-MyM-11a-15
M1-MyM-11a-16</t>
  </si>
  <si>
    <t>https://drive.google.com/drive/folders/1lmJDinv_pvvMyrTi36X-pvpFSbvLE-bV?usp=share_link</t>
  </si>
  <si>
    <t>Calendario</t>
  </si>
  <si>
    <t>M1-MyM-12a Identificar 1</t>
  </si>
  <si>
    <r>
      <rPr>
        <rFont val="Calibri"/>
        <sz val="12.0"/>
      </rPr>
      <t>Utiliza el mismo modelo de 3º para crear la imagen del calendario de este mes</t>
    </r>
    <r>
      <rPr>
        <rFont val="Calibri"/>
        <color rgb="FF000000"/>
        <sz val="12.0"/>
      </rPr>
      <t xml:space="preserve">
</t>
    </r>
    <r>
      <rPr>
        <rFont val="Calibri"/>
        <color rgb="FF1155CC"/>
        <sz val="12.0"/>
        <u/>
      </rPr>
      <t>https://gyazo.com/205f92edfd74f786115afcb9bf9c8cab</t>
    </r>
    <r>
      <rPr>
        <rFont val="Calibri"/>
        <sz val="12.0"/>
      </rPr>
      <t xml:space="preserve"> </t>
    </r>
  </si>
  <si>
    <t>M1-MyM-12a-1</t>
  </si>
  <si>
    <t>https://drive.google.com/file/d/1Ycn0JaFxdcNYNzvx6Ugxb6tuaVZxmEZt/view?usp=share_link</t>
  </si>
  <si>
    <t>Lo mismo pero traducido al portugués</t>
  </si>
  <si>
    <t>M1-MyM-12a-1a</t>
  </si>
  <si>
    <t>https://drive.google.com/file/d/1HyDDrlvoVLf5qR0EPcWJKrXt4JORrhUE/view?usp=share_link</t>
  </si>
  <si>
    <t>M1-MyM-12a Identificar 2</t>
  </si>
  <si>
    <r>
      <rPr>
        <rFont val="Calibri"/>
        <sz val="12.0"/>
      </rPr>
      <t>Utiliza el mismo modelo de 3º para crear la imagen del calendario de este mes</t>
    </r>
    <r>
      <rPr>
        <rFont val="Calibri"/>
        <color rgb="FF000000"/>
        <sz val="12.0"/>
      </rPr>
      <t xml:space="preserve">
</t>
    </r>
    <r>
      <rPr>
        <rFont val="Calibri"/>
        <color rgb="FF1155CC"/>
        <sz val="12.0"/>
        <u/>
      </rPr>
      <t>https://gyazo.com/fbe41493b0a076329ff79bc5a9bdec10</t>
    </r>
  </si>
  <si>
    <t>M1-MyM-12a-2</t>
  </si>
  <si>
    <t>https://drive.google.com/file/d/10IZzkbZ7kDP2YNemayKXiVMUer7DD4i2/view?usp=share_link</t>
  </si>
  <si>
    <t>M1-MyM-12a-2a</t>
  </si>
  <si>
    <t>https://drive.google.com/file/d/1L8GA_igdLn-jytoV6lNomUut7eMZ1rCm/view?usp=share_link</t>
  </si>
  <si>
    <t>M1-MyM-12a Identificar 3</t>
  </si>
  <si>
    <r>
      <rPr>
        <rFont val="Calibri"/>
        <sz val="12.0"/>
        <u/>
      </rPr>
      <t xml:space="preserve">Utiliza el mismo modelo de 3º para crear la imagen del calendario de este mes
</t>
    </r>
    <r>
      <rPr>
        <rFont val="Calibri"/>
        <color rgb="FF1155CC"/>
        <sz val="12.0"/>
        <u/>
      </rPr>
      <t>https://drive.google.com/file/d/1SS_5S2r_4qleUkJSDQOf6w2hAwkoa8Y5/view?usp=sharing</t>
    </r>
  </si>
  <si>
    <t>M1-MyM-12a-3</t>
  </si>
  <si>
    <t>https://drive.google.com/file/d/1lFhQ1iDeYQMz0svd4xKHxyw_jaSOCJkL/view?usp=share_link</t>
  </si>
  <si>
    <t>M1-MyM-12a-3a</t>
  </si>
  <si>
    <t>https://drive.google.com/file/d/1xO7tVZ0o98oZwLXFYIXrqrmeFm2DwtAR/view?usp=share_link</t>
  </si>
  <si>
    <t>Gato
Pato</t>
  </si>
  <si>
    <t>M1-EyP-3a
Identificar 1</t>
  </si>
  <si>
    <t>M5-EyP-6a-10 (gato)</t>
  </si>
  <si>
    <t>Gato
Pato
Perro</t>
  </si>
  <si>
    <t>M1-EyP-3a-1
M1-EyP-3a-2
M1-EyP-3a-10</t>
  </si>
  <si>
    <t>https://drive.google.com/drive/folders/14LAwVLzb65U3lpLwBDwwoYeIKFfxxA-Z?usp=share_link</t>
  </si>
  <si>
    <t>Autobús</t>
  </si>
  <si>
    <t>M1-EyP-3a
Identificar 2</t>
  </si>
  <si>
    <t>Autobús mirando a la derecha</t>
  </si>
  <si>
    <t>M1-EyP-3a-3</t>
  </si>
  <si>
    <t>https://drive.google.com/file/d/18SHApez6cAMzNAeCVj3mV4uPy4TFXJyV/view?usp=share_link</t>
  </si>
  <si>
    <t>Cámara
Libro
Nota musical</t>
  </si>
  <si>
    <t>M1-EyP-3a
Evocar 2</t>
  </si>
  <si>
    <t>M5-EyP-6a-7
M5-EyP-6a-8
M5-EyP-6a-6</t>
  </si>
  <si>
    <t>M1-EyP-3a-4
M1-EyP-3a-5
M1-EyP-3a-6</t>
  </si>
  <si>
    <t>https://drive.google.com/drive/folders/1Hg7q5ZEUjFBZtsHbu6jfvY1gCOZJ5CBF?usp=share_link</t>
  </si>
  <si>
    <t>Rosquillas</t>
  </si>
  <si>
    <t>M1-EyP-3a
Evocar 3</t>
  </si>
  <si>
    <t>Zapato
Camiseta
Gorro</t>
  </si>
  <si>
    <t>M1-EyP-3a-7
M1-EyP-3a-8
M1-EyP-3a-9</t>
  </si>
  <si>
    <t>Reemplazar estas imágenes de rosquillas por un zapato, una camiseta y un gorro.</t>
  </si>
  <si>
    <t>https://drive.google.com/drive/folders/1tTaH_y2L1OBzmKYcGmCXDIoG6UGtN5-i?usp=share_link</t>
  </si>
  <si>
    <t>Patos de ducha</t>
  </si>
  <si>
    <t>M1-NyO-38a
Identificar 1</t>
  </si>
  <si>
    <t>Una imagen con 8 patos de ducha</t>
  </si>
  <si>
    <t>M1-NyO-38a-1</t>
  </si>
  <si>
    <t>https://drive.google.com/file/d/1Kbd0OH-FcK9gdtNrFPZiuL45LNjkW1Rl/view?usp=share_link</t>
  </si>
  <si>
    <t>M1-NyO-38a
Identificar 2</t>
  </si>
  <si>
    <t>M1-NyO-36a
Identificar 2</t>
  </si>
  <si>
    <t>M1-NyO-9a-1</t>
  </si>
  <si>
    <t>Una imagen con 7 coches (podrías cambiar el color)</t>
  </si>
  <si>
    <t>M1-NyO-38a-2</t>
  </si>
  <si>
    <t>https://drive.google.com/file/d/1JlToVsn_9f_s72aRbMtIn2DWc8n845Bh/view?usp=share_link</t>
  </si>
  <si>
    <t>M1-NyO-38a
Identificar 3</t>
  </si>
  <si>
    <t>Una imagen con 10 pelotas de tenis</t>
  </si>
  <si>
    <t>M1-NyO-38a-3</t>
  </si>
  <si>
    <t>https://drive.google.com/file/d/1JTfLkEFZrgu4-rD5ftbdo4C7mBi_SFFu/view?usp=share_link</t>
  </si>
  <si>
    <t>Tulipán</t>
  </si>
  <si>
    <t>Hacer un tulipán del tamaño de los pictogramas, quizá un poco más pequeño. Va a ser la explicación de una resta.</t>
  </si>
  <si>
    <t>M1-NyO-18b-1</t>
  </si>
  <si>
    <t>El tulipán puede ser de otro color para que no se solape con el rojo de la línea?</t>
  </si>
  <si>
    <t>https://drive.google.com/file/d/1kOdIa0E9rWgm8hh5VbJ78DZ9jBduSrTe/view?usp=share_link</t>
  </si>
  <si>
    <t>Tulipán tachado</t>
  </si>
  <si>
    <t>El mismo tulipán pero tachado con una línea diagonal de izquierda inferior a derecha superior</t>
  </si>
  <si>
    <t>M1-NyO-18b-2</t>
  </si>
  <si>
    <t>https://drive.google.com/file/d/16j40IPZfXd2oSt9qFiVzE5NTY7pKIxSc/view?usp=share_link</t>
  </si>
  <si>
    <t>Pato de ducha</t>
  </si>
  <si>
    <t>M1-NyO-36a
Identificar 1</t>
  </si>
  <si>
    <t>Un pato de ducha</t>
  </si>
  <si>
    <t>M1-NyO-38a-1a</t>
  </si>
  <si>
    <t>https://drive.google.com/file/d/1ZmSji6irnVP5bEU9D-GNjaJBWcG-A7Y7/view?usp=share_link</t>
  </si>
  <si>
    <t>Hoja</t>
  </si>
  <si>
    <t>M1-NyO-37a
Identificar 1</t>
  </si>
  <si>
    <t>Hoja de una flor</t>
  </si>
  <si>
    <t>M1-NyO-37a-1</t>
  </si>
  <si>
    <t>https://drive.google.com/file/d/1aSVYaznR1HssIySyhdoCRESW8HosmHCD/view?usp=share_link</t>
  </si>
  <si>
    <t>Pez
Caballito de mar</t>
  </si>
  <si>
    <t>M1-NyO-37a
Identificar 3</t>
  </si>
  <si>
    <t>M1-NyO-37a-2
M1-NyO-37a-3</t>
  </si>
  <si>
    <t>https://drive.google.com/drive/folders/1eq2qtYFRwdGqtK-GO-UI9dgF1-QdGRHu?usp=share_link</t>
  </si>
  <si>
    <t>Mariposa</t>
  </si>
  <si>
    <t>M1-NyO-37a
Identificar 5</t>
  </si>
  <si>
    <t>Mariposa: M1-NyO-29a-4
Mariquita: M3-G-5a-34</t>
  </si>
  <si>
    <t>Mariposa
Mariquita</t>
  </si>
  <si>
    <t>M1-NyO-37a-4
M1-NyO-37a-5</t>
  </si>
  <si>
    <t>https://drive.google.com/drive/folders/1EIAhRXDQahi8JThiV5CLxOLmdjspr9GZ?usp=share_link</t>
  </si>
  <si>
    <t>Sombrilla</t>
  </si>
  <si>
    <t>M1-NyO-37a
Evocar 2</t>
  </si>
  <si>
    <t>Sombrilla (reutilizar la de M1-G-6a-3)</t>
  </si>
  <si>
    <t>M1-NyO-37a-8</t>
  </si>
  <si>
    <t>https://drive.google.com/file/d/11XKjFf16fi5F4-8OoSc1dWy96EtJcbcN/view?usp=share_link</t>
  </si>
  <si>
    <t>Avión</t>
  </si>
  <si>
    <t>M1-NyO-37a
Evocar 3</t>
  </si>
  <si>
    <t>M3-G-5c-9</t>
  </si>
  <si>
    <t>M1-NyO-37a-9</t>
  </si>
  <si>
    <t>https://drive.google.com/file/d/1DYuk6KDoO-yuko_8Tgl1X_PmPt44L30v/view?usp=share_link</t>
  </si>
  <si>
    <t>Billete</t>
  </si>
  <si>
    <t>M1-MyM-7a
IDENTIFICAR 1</t>
  </si>
  <si>
    <t>M4-MyM-5a-7
M4-MyM-5a-8
M4-MyM-5a-9</t>
  </si>
  <si>
    <t>M1-MyM-7a-1
M1-MyM-7a-2
M1-MyM-7a-3</t>
  </si>
  <si>
    <t>https://drive.google.com/drive/folders/1Ma7CMuAPiXVSZ6iqOHJ1GOD9ptTutNJ0?usp=share_link</t>
  </si>
  <si>
    <t>M1-MyM-7a
IDENTIFICAR 3</t>
  </si>
  <si>
    <t>M4-MyM-5a-1
M4-MyM-5a-2
M4-MyM-5a-3
M4-MyM-5a-4
M4-MyM-5a-5
M4-MyM-5a-6</t>
  </si>
  <si>
    <t>M1-MyM-7a-5
M1-MyM-7a-6
M1-MyM-7a-7</t>
  </si>
  <si>
    <t>https://drive.google.com/drive/folders/1rkffDOdiB8kPZfeDd6_RtsMK98Svpt2j?usp=share_link</t>
  </si>
  <si>
    <t>Moneda</t>
  </si>
  <si>
    <t>M1-MyM-14a
IDENTIFICAR</t>
  </si>
  <si>
    <t>Recuperar de 4º</t>
  </si>
  <si>
    <t>Imagen 1 = Moneda de 0.01 €
Imagen 2 = Moneda de 0.05 €</t>
  </si>
  <si>
    <t>M1-MyM-14a-1
M1-MyM-14a-2</t>
  </si>
  <si>
    <t>https://drive.google.com/drive/folders/1y9xJDWzDL2nG_iUoWeTgPzVO5lIEl1vL?usp=share_link</t>
  </si>
  <si>
    <t>Imagen 1 = Moneda de 0.01 reales
Imagen 2 = Moneda de 0.05 reales</t>
  </si>
  <si>
    <t>M1-MyM-14a-3
M1-MyM-14a-4</t>
  </si>
  <si>
    <t>https://drive.google.com/drive/folders/15iQxnRAPplUV4Jl5rIUmh2FcMGzd6Sh2?usp=share_link</t>
  </si>
  <si>
    <t>M1-MyM-7a
EVOCAR 1</t>
  </si>
  <si>
    <t>M4-MyM-5a-9</t>
  </si>
  <si>
    <t>Imagen = "Billete de 20 €"</t>
  </si>
  <si>
    <t>M1-MyM-7a-2</t>
  </si>
  <si>
    <t>https://drive.google.com/file/d/1qjRvJi26THnJOqca4-htT39MwKaUpDJJ/view?usp=share_link</t>
  </si>
  <si>
    <t>M1-MyM-7a
EVOCAR 2</t>
  </si>
  <si>
    <t>M4-MyM-5a-20</t>
  </si>
  <si>
    <t xml:space="preserve">Imagen = "Moneda de 2 €" </t>
  </si>
  <si>
    <t>M1-MyM-7a-8</t>
  </si>
  <si>
    <t>https://drive.google.com/file/d/1WCT6dpVOjfTB1UME284wm8xVmB9qLVRv/view?usp=share_link</t>
  </si>
  <si>
    <t>M1-MyM-7a
EVOCAR 3</t>
  </si>
  <si>
    <t>M4-MyM-5a-2</t>
  </si>
  <si>
    <t xml:space="preserve">Imagen = "Moneda de 0.02 €" </t>
  </si>
  <si>
    <t>M1-MyM-7a-9</t>
  </si>
  <si>
    <t>https://drive.google.com/file/d/1KAzHIA9PNHhcCT5UcJEPwepvlFA0UniK/view?usp=share_link</t>
  </si>
  <si>
    <t>Monedas y billetes</t>
  </si>
  <si>
    <t>M1-MyM-7a
TE</t>
  </si>
  <si>
    <r>
      <rPr>
        <rFont val="Calibri"/>
        <sz val="12.0"/>
      </rPr>
      <t xml:space="preserve">Imagen con todas las monedas y billetes hasta los 20€ reunidas </t>
    </r>
    <r>
      <rPr>
        <rFont val="Calibri"/>
        <color rgb="FF1155CC"/>
        <sz val="12.0"/>
        <u/>
      </rPr>
      <t>https://gyazo.com/452429ae48ed9eb42d3acc6bde8b5907</t>
    </r>
  </si>
  <si>
    <t>M1-MyM-7a-10</t>
  </si>
  <si>
    <t>https://drive.google.com/file/d/1hGzslvGDiwhs0mOSm28DZJ5s3gbLi9XF/view?usp=share_link</t>
  </si>
  <si>
    <t>Seguro que ya se ha hecho en otro libro</t>
  </si>
  <si>
    <t>Moneda de 1 €</t>
  </si>
  <si>
    <t>M1-MyM-13a-1</t>
  </si>
  <si>
    <t>https://drive.google.com/file/d/1PlZACtVRUbdb_xTeNcxxQ2o27r30_Mhk/view?usp=share_link</t>
  </si>
  <si>
    <t>M3-MyM-16a-10
M3-MyM-16a-11
M3-MyM-16a-12
M3-MyM-16a-13
M3-MyM-16a-14
M3-MyM-16a-15
M3-MyM-16a-16
M3-MyM-16a-17
M3-MyM-16a-10a</t>
  </si>
  <si>
    <t>Imagen 1 = Moneda de 25 cent
Imagen 2 = Moneda de 50 cent
Imagen 3 = Moneda de 10 cent
Imagen 4 = Billete 20 reales
Imagen 5 = Billete 2 reales
Imagen 6 = Moneda de 5 cent
Imagen 7 = Moneda de 1 real</t>
  </si>
  <si>
    <t>M1-MyM-7a-11
M1-MyM-7a-12
M1-MyM-7a-13
M1-MyM-7a-14
M1-MyM-7a-15
M1-MyM-7a-16
M1-MyM-7a-17</t>
  </si>
  <si>
    <t>https://drive.google.com/drive/folders/1-uaSyEbLlYy_BdvRuu0inNlmVDc47FIL?usp=share_link</t>
  </si>
  <si>
    <t>M3-MyM-16a-10
M3-MyM-16a-11
M3-MyM-16a-12
M3-MyM-16a-13
M3-MyM-16a-14
M3-MyM-16a-15
M3-MyM-16a-16
M3-MyM-16a-17
M3-MyM-16a-10a</t>
  </si>
  <si>
    <t>Imagen 1 = Billete de 5 reales
Imagen 2 = Billete de 10 reales</t>
  </si>
  <si>
    <t xml:space="preserve">
M1-MyM-7a-18
M1-MyM-7a-19</t>
  </si>
  <si>
    <t>https://drive.google.com/drive/folders/1KJfyMgKUq6BHx2tfaScgB2vLnRWQXgcR?usp=share_link</t>
  </si>
  <si>
    <t>Imagen con todas las monedas y billetes dibujadas de los reales, igual que en M1-MyM-7a-10 con los euros</t>
  </si>
  <si>
    <t>M1-MyM-7a-20</t>
  </si>
  <si>
    <t>Añade porfa el billete de 20</t>
  </si>
  <si>
    <t>https://drive.google.com/file/d/13OkmsT1ZtTN75VUaZ4pBedMgo6r6RAab/view?usp=share_link</t>
  </si>
  <si>
    <t>Insectos</t>
  </si>
  <si>
    <t>M1-EyP-1a
IDENTIFICAR 1</t>
  </si>
  <si>
    <t>Abeja: M1-NyO-4a-2</t>
  </si>
  <si>
    <t>Una imagen de 4 hormigas, 2 abejas, 3 caracoles
Una imagen de la hormiga
Una imagen del caracol</t>
  </si>
  <si>
    <t>M1-EyP-1a-1
M1-EyP-1a-2
M1-EyP-1a-3</t>
  </si>
  <si>
    <t>https://drive.google.com/drive/folders/1YdNRp7JIeA02wvXHI9vUErJKvkPxBRzs?usp=share_link</t>
  </si>
  <si>
    <t>Vehículos</t>
  </si>
  <si>
    <t>M1-EyP-1a
identificar 2</t>
  </si>
  <si>
    <t>Coche:  M1-NyO-9a-1
Bici: M1-NyO-2a-2</t>
  </si>
  <si>
    <t>Una imagen de 5 autobuses, 4 coches y 4 bicicletas
Una imagen del autobús mirando a la izquierda (reutilizar M1-EyP-3a-3)</t>
  </si>
  <si>
    <t>M1-EyP-1a-4
M1-EyP-1a-5
M1-EyP-1a-5b</t>
  </si>
  <si>
    <r>
      <rPr>
        <rFont val="Calibri"/>
        <sz val="12.0"/>
      </rPr>
      <t>Cuando puedas una imagen aparte del coche azul, la individual la tenemos en rojo.</t>
    </r>
    <r>
      <rPr>
        <rFont val="Calibri"/>
        <color rgb="FF000000"/>
        <sz val="12.0"/>
      </rPr>
      <t xml:space="preserve">
</t>
    </r>
    <r>
      <rPr>
        <rFont val="Calibri"/>
        <color rgb="FF1155CC"/>
        <sz val="12.0"/>
        <u/>
      </rPr>
      <t>https://gyazo.com/b44479713963aba7d9800e412e142299</t>
    </r>
    <r>
      <rPr>
        <rFont val="Calibri"/>
        <sz val="12.0"/>
      </rPr>
      <t xml:space="preserve"> </t>
    </r>
  </si>
  <si>
    <t>https://drive.google.com/drive/folders/19SB4hwd3gROYoMkSBDmBebwCdDlClvGN?usp=share_link</t>
  </si>
  <si>
    <t>Frutas</t>
  </si>
  <si>
    <t>M1-EyP-1a
identificar 3</t>
  </si>
  <si>
    <t>Una imagen de 3 cerezas, 4 piñas y 2 uvas 
Una imagen de la cereza 
Una imagen de la piña 
Una imagen de la uva</t>
  </si>
  <si>
    <t>M1-EyP-1a-6
M1-EyP-1a-7
M1-EyP-1a-8
M1-EyP-1a-9</t>
  </si>
  <si>
    <t>Le puedes hacer un rabillo a la uva? Da la sensación más de un arándano ;)</t>
  </si>
  <si>
    <t>https://drive.google.com/drive/folders/1KdD08SERpy16TBbIDpk77kTlxYXqps7A?usp=share_link</t>
  </si>
  <si>
    <t>Helados</t>
  </si>
  <si>
    <t xml:space="preserve">M1-EyP-1a
evocar 1
</t>
  </si>
  <si>
    <t>Una imagen con 5 helados de chocolate, 3 helados de nata y 2 helados de naranja
Una imagen de helado de chocolate
Una de helado de nata
Una de helado de naranja</t>
  </si>
  <si>
    <t>M1-EyP-1a-10
M1-EyP-1a-11
M1-EyP-1a-12
M1-EyP-1a-13</t>
  </si>
  <si>
    <t>En M1-EyP-1a-10 falta un helado de nata, son 3</t>
  </si>
  <si>
    <t>https://drive.google.com/drive/folders/1nAG6kgC0pqIKMqG1IA7FjJ34lShua9Jc?usp=share_link</t>
  </si>
  <si>
    <t>Animales</t>
  </si>
  <si>
    <t>M1-EyP-1a
evocar 2</t>
  </si>
  <si>
    <t>Elefante: M1-NyO-4a-1</t>
  </si>
  <si>
    <t>Una imagen con 2 jirafas, 5 elefantes, 4 leones
Una imagen de jirafa
Una imagen de león</t>
  </si>
  <si>
    <t>M1-EyP-1a-14
M1-EyP-1a-15
M1-EyP-1a-16</t>
  </si>
  <si>
    <t>Haz esto cuando hayas acabado las imágenes. La imagen M1-EyP-1a-14 puedes hacerla horizontal? Poniéndola vertical ocupa mucho espacio de la pantalla.</t>
  </si>
  <si>
    <t>https://drive.google.com/drive/folders/1l1vnSPphH5ZKaX_dMJA0HCtcJSLxuDaa?usp=share_link</t>
  </si>
  <si>
    <t>Juguetes</t>
  </si>
  <si>
    <t>M1-EyP-1a
evocar 3</t>
  </si>
  <si>
    <t>Muñeca: M1-G-6a-1
Pelota: M1-NyO-1a-1
Coche: M1-G-6a-4</t>
  </si>
  <si>
    <t>Una imagen con 3 muñecas, 4 pelotas y 2 coches de juguete
Una imagen de muñeca
Una imagen de coche de juguete</t>
  </si>
  <si>
    <t>M1-EyP-1a-17
M1-EyP-1a-18
M1-EyP-1a-19</t>
  </si>
  <si>
    <t>https://drive.google.com/drive/folders/15LtlUNl0yo6yKyI2L5zdebQ1zMFiS-yC?usp=share_link</t>
  </si>
  <si>
    <t>Rosa</t>
  </si>
  <si>
    <t>M1-EyP-1b
IDENTIFICAR 1</t>
  </si>
  <si>
    <t>Una imagen de una rosa</t>
  </si>
  <si>
    <t>M1-EyP-1b-1</t>
  </si>
  <si>
    <t>https://drive.google.com/file/d/1eAFZZgTSU28INrTDE7tbSM971eCZgOLr/view?usp=share_link</t>
  </si>
  <si>
    <t>Hámster</t>
  </si>
  <si>
    <t>M1-EyP-1b
IDENTIFICAR 2</t>
  </si>
  <si>
    <t>Una imagen de un hamster</t>
  </si>
  <si>
    <t>M1-EyP-1b-2</t>
  </si>
  <si>
    <t>https://drive.google.com/file/d/114y04MYKCwOtPkC79f4IMAvFZrcSryXH/view?usp=share_link</t>
  </si>
  <si>
    <t>Pelota de fútbol</t>
  </si>
  <si>
    <t>M1-EyP-1b
IDENTIFICAR 3</t>
  </si>
  <si>
    <t>M3-EyP-3a-2</t>
  </si>
  <si>
    <t>Una imagen de una pelota de fútbol</t>
  </si>
  <si>
    <t>M1-EyP-1b-3</t>
  </si>
  <si>
    <t>https://drive.google.com/file/d/1rp3UCh0v_2FNI8ggzkeHeYZn-IprVBlI/view?usp=share_link</t>
  </si>
  <si>
    <t>Bermudas
Pantalón corto
Pantalón largo</t>
  </si>
  <si>
    <t>M1-MyM-2a
Identificar 1</t>
  </si>
  <si>
    <t>Una imagen de cada, se tiene que apreciar la diferencia en la largura y cada uno de un color distinto:
Bermudas
Pantalón corto
Pantalón largo (utilizar uno de M4-NyO-38a-1)</t>
  </si>
  <si>
    <t>M1-MyM-2a-1
M1-MyM-2a-2
M1-MyM-2a-3</t>
  </si>
  <si>
    <t>https://drive.google.com/drive/folders/1F34ChVGs0wG0DfA4qjdyQV6tkCmCyEk4?usp=share_link</t>
  </si>
  <si>
    <t>Leotardos
Calcetín corto
Calcetín largo</t>
  </si>
  <si>
    <t>M1-MyM-2a
Identificar 2</t>
  </si>
  <si>
    <t>Una imagen de cada, se tiene que apreciar la diferencia en la largura y que tengan distintos estapados / colores:
Leotardos
Calcetín corto (reutilizar de M1-NyO-18a-2)
Calcetín largo (reutilizar de M3-G-5b-27)</t>
  </si>
  <si>
    <t>M1-MyM-2a-4
M1-MyM-2a-5
M1-MyM-2a-6</t>
  </si>
  <si>
    <t>https://drive.google.com/drive/folders/1do0MsS273MM1AgC-TTuo2BvWraq0uJOK?usp=share_link</t>
  </si>
  <si>
    <t>Regla
Sacapuntas
Lápiz</t>
  </si>
  <si>
    <t>M1-MyM-2a
Identificar 3</t>
  </si>
  <si>
    <t>Una imagen de cada, se tiene que apreciar la diferencia en la largura, así que mejor todos en horizontal:
Regla
Sacapuntas
Lápiz (recuperar de M1-NyO-3a-3, pero en horizontal)</t>
  </si>
  <si>
    <t>M1-MyM-2a-7
M1-MyM-2a-8
M1-MyM-2a-9</t>
  </si>
  <si>
    <t>https://drive.google.com/drive/folders/1b2KPdyk9oRsDToDNhWsloyeAZmB8lySF?usp=share_link</t>
  </si>
  <si>
    <t>Vestido</t>
  </si>
  <si>
    <t>M1-MyM-2a
Evocar 1</t>
  </si>
  <si>
    <t>Dos imágenes: un vestido azul y otro rojo.</t>
  </si>
  <si>
    <t>M1-MyM-2a-10
M1-MyM-2a-11</t>
  </si>
  <si>
    <t>No te dijeron en la descripción que el azul tiene que ser más corto que el rojo.</t>
  </si>
  <si>
    <t>https://drive.google.com/drive/folders/1SSZDh3x2umXD7p3LT0Ni_EnfycXTD5fc?usp=share_link</t>
  </si>
  <si>
    <t xml:space="preserve">Niño con pantalones largos
Niña con cabello corto
</t>
  </si>
  <si>
    <t>M1-MyM-2a
Evocar 2</t>
  </si>
  <si>
    <t>Imagen 1: Niño con pantalones largos
Imagen 2: Niña con cabello corto</t>
  </si>
  <si>
    <t>M1-MyM-2a-12
M1-MyM-2a-13</t>
  </si>
  <si>
    <t>https://drive.google.com/drive/folders/1HyUY3zzEKpItuSQznut0quw1wCjihcCx?usp=share_link</t>
  </si>
  <si>
    <t>Bobina con hilo</t>
  </si>
  <si>
    <t>M1-MyM-2a
Evocar 3</t>
  </si>
  <si>
    <r>
      <rPr>
        <rFont val="Calibri"/>
        <color rgb="FF000000"/>
        <sz val="12.0"/>
      </rPr>
      <t xml:space="preserve">Imagen 1: Bobina con hilo amarillo corto
Imagen 2: Bobina con hilo rojo largo
</t>
    </r>
    <r>
      <rPr>
        <rFont val="Calibri"/>
        <color rgb="FF1155CC"/>
        <sz val="12.0"/>
        <u/>
      </rPr>
      <t>https://gyazo.com/af6f2072e5da8c5edad82d33e22a7ab7</t>
    </r>
  </si>
  <si>
    <t>M1-MyM-2a-14
M1-MyM-2a-15</t>
  </si>
  <si>
    <r>
      <rPr>
        <rFont val="Calibri"/>
        <sz val="12.0"/>
      </rPr>
      <t>Que enlace a la imagen M1-MyM-2a-14 que está corregida.
-------
Sigue saliendo la zona blanca</t>
    </r>
    <r>
      <rPr>
        <rFont val="Calibri"/>
        <color rgb="FF000000"/>
        <sz val="12.0"/>
      </rPr>
      <t xml:space="preserve">: </t>
    </r>
    <r>
      <rPr>
        <rFont val="Calibri"/>
        <color rgb="FF1155CC"/>
        <sz val="12.0"/>
        <u/>
      </rPr>
      <t xml:space="preserve">https://gyazo.com/b52430eeb84faa3040f6179e5e36712f
</t>
    </r>
    <r>
      <rPr>
        <rFont val="Calibri"/>
        <sz val="12.0"/>
      </rPr>
      <t>En el ovillo amarillo hay una zona blanca rara</t>
    </r>
  </si>
  <si>
    <t>https://drive.google.com/drive/folders/1CDkuMhulHZ4j4v2u5NAD-We3DNogjBNu?usp=share_link</t>
  </si>
  <si>
    <t>Ratón ordenador
Teclado
Ordenador portátil</t>
  </si>
  <si>
    <t>M1-MyM-2b
Identificar 1</t>
  </si>
  <si>
    <t>Imagen 1: ratón ordenador
Imagen 2: teclado
Imagen 3: ordenador portátil</t>
  </si>
  <si>
    <t>M1-MyM-2-1
M1-MyM-2-2
M1-MyM-2-3</t>
  </si>
  <si>
    <t>https://drive.google.com/drive/folders/1keNAXP2Rghh1XGddn5bTHGel6QUfbTct?usp=share_link</t>
  </si>
  <si>
    <t>Barril
Vaso</t>
  </si>
  <si>
    <t>M1-MyM-2b
Identificar 2</t>
  </si>
  <si>
    <t>Imagen 1= "Barril"
Imagen 2= "Vaso" (usar el vaso de M1-G-6a-2)</t>
  </si>
  <si>
    <t>M1-MyM-2-4
M1-MyM-2-5</t>
  </si>
  <si>
    <t>https://drive.google.com/drive/folders/1NdAlivDceGlU-VsI3XD7R8LwkdkiIqJr?usp=share_link</t>
  </si>
  <si>
    <t>Dado
Móvil</t>
  </si>
  <si>
    <t>M1-MyM-2b
Evocar 1</t>
  </si>
  <si>
    <t>Dado: M1-NyO-39a-4
Móvil: M3-G-5d-1</t>
  </si>
  <si>
    <t>Imagen 1: Dado
Imagen 2: Móvil</t>
  </si>
  <si>
    <t>M1-MyM-2-6
M1-MyM-2-7</t>
  </si>
  <si>
    <t>https://drive.google.com/drive/folders/1x9lin5P3iTAA5qkX2eU5OzFiPRZASTfZ?usp=share_link</t>
  </si>
  <si>
    <t>Cinta</t>
  </si>
  <si>
    <t>M1-MyM-2c
Identificar 1</t>
  </si>
  <si>
    <t>Imagen 1: Cinta roja
Imagen 2: Cinta verde
Imagen 3: Cinta violeta</t>
  </si>
  <si>
    <t>M1-MyM-2c-1
M1-MyM-2c-2
M1-MyM-2c-3</t>
  </si>
  <si>
    <t>Hacer la cinta roja más ancha que el resto.</t>
  </si>
  <si>
    <t>https://drive.google.com/drive/folders/11WH6BZKHyjuVxO1T4gjlIDmOdFreiN_x?usp=share_link</t>
  </si>
  <si>
    <t>Cuaderno</t>
  </si>
  <si>
    <t>M1-MyM-2c
Identificar 2</t>
  </si>
  <si>
    <r>
      <rPr>
        <rFont val="Calibri"/>
        <sz val="12.0"/>
      </rPr>
      <t>Tres imágenes, dos anchos y uno estrecho.
Imagen 1= "Cuaderno blanco"
Imagen 2= "Cuaderno celeste"
Imagen 3= "Cuaderno rosa</t>
    </r>
    <r>
      <rPr>
        <rFont val="Calibri"/>
        <color rgb="FF000000"/>
        <sz val="12.0"/>
      </rPr>
      <t>"</t>
    </r>
  </si>
  <si>
    <t>M1-MyM-2c-4
M1-MyM-2c-5
M1-MyM-2c-6</t>
  </si>
  <si>
    <t>https://drive.google.com/drive/folders/1cfryDQ-L7xFWrrEVfh-P2w4lqp7fEmUQ?usp=share_link</t>
  </si>
  <si>
    <t>Tronco árbol</t>
  </si>
  <si>
    <t>M1-MyM-2c
Identificar 3</t>
  </si>
  <si>
    <t>Ancho: M1-NyO-2a-3
Estrecho: M1-G-4a-9</t>
  </si>
  <si>
    <t>Dos imágenes, se pueden reutilizar las indicadas marcando un poco más la diferencia, uno más ancho y el otro más estecho:
Imagen 1: Árbol con tronco ancho
Imagen 2: Árbol con tronco estrecho</t>
  </si>
  <si>
    <t>M1-MyM-2c-7
M1-MyM-2c-8</t>
  </si>
  <si>
    <t>https://drive.google.com/drive/folders/1WRgIO0nOHCXsPwKxxKBOMcdVn_OyN2kN?usp=share_link</t>
  </si>
  <si>
    <t>Jarrón</t>
  </si>
  <si>
    <t>M1-MyM-2c
Evocar 1</t>
  </si>
  <si>
    <r>
      <rPr>
        <rFont val="Calibri"/>
        <sz val="12.0"/>
      </rPr>
      <t xml:space="preserve">Imagen 1= "Jarrón azul estrecho"
Imagen 2= "Jarrón naranja ancho"
</t>
    </r>
    <r>
      <rPr>
        <rFont val="Calibri"/>
        <color rgb="FF1155CC"/>
        <sz val="12.0"/>
        <u/>
      </rPr>
      <t>https://gyazo.com/da5f43c5fd28ac2f1261398046af6c9a</t>
    </r>
  </si>
  <si>
    <t>M1-MyM-2c-9
M1-MyM-2c-10</t>
  </si>
  <si>
    <t>https://drive.google.com/drive/folders/1nkS8YeYrs1EXItOK2JQMSTY6vLJ2niqK?usp=share_link</t>
  </si>
  <si>
    <t>Río</t>
  </si>
  <si>
    <t>M1-MyM-2c
Evocar 2</t>
  </si>
  <si>
    <t>Carretera: M1-G-2a-3</t>
  </si>
  <si>
    <r>
      <rPr>
        <rFont val="Calibri"/>
        <sz val="12.0"/>
      </rPr>
      <t>Dos imágenes, uno ancho y otro estrecho:
Imagen 1= "río ancho"
Imagen 2= "carretera estrecha"</t>
    </r>
    <r>
      <rPr>
        <rFont val="Calibri"/>
        <color rgb="FF000000"/>
        <sz val="12.0"/>
      </rPr>
      <t xml:space="preserve">
</t>
    </r>
    <r>
      <rPr>
        <rFont val="Calibri"/>
        <color rgb="FF1155CC"/>
        <sz val="12.0"/>
        <u/>
      </rPr>
      <t>https://gyazo.com/d0b85d2776b262b4d7fc660b5bae3d04
https://gyazo.com/17ce8f6acd2edd6d829556e102c072db</t>
    </r>
  </si>
  <si>
    <t>M1-MyM-2c-11
M1-MyM-2c-12</t>
  </si>
  <si>
    <t>https://drive.google.com/drive/folders/1yq2vPypQxhBbgH-Y9GQB3SdSokJcyaIS?usp=share_link</t>
  </si>
  <si>
    <t>Cama</t>
  </si>
  <si>
    <t>M1-MyM-2c
Evocar 3</t>
  </si>
  <si>
    <t>Dos imágenes, una estrecha y otra ancha:
Imagen 1= "Cama estrecha con edredón rojo"
Imagen 2= "Cama ancha con edredón a cuadros"</t>
  </si>
  <si>
    <t>M1-G-6a-1-13
M1-G-6a-14</t>
  </si>
  <si>
    <t>https://drive.google.com/drive/folders/19MUVXWeqNZInOlniOe04oyDLAgojfYom?usp=share_link</t>
  </si>
  <si>
    <t>Cuerda</t>
  </si>
  <si>
    <t>M1-MyM-4a
Identificar 1</t>
  </si>
  <si>
    <r>
      <rPr>
        <rFont val="Calibri"/>
        <sz val="12.0"/>
      </rPr>
      <t xml:space="preserve">Imagen 1= "Soga verde, larga"
Imagen 2= "Soga roja, corta"
Imagen 3= "Soga azúl, más corta que la anterior"
</t>
    </r>
    <r>
      <rPr>
        <rFont val="Calibri"/>
        <color rgb="FF1155CC"/>
        <sz val="12.0"/>
        <u/>
      </rPr>
      <t>https://gyazo.com/bc83f40da0e211b11c1d411484c2dc3e</t>
    </r>
  </si>
  <si>
    <t>M1-MyM-4a-1
M1-MyM-4a-2
M1-MyM-4a-3</t>
  </si>
  <si>
    <t>https://drive.google.com/drive/folders/18Naue2TecM7DVrJGE4Cjx7eJrVPnv8NO?usp=share_link</t>
  </si>
  <si>
    <t>Fuente</t>
  </si>
  <si>
    <t>M1-MyM-4a
Evocar 1</t>
  </si>
  <si>
    <t>M5-G-2a-56</t>
  </si>
  <si>
    <t>M1-MyM-4-4</t>
  </si>
  <si>
    <t>https://drive.google.com/file/d/1ZgvxhnhiSOnqwdman_Pd2C7j9qzfWilD/view?usp=share_link</t>
  </si>
  <si>
    <t>Cartas
Avión de madera
Puzle</t>
  </si>
  <si>
    <t>M1-MyM-7b
Identificar 1</t>
  </si>
  <si>
    <t>Imagen 1= Juego de cartas de algún dibujo animado / animal
Imagen 2 = Un avión de madera
Imagen 3 = Un puzle</t>
  </si>
  <si>
    <t>M1-MyM-7b-1
M1-MyM-7b-2
M1-MyM-7b-3</t>
  </si>
  <si>
    <t>M1-MyM-7b-1 no me expliqué bien, la idea era hacer la caja del juego, quizá puedas reutilizar lo que tienes, porque ha quedado muy chulo!</t>
  </si>
  <si>
    <t>https://drive.google.com/drive/folders/10gbV_5Bae_k_jZoxqTVVMLrA928AQuX4?usp=share_link</t>
  </si>
  <si>
    <t>Celo
Sobre</t>
  </si>
  <si>
    <t>M1-MyM-7b
Identificar 3</t>
  </si>
  <si>
    <t>Sobre: M5-G-9e-5</t>
  </si>
  <si>
    <t>Imagen 1= Un rollo de celo
Imagen 2 = Un sobre para escribir cartas
Imagen 3: reutilizar de M1-NyO-3a-3</t>
  </si>
  <si>
    <t>M1-MyM-7b-4
M1-MyM-7b-5
M1-MyM-7b-9</t>
  </si>
  <si>
    <t>Habría que añadir la imagen M1-MyM-7b-9 basada en M1-NyO-3a-3, pero con el mismo lienzo que las otras 2.</t>
  </si>
  <si>
    <t>https://drive.google.com/drive/folders/12UZtlj-bIi8JC-rQQw-wVDa6NQ0sxFQ9?usp=share_link</t>
  </si>
  <si>
    <t>Un libro de fantasía
Un libro de aventuras
Un cómic</t>
  </si>
  <si>
    <t>M1-MyM-7b
Identificar 2</t>
  </si>
  <si>
    <t>Hacer algo simple, pero que tenga varias portadas. Ejemplos de lo que pueden ser:
Imagen 1= Un libro de fantasía
Imagen 2= Un libro de aventuras
Imagen 3= Un cómic</t>
  </si>
  <si>
    <t>M1-MyM-7b-6
M1-MyM-7b-7
M1-MyM-7b-8</t>
  </si>
  <si>
    <t>https://drive.google.com/drive/folders/1ZUa_QbioWaw20fpmoSiZjJGnlfM0pTD3?usp=share_link</t>
  </si>
  <si>
    <t>Taza
Cubo</t>
  </si>
  <si>
    <t>M1-MyM-5a
Identificar 1</t>
  </si>
  <si>
    <t>Cubo: M1-G-3a-5</t>
  </si>
  <si>
    <r>
      <rPr>
        <rFont val="Calibri"/>
        <color rgb="FF000000"/>
        <sz val="12.0"/>
        <u/>
      </rPr>
      <t xml:space="preserve">Imagen 1= "taza"
Imagen 2= "cubo"
</t>
    </r>
    <r>
      <rPr>
        <rFont val="Calibri"/>
        <color rgb="FF1155CC"/>
        <sz val="12.0"/>
        <u/>
      </rPr>
      <t>https://gyazo.com/0bba306c75743cb5d7d07c58d3ffcd55</t>
    </r>
  </si>
  <si>
    <t>M1-MyM-5a-1
M1-MyM-5a-2</t>
  </si>
  <si>
    <t>https://drive.google.com/drive/folders/18b1oamRtEKyi873ODsRfAY4XSRFNRwK7?usp=share_link</t>
  </si>
  <si>
    <t>Caja
Mochila</t>
  </si>
  <si>
    <t>M1-MyM-5a
Evocar 1</t>
  </si>
  <si>
    <t>Caja: M1-G-1a-1</t>
  </si>
  <si>
    <t>Imagen 1= "mochila pequeña"
Imagen 2= "caja grande" (reutilizar imagen, pero más grande)</t>
  </si>
  <si>
    <t>M1-MyM-5a-3
M1-MyM-5a-4</t>
  </si>
  <si>
    <t>https://drive.google.com/drive/folders/1Jn-MGN6x6Y-F7H3or_VMN7ZE5yL5sjNl?usp=share_link</t>
  </si>
  <si>
    <t>Limón</t>
  </si>
  <si>
    <t>M1-MyM-6a
Identificar</t>
  </si>
  <si>
    <t>Limón: M1-G-1a-7</t>
  </si>
  <si>
    <t>M1-MyM-6a-1</t>
  </si>
  <si>
    <t>https://drive.google.com/file/d/1PV8Pxv7TyNzP6aDn71-FkTXZ8U2VUfx8/view?usp=share_link</t>
  </si>
  <si>
    <t>Vaca
Gallo</t>
  </si>
  <si>
    <t>M1-MyM-6a
Evocar</t>
  </si>
  <si>
    <t>Vaca y gallo: M1-G-4a-11
Perro: M1-G-4a-3</t>
  </si>
  <si>
    <t>Reutilizar la imagen y separar a los animales en dos imágenes:
Una imagen de una vaca
Una imagen de un gallo</t>
  </si>
  <si>
    <t>M1-MyM-6a-2
M1-MyM-6a-3
M1-MyM-6a-4</t>
  </si>
  <si>
    <t>M1-MyM-6a-4. Crear la imagen del perro, usando M1-G-4a-3, el mismo lienzo que a la imagen de la vaca y la gallina</t>
  </si>
  <si>
    <t>https://drive.google.com/drive/folders/16VdXnIt2yKdON_HG4mcKFx-g07SLc_c5?usp=share_link</t>
  </si>
  <si>
    <t>Un cubo Rubik
Un cubo de madera con A, B, C en cada cara visible
Un paquete de galletitas 
Un edificio</t>
  </si>
  <si>
    <t>M1-G-12a
Identificar 1</t>
  </si>
  <si>
    <r>
      <rPr>
        <rFont val="Calibri"/>
        <sz val="12.0"/>
      </rPr>
      <t>Imagen 1=Un cubo Rubik*
Imagen 2=Un cubo de madera con A, B, C en cada cara visible*
Imagen 3=Un paquete de galletitas (prisma rectangular)
Imagen 4=Un edificio (prisma rectangular)
Imagen 5=cubo estándar
Imagen 6=prisma rectangular</t>
    </r>
    <r>
      <rPr>
        <rFont val="Calibri"/>
        <color rgb="FF000000"/>
        <sz val="12.0"/>
      </rPr>
      <t xml:space="preserve">
</t>
    </r>
    <r>
      <rPr>
        <rFont val="Calibri"/>
        <color rgb="FF1155CC"/>
        <sz val="12.0"/>
        <u/>
      </rPr>
      <t>https://gyazo.com/7cce66c12766a01d1f6ec73e647ff8cf</t>
    </r>
    <r>
      <rPr>
        <rFont val="Calibri"/>
        <sz val="12.0"/>
      </rPr>
      <t xml:space="preserve"> (sin los números)</t>
    </r>
  </si>
  <si>
    <t>M1-G-12a-1
M1-G-12a-2
M1-G-12a-3
M1-G-12a-4
M1-G-12a-5
M1-G-12a-6</t>
  </si>
  <si>
    <t>- El cubo (azul) y el bloque rectangular (rosa) de ejemplo no pueden tener una línea transparente.
- El cubo de madera con letras tiene las letras colocadas de una forma extraña. Si ves que no puedes ponerlas de otra manera, ¿le puedes pedir ayuda a Alberto?</t>
  </si>
  <si>
    <t>https://drive.google.com/drive/folders/1vkgPcLzoOCbOLtwPhP7zyGO1HUBcSpXw?usp=share_link</t>
  </si>
  <si>
    <t>Para futuro: la imagen del cubo de madera, se me hace raro la forma en la que están colocadas las letras</t>
  </si>
  <si>
    <t>Bloque de construcción</t>
  </si>
  <si>
    <t>M1-G-12a
Evocar 1</t>
  </si>
  <si>
    <t>Reutilizar la imagen y extraer un bloque que sea rectangular.</t>
  </si>
  <si>
    <t>M1-G-12a-7</t>
  </si>
  <si>
    <t>https://drive.google.com/file/d/11qP4rnhsnCC7dtfF0qS2P3lNX41pi8fQ/view?usp=share_link</t>
  </si>
  <si>
    <t>Casas</t>
  </si>
  <si>
    <t>M1-G-12a
Evocar 2</t>
  </si>
  <si>
    <t>Imagen 1=Casa en forma de cubo
Imagen 2=Casa en forma de prisma rectangular
Imagen 3=Casa en forma de prisma rectangular distinta a la anterior</t>
  </si>
  <si>
    <t>M1-G-12a-8
M1-G-12a-9
M1-G-12a-10</t>
  </si>
  <si>
    <t>https://drive.google.com/drive/folders/1HRN4oVdTIv4SBvht04bQiTEYoNDecBBM?usp=share_link</t>
  </si>
  <si>
    <t>Cubos y bloques rectangulares</t>
  </si>
  <si>
    <t>Formas con volumen. ¡Sin líneas semi transperentes!
Cubo 1
Cubo 2
Bloque rectangular 1
Bloque rectangular 2
Pirámide
Esfera
Cilindro
Pirámide pentagonal</t>
  </si>
  <si>
    <t>M1-G-12a-11
M1-G-12a-12
M1-G-12a-13
M1-G-12a-14
M1-G-12a-15
M1-G-12a-16
M1-G-12a-17
M1-G-12a-18</t>
  </si>
  <si>
    <t>https://drive.google.com/drive/folders/1FUMk0gtKqBX1GwttdQCMFS45PLk9By2G?usp=share_link</t>
  </si>
  <si>
    <t>Zapatillas
Botas
Sandalias</t>
  </si>
  <si>
    <t>M1-EyP-1b
Evocar 1</t>
  </si>
  <si>
    <t>Imagen 1=zapatillas
Imagen 2=botas
Imagen 3=sandalias</t>
  </si>
  <si>
    <t>M1-EyP-1b-1b
M1-EyP-1b-2b
M1-EyP-1b-3b</t>
  </si>
  <si>
    <t>https://drive.google.com/drive/folders/1Sk547hjEaSOMC9P-9vPwEW8aBWLx9_lD?usp=share_link</t>
  </si>
  <si>
    <t>Zanahoria
Cebolla
Patata</t>
  </si>
  <si>
    <t>M1-EyP-1b
Evocar 2</t>
  </si>
  <si>
    <t>Imagen 1=zanahoria
Imagen 2=cebolla
Imagen 3=patata</t>
  </si>
  <si>
    <t>M1-EyP-1b-4b
M1-EyP-1b-5b
M1-EyP-1b-6b</t>
  </si>
  <si>
    <t>https://drive.google.com/drive/folders/1hN2Hjx5gjz79NtpEBbWISN8k-ZX4BVfr?usp=share_link</t>
  </si>
  <si>
    <t>Silla</t>
  </si>
  <si>
    <t>M1-EyP-1b
Evocar 3</t>
  </si>
  <si>
    <t>Silla (reutilizar, imagen solo con la silla)</t>
  </si>
  <si>
    <t>M1-EyP-1b-7</t>
  </si>
  <si>
    <t>https://drive.google.com/file/d/1vyEczCCfP8FRaYWWHzIX4wFxpF8ci8IO/view?usp=share_link</t>
  </si>
  <si>
    <t>Curva abierta</t>
  </si>
  <si>
    <t>M1-G-9a
Identificar 1</t>
  </si>
  <si>
    <r>
      <rPr>
        <rFont val="Calibri"/>
        <sz val="12.0"/>
      </rPr>
      <t xml:space="preserve">Hacer esta imagen: </t>
    </r>
    <r>
      <rPr>
        <rFont val="Calibri"/>
        <color rgb="FF1155CC"/>
        <sz val="12.0"/>
        <u/>
      </rPr>
      <t>https://drive.google.com/file/d/1-n96HK15RJiJhuynCODm4yc8uqxQmZzi/view?usp=sharing</t>
    </r>
  </si>
  <si>
    <t>M1-G-9a-1</t>
  </si>
  <si>
    <t>https://drive.google.com/file/d/1OuX_y7_xtfUzDoDZJrMAAKXncaKcSUI7/view?usp=share_link</t>
  </si>
  <si>
    <t>Curva cerrada</t>
  </si>
  <si>
    <t>M1-G-9a
Identificar 2</t>
  </si>
  <si>
    <r>
      <rPr>
        <rFont val="Calibri"/>
        <sz val="12.0"/>
      </rPr>
      <t xml:space="preserve">Hacer esta imagen: </t>
    </r>
    <r>
      <rPr>
        <rFont val="Calibri"/>
        <color rgb="FF1155CC"/>
        <sz val="12.0"/>
        <u/>
      </rPr>
      <t>https://drive.google.com/file/d/1SpfoJW64B-MOgjSFxxIi8KOdWlWhCbNy/view?usp=sharing</t>
    </r>
  </si>
  <si>
    <t>M1-G-9a-2</t>
  </si>
  <si>
    <t>Quítale los márgenes superiores e inferiores. Deja el mínimo.</t>
  </si>
  <si>
    <t>https://drive.google.com/file/d/1H5U81kIiq0p_jS3nLJywMqy6AUhRrzak/view?usp=share_link</t>
  </si>
  <si>
    <t>Curvas abiertas y cerradas</t>
  </si>
  <si>
    <r>
      <rPr>
        <rFont val="Calibri"/>
        <sz val="12.0"/>
      </rPr>
      <t xml:space="preserve">Imagen 1
</t>
    </r>
    <r>
      <rPr>
        <rFont val="Calibri"/>
        <color rgb="FF1155CC"/>
        <sz val="12.0"/>
        <u/>
      </rPr>
      <t>https://drive.google.com/file/d/1Yzm3y-VEYgB0C7lkdtUFRrudChqhACsv/view?usp=sharing</t>
    </r>
    <r>
      <rPr>
        <rFont val="Calibri"/>
        <sz val="12.0"/>
      </rPr>
      <t xml:space="preserve"> 
Imagen 2
</t>
    </r>
    <r>
      <rPr>
        <rFont val="Calibri"/>
        <color rgb="FF1155CC"/>
        <sz val="12.0"/>
        <u/>
      </rPr>
      <t>https://drive.google.com/file/d/1AlVbowysxYRFTEtVR8ChHfRx8x1zUcKN/view?usp=sharing</t>
    </r>
    <r>
      <rPr>
        <rFont val="Calibri"/>
        <sz val="12.0"/>
      </rPr>
      <t xml:space="preserve"> 
Imagen 3
</t>
    </r>
    <r>
      <rPr>
        <rFont val="Calibri"/>
        <color rgb="FF1155CC"/>
        <sz val="12.0"/>
        <u/>
      </rPr>
      <t>https://drive.google.com/file/d/1-n96HK15RJiJhuynCODm4yc8uqxQmZzi/view?usp=sharing</t>
    </r>
    <r>
      <rPr>
        <rFont val="Calibri"/>
        <sz val="12.0"/>
      </rPr>
      <t xml:space="preserve"> 
Imagen 4
</t>
    </r>
    <r>
      <rPr>
        <rFont val="Calibri"/>
        <color rgb="FF1155CC"/>
        <sz val="12.0"/>
        <u/>
      </rPr>
      <t>https://drive.google.com/file/d/1uE0GYmAXLrT9kb0mzDHUUnQKEdC39exU/view?usp=sharing</t>
    </r>
    <r>
      <rPr>
        <rFont val="Calibri"/>
        <sz val="12.0"/>
      </rPr>
      <t xml:space="preserve"> 
Imagen 5
</t>
    </r>
    <r>
      <rPr>
        <rFont val="Calibri"/>
        <color rgb="FF1155CC"/>
        <sz val="12.0"/>
        <u/>
      </rPr>
      <t>https://drive.google.com/file/d/1owFKE0QChsbASg-3mu-D9iFzp6jW6hk7/view?usp=sharing</t>
    </r>
    <r>
      <rPr>
        <rFont val="Calibri"/>
        <sz val="12.0"/>
      </rPr>
      <t xml:space="preserve"> 
Imagen 6
</t>
    </r>
    <r>
      <rPr>
        <rFont val="Calibri"/>
        <color rgb="FF1155CC"/>
        <sz val="12.0"/>
        <u/>
      </rPr>
      <t>https://drive.google.com/file/d/1SpfoJW64B-MOgjSFxxIi8KOdWlWhCbNy/view?usp=sharing</t>
    </r>
    <r>
      <rPr>
        <rFont val="Calibri"/>
        <sz val="12.0"/>
      </rPr>
      <t xml:space="preserve"> </t>
    </r>
  </si>
  <si>
    <t>M1-G-9a-3
M1-G-9a-4
M1-G-9a-5
M1-G-9a-6
M1-G-9a-7
M1-G-9a-8</t>
  </si>
  <si>
    <t>https://drive.google.com/drive/folders/181qijByhMusp1ru_jxXWvWNs7gNoUHNv?usp=share_link</t>
  </si>
  <si>
    <t>M1-G-14a
IDENTIFICAR 1</t>
  </si>
  <si>
    <t>TANGRAM GATO
orejas del gato triángulo, cara cuadrado, cuerpo triángulos, cola paralelogramo</t>
  </si>
  <si>
    <t>M1-G-14a-1</t>
  </si>
  <si>
    <t>https://drive.google.com/file/d/16uf4jsIcdyxncb39e3QtiRr4XZMy6Xp_/view?usp=share_link</t>
  </si>
  <si>
    <t>M1-G-14a
IDENTIFICAR 1
TE</t>
  </si>
  <si>
    <t>Hacer una imagen con: cuadrado, rectangulo, triangulo, semicirculo, cuarto de círculo. Debajo de cada figura debe aparecer su nombre.</t>
  </si>
  <si>
    <t>https://drive.google.com/file/d/1eEC_J0MBA_WSFi_ZdVUmq92xO7T9HN1D/view?usp=share_link</t>
  </si>
  <si>
    <t>Traducir los textos: "quadrado, retângulo, triângulo, semicírculo, quarto de círculo"</t>
  </si>
  <si>
    <t>M1-G-14a-2a</t>
  </si>
  <si>
    <t>https://drive.google.com/file/d/1TQS3dAIDmsWAVrnHXlgEXYvXEgexzaJJ/view?usp=share_link</t>
  </si>
  <si>
    <t xml:space="preserve">M1-G-14a
IDENTIFICAR 2
</t>
  </si>
  <si>
    <t>IMAGEN de un camión en forma de tangram
Cabina es un rectángulo, altura es el doble de la base. una ventana es un cuadrado. El frente del camión es un cuadrado. El acoplado es un rectángulo. Las ruedas son semicírculos.</t>
  </si>
  <si>
    <t>M1-G-14a-3</t>
  </si>
  <si>
    <t>https://drive.google.com/file/d/1V39-mezTqeVuaEn4TGAEbBXrvauAHSLl/view?usp=share_link</t>
  </si>
  <si>
    <t xml:space="preserve">M1-G-14a
IDENTIFICAR 3
</t>
  </si>
  <si>
    <t>IMAGEN de un ratón en forma de tangram
La cabeza es un triángulo invertido.  El cuerpo es un triángulo. la cola es un rectángulo. las orejas son semicírculos. las patas delanteras que se ven son semicírculos.</t>
  </si>
  <si>
    <t>M1-G-14a-4</t>
  </si>
  <si>
    <t>https://drive.google.com/file/d/1jIuOc6588tc-XAbo7chT7KAGay6CuFZU/view?usp=share_link</t>
  </si>
  <si>
    <t>M1-G-14a
EVOCAR 1</t>
  </si>
  <si>
    <t>Una niña en forma de tangram
La cabeza es un círculo. Las coletas, una a cada lado son un cuarto de círculo.
El pecho es un cuadrado. los brazos son rectángulos y las manos semicírculos.
La falda está formada por tres triángulos.
Las piernas son rectángulos. Los pies son rectángulos.</t>
  </si>
  <si>
    <t>M1-G-14a-5</t>
  </si>
  <si>
    <t>El pecho tiene que ser un cuadrado.</t>
  </si>
  <si>
    <t>https://drive.google.com/file/d/1vwIhDzrUn3IPHpdW3A5Vm142-SIBoON4/view?usp=share_link</t>
  </si>
  <si>
    <t>M1-G-14a
EVOCAR 3</t>
  </si>
  <si>
    <t>Un payaso en forma de tangram
Sombrero un triangulo. Cara cuadrada. Cuello piernas y brazos rectángulos. Cuerpo cuadrado.</t>
  </si>
  <si>
    <t>M1-G-14a-6</t>
  </si>
  <si>
    <t>https://drive.google.com/file/d/1syHFyR8wtpcgBSNyJ7_8UdyThaREsF4K/view?usp=share_link</t>
  </si>
  <si>
    <r>
      <rPr>
        <rFont val="Calibri"/>
        <sz val="12.0"/>
      </rPr>
      <t xml:space="preserve">Dibujar una mesilla de noche que mida 4 palmos. Hay que poner en el primer palmo el dibujo de una mano, y por cada palmo un semicírculo que vaya contando los 4 palmos que ocupa. </t>
    </r>
    <r>
      <rPr>
        <rFont val="Calibri"/>
        <color rgb="FF000000"/>
        <sz val="12.0"/>
      </rPr>
      <t xml:space="preserve">
</t>
    </r>
    <r>
      <rPr>
        <rFont val="Calibri"/>
        <color rgb="FF1155CC"/>
        <sz val="12.0"/>
        <u/>
      </rPr>
      <t>https://gyazo.com/2263e11f85da75c9d148bfd1e8ae982e</t>
    </r>
  </si>
  <si>
    <t>M1-MyM-3a-1</t>
  </si>
  <si>
    <t>https://drive.google.com/file/d/1rc5HWLn2BjphJyyDnUSVaAtfPgsz_1Q2/view?usp=share_link</t>
  </si>
  <si>
    <t>Palmo</t>
  </si>
  <si>
    <t>M1-MyM-3a
TE</t>
  </si>
  <si>
    <r>
      <rPr>
        <rFont val="Calibri"/>
        <sz val="12.0"/>
      </rPr>
      <t xml:space="preserve">Hacer una imagen como esta sin la palabra "palmo". </t>
    </r>
    <r>
      <rPr>
        <rFont val="Calibri"/>
        <color rgb="FF1155CC"/>
        <sz val="12.0"/>
        <u/>
      </rPr>
      <t>https://gyazo.com/33b89b83c0a4d81d0edd6fe7c0d6e30a</t>
    </r>
    <r>
      <rPr>
        <rFont val="Calibri"/>
        <sz val="12.0"/>
      </rPr>
      <t xml:space="preserve"> </t>
    </r>
  </si>
  <si>
    <t>M1-MyM-3a-2</t>
  </si>
  <si>
    <t>Viendo la actividad sí que se necesita la palabra "palmo". ¿Puedes añadirla?</t>
  </si>
  <si>
    <t>https://drive.google.com/file/d/1E_rWgxPBPM8qkFBQRZu96kEm9hKVJLN4/view?usp=share_link</t>
  </si>
  <si>
    <t>Rayuela</t>
  </si>
  <si>
    <r>
      <rPr>
        <rFont val="Calibri"/>
        <sz val="12.0"/>
      </rPr>
      <t>Hacer el dibujo de la rayuela. La actividad consiste en conocer cuántos pies tiene la rayuela. Por lo que en el primer paso dibujamos un pie para marcar la distancia y luego semicírculos hasta hacer los 8 que comprende el juego.</t>
    </r>
    <r>
      <rPr>
        <rFont val="Calibri"/>
        <color rgb="FF000000"/>
        <sz val="12.0"/>
      </rPr>
      <t xml:space="preserve">
</t>
    </r>
    <r>
      <rPr>
        <rFont val="Calibri"/>
        <color rgb="FF1155CC"/>
        <sz val="12.0"/>
        <u/>
      </rPr>
      <t>https://gyazo.com/de454c238b58effd04d7f391dd873a9e</t>
    </r>
  </si>
  <si>
    <t>M1-MyM-3a-3</t>
  </si>
  <si>
    <t>El pie debería estar orientado hacia la derecha, como si indicase que empieza ahí</t>
  </si>
  <si>
    <t>https://drive.google.com/file/d/1oUB20FFqk_KLokA2BC-ymwCJL9EeGo3h/view?usp=share_link</t>
  </si>
  <si>
    <t>Pie</t>
  </si>
  <si>
    <r>
      <rPr>
        <rFont val="Calibri"/>
        <sz val="12.0"/>
      </rPr>
      <t xml:space="preserve">Hacer una imagen como esta sin la palabra "pie". </t>
    </r>
    <r>
      <rPr>
        <rFont val="Calibri"/>
        <color rgb="FF1155CC"/>
        <sz val="12.0"/>
        <u/>
      </rPr>
      <t>https://gyazo.com/83b8e3d987130b102fb5b7647c4f66f4</t>
    </r>
  </si>
  <si>
    <t>M1-MyM-3a-4</t>
  </si>
  <si>
    <t>¿Puedes añadir la palabra "pie"? Y ya que estamos haz que los pies miren hacia la derecha plis.</t>
  </si>
  <si>
    <t>https://drive.google.com/file/d/18Spp3dscXWnanjiLiVVHPiYDTgVdF3S2/view?usp=share_link</t>
  </si>
  <si>
    <t>Traducir la imagen y poner "pé"</t>
  </si>
  <si>
    <t>M1-MyM-3a-4a</t>
  </si>
  <si>
    <t>https://drive.google.com/file/d/12l2rlvC-bVYxOEljLDjn4PTz5R1PSqjR/view?usp=share_link</t>
  </si>
  <si>
    <t>Sofá</t>
  </si>
  <si>
    <r>
      <rPr>
        <rFont val="Calibri"/>
        <sz val="12.0"/>
      </rPr>
      <t xml:space="preserve">Hacer un sofá que mida 6 pasos. Se hace en el primer paso la forma de una persona dando un paso y después los semicírculos hasta completar los 6 pasos.
</t>
    </r>
    <r>
      <rPr>
        <rFont val="Calibri"/>
        <color rgb="FF1155CC"/>
        <sz val="12.0"/>
        <u/>
      </rPr>
      <t>https://gyazo.com/6c56e0e702d93bb4e9bfb55907cc9bc9</t>
    </r>
    <r>
      <rPr>
        <rFont val="Calibri"/>
        <sz val="12.0"/>
      </rPr>
      <t xml:space="preserve"> 
</t>
    </r>
  </si>
  <si>
    <t>M1-MyM-3a-5</t>
  </si>
  <si>
    <t>Orientar las piernas hacia la derecha.</t>
  </si>
  <si>
    <t>https://drive.google.com/file/d/1oiBIp95eW0Hapq1UCjQnyq6gtKlPdMhn/view?usp=share_link</t>
  </si>
  <si>
    <t>Paso</t>
  </si>
  <si>
    <r>
      <rPr>
        <rFont val="Calibri"/>
        <sz val="12.0"/>
      </rPr>
      <t xml:space="preserve">Hacer una imagen como esta sin la palabra "paso". </t>
    </r>
    <r>
      <rPr>
        <rFont val="Calibri"/>
        <color rgb="FF1155CC"/>
        <sz val="12.0"/>
        <u/>
      </rPr>
      <t>https://gyazo.com/6bf61f4df958ff743b3229334f0d654e</t>
    </r>
  </si>
  <si>
    <t>M1-MyM-3a-6</t>
  </si>
  <si>
    <t>¿Puedes añadir la palabra "paso"? Y ya que estamos haz que las piernas miren hacia la derecha plis.</t>
  </si>
  <si>
    <t>https://drive.google.com/file/d/1Gc_nuE2sy985eu4YYB1L8CelrbQWc_wD/view?usp=share_link</t>
  </si>
  <si>
    <t>Traducir la imagen y poner "passo"</t>
  </si>
  <si>
    <t>M1-MyM-3a-6a</t>
  </si>
  <si>
    <t>https://drive.google.com/file/d/1tJGRdAcL51y3QP2wEpmvpdWYbOmwWaW8/view?usp=share_link</t>
  </si>
  <si>
    <t>Pizarra</t>
  </si>
  <si>
    <t>Hacer una pizarra que mida 9 palmos. Marcar el primer palmo (haciendo también semicírculo), añadiendo la mano, y después 8 semicírculos.</t>
  </si>
  <si>
    <t>M1-MyM-3a-7</t>
  </si>
  <si>
    <t>https://drive.google.com/file/d/1Yg-HDDt416M3efpnifFA56tMU4vdtOYt/view?usp=share_link</t>
  </si>
  <si>
    <t>Alfombra</t>
  </si>
  <si>
    <t>Hacer una alfombra que mida 5 pasos. Se marca el primer paso de una persona y todos los demás van referenciados con semicírculos.</t>
  </si>
  <si>
    <t>M1-MyM-3a-8</t>
  </si>
  <si>
    <t>https://drive.google.com/file/d/1cNw8WaFeIHHhhjSHLHSlrzjJOtFScONi/view?usp=share_link</t>
  </si>
  <si>
    <t>Tobogán</t>
  </si>
  <si>
    <t>Hacer un tobogán que mida 7 pies. Se marca el primer pie de una persona y todos los demás van referenciados con semicírculos.</t>
  </si>
  <si>
    <t>M1-MyM-3a-9</t>
  </si>
  <si>
    <t>https://drive.google.com/file/d/1GZkSImnrXSGMPZPXCoRAqsUwpsxBUP7i/view?usp=share_link</t>
  </si>
  <si>
    <t>Iconos meteorología</t>
  </si>
  <si>
    <t>Iconos:
- Hace sol
- Día nublado
- LLuvias</t>
  </si>
  <si>
    <t>M1-MyM-8a-1
M1-MyM-8a-2
M1-MyM-8a-3</t>
  </si>
  <si>
    <t>https://drive.google.com/drive/folders/1_o8BbLSWODvKK4URWyVdLIIEnL8GNPyw?usp=share_link</t>
  </si>
  <si>
    <t>Calendario feedback</t>
  </si>
  <si>
    <t>Imagen de un calendario en el que se vean únicamente el nombre de los días de la semana y la primera fila de números (¿o quizás mejor las dos primeras semana? ¿O todo el mes?)
(En español empieza por el lunes, en inglés y brasileño, desde el domingo)</t>
  </si>
  <si>
    <t>M1-MyM-8a-4</t>
  </si>
  <si>
    <t>https://drive.google.com/drive/folders/1FvRjZ-guYMnJBdgoRE6m62eVP9yKJGeP?usp=share_link</t>
  </si>
  <si>
    <t>Actividades</t>
  </si>
  <si>
    <t>Quien puede poner este estado</t>
  </si>
  <si>
    <t>Qué significa</t>
  </si>
  <si>
    <t>Pendiente de revisión</t>
  </si>
  <si>
    <t>Editor</t>
  </si>
  <si>
    <t>Pendiente de revisar ortografía y el castellano.</t>
  </si>
  <si>
    <t>Ortografía+cast</t>
  </si>
  <si>
    <t>Pendiente de montar JSON (sin imagen).</t>
  </si>
  <si>
    <t>JSON sin imagen</t>
  </si>
  <si>
    <t>Pendiente de montar JSON (con imagen).</t>
  </si>
  <si>
    <t>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</si>
  <si>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</si>
  <si>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</si>
  <si>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</si>
  <si>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</si>
  <si>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</si>
  <si>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</si>
  <si>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</si>
  <si>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</si>
  <si>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</si>
  <si>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</si>
  <si>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</si>
  <si>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</si>
  <si>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Matemáticas</t>
  </si>
  <si>
    <t>Problema técnico</t>
  </si>
  <si>
    <t>Multiple choice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</si>
</sst>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 %"/>
  </numFmts>
  <fonts count="28">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b/>
      <sz val="12.0"/>
      <color rgb="FF4285F4"/>
      <name val="Calibri"/>
    </font>
    <font>
      <sz val="12.0"/>
      <color rgb="FFEA4335"/>
      <name val="Calibri"/>
    </font>
    <font>
      <color theme="1"/>
      <name val="Arial"/>
    </font>
    <font>
      <sz val="12.0"/>
      <color rgb="FF202124"/>
      <name val="Calibri"/>
    </font>
    <font>
      <u/>
      <sz val="12.0"/>
      <color rgb="FF0000FF"/>
      <name val="Calibri"/>
    </font>
    <font>
      <u/>
      <sz val="12.0"/>
      <color rgb="FF0000FF"/>
      <name val="Calibri"/>
    </font>
    <font>
      <u/>
      <sz val="12.0"/>
      <color rgb="FF0000FF"/>
      <name val="Calibri"/>
    </font>
    <font>
      <u/>
      <sz val="12.0"/>
      <color rgb="FF0000FF"/>
      <name val="Calibri"/>
    </font>
    <font>
      <u/>
      <sz val="12.0"/>
      <color rgb="FF000000"/>
      <name val="Calibri"/>
    </font>
    <font>
      <u/>
      <sz val="12.0"/>
      <color rgb="FF1155CC"/>
      <name val="Calibri"/>
    </font>
    <font>
      <strike/>
      <sz val="12.0"/>
      <color theme="1"/>
      <name val="Calibri"/>
    </font>
    <font>
      <strike/>
      <sz val="12.0"/>
      <color rgb="FF0000FF"/>
      <name val="Calibri"/>
    </font>
    <font>
      <u/>
      <sz val="12.0"/>
      <color rgb="FF0000FF"/>
      <name val="Calibri"/>
    </font>
    <font>
      <b/>
      <sz val="12.0"/>
      <color rgb="FFFFFFFF"/>
      <name val="Arial"/>
    </font>
    <font>
      <sz val="12.0"/>
      <color theme="1"/>
      <name val="Arial"/>
    </font>
    <font/>
    <font>
      <color theme="1"/>
      <name val="Arial"/>
      <scheme val="minor"/>
    </font>
    <font>
      <b/>
      <sz val="14.0"/>
      <color theme="1"/>
      <name val="Calibri"/>
    </font>
    <font>
      <b/>
      <sz val="14.0"/>
      <color rgb="FFFFFFFF"/>
      <name val="Calibri"/>
    </font>
    <font>
      <sz val="14.0"/>
      <color theme="1"/>
      <name val="Calibri"/>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rgb="FFD9EAD3"/>
        <bgColor rgb="FFD9EAD3"/>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B7E1CD"/>
        <bgColor rgb="FFB7E1CD"/>
      </patternFill>
    </fill>
    <fill>
      <patternFill patternType="solid">
        <fgColor rgb="FF3C78D8"/>
        <bgColor rgb="FF3C78D8"/>
      </patternFill>
    </fill>
    <fill>
      <patternFill patternType="solid">
        <fgColor rgb="FFCFE2F3"/>
        <bgColor rgb="FFCFE2F3"/>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1155CC"/>
        <bgColor rgb="FF1155CC"/>
      </patternFill>
    </fill>
  </fills>
  <borders count="8">
    <border/>
    <border>
      <right style="thin">
        <color rgb="FF000000"/>
      </right>
    </border>
    <border>
      <left style="thin">
        <color rgb="FF000000"/>
      </left>
      <top style="thin">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5" fontId="3" numFmtId="0" xfId="0" applyAlignment="1" applyFill="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horizontal="left" shrinkToFit="0" vertical="center" wrapText="1"/>
    </xf>
    <xf borderId="0" fillId="0" fontId="5"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6" fontId="3" numFmtId="0" xfId="0" applyAlignment="1" applyFill="1" applyFont="1">
      <alignment horizontal="center" shrinkToFit="0" vertical="center" wrapText="1"/>
    </xf>
    <xf borderId="0" fillId="7" fontId="3" numFmtId="0" xfId="0" applyAlignment="1" applyFill="1" applyFont="1">
      <alignment shrinkToFit="0" vertical="center" wrapText="1"/>
    </xf>
    <xf borderId="0" fillId="7"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3" numFmtId="11" xfId="0" applyAlignment="1" applyFont="1" applyNumberForma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shrinkToFit="0" vertical="center" wrapText="1"/>
    </xf>
    <xf borderId="0" fillId="7" fontId="3" numFmtId="11" xfId="0" applyAlignment="1" applyFont="1" applyNumberFormat="1">
      <alignment shrinkToFit="0" vertical="center" wrapText="1"/>
    </xf>
    <xf borderId="0" fillId="0" fontId="5" numFmtId="0" xfId="0" applyAlignment="1" applyFont="1">
      <alignment horizontal="left" readingOrder="0" shrinkToFit="0" vertical="center" wrapText="1"/>
    </xf>
    <xf borderId="0" fillId="0" fontId="5" numFmtId="0" xfId="0" applyAlignment="1" applyFont="1">
      <alignment shrinkToFit="0" vertical="center" wrapText="1"/>
    </xf>
    <xf borderId="0" fillId="8" fontId="3" numFmtId="0" xfId="0" applyAlignment="1" applyFill="1" applyFont="1">
      <alignment shrinkToFit="0" vertical="center" wrapText="1"/>
    </xf>
    <xf borderId="0" fillId="0" fontId="6" numFmtId="0" xfId="0" applyAlignment="1" applyFont="1">
      <alignment readingOrder="0" shrinkToFit="0" vertical="center" wrapText="1"/>
    </xf>
    <xf borderId="0" fillId="0" fontId="7" numFmtId="0" xfId="0" applyAlignment="1" applyFont="1">
      <alignment shrinkToFit="0" vertical="center" wrapText="1"/>
    </xf>
    <xf borderId="0" fillId="0" fontId="7" numFmtId="0" xfId="0" applyAlignment="1" applyFont="1">
      <alignment readingOrder="0" shrinkToFit="0" vertical="center" wrapText="1"/>
    </xf>
    <xf borderId="0" fillId="7" fontId="5" numFmtId="0" xfId="0" applyAlignment="1" applyFont="1">
      <alignment horizontal="left" readingOrder="0"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3" numFmtId="164" xfId="0" applyAlignment="1" applyFont="1" applyNumberFormat="1">
      <alignment horizontal="center" shrinkToFit="0" vertical="center" wrapText="1"/>
    </xf>
    <xf borderId="0" fillId="9" fontId="3" numFmtId="0" xfId="0" applyAlignment="1" applyFill="1" applyFont="1">
      <alignment horizontal="center" shrinkToFit="0" vertical="center" wrapText="1"/>
    </xf>
    <xf borderId="0" fillId="0" fontId="5"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1" numFmtId="0" xfId="0" applyAlignment="1" applyFont="1">
      <alignment horizontal="left" shrinkToFit="0" vertical="center" wrapText="1"/>
    </xf>
    <xf borderId="0" fillId="0" fontId="5" numFmtId="0" xfId="0" applyAlignment="1" applyFont="1">
      <alignment horizontal="center" shrinkToFit="0" vertical="center" wrapText="1"/>
    </xf>
    <xf borderId="0" fillId="6" fontId="5" numFmtId="0" xfId="0" applyAlignment="1" applyFont="1">
      <alignment horizontal="center" shrinkToFit="0" vertical="center" wrapText="1"/>
    </xf>
    <xf borderId="0" fillId="0" fontId="8" numFmtId="0" xfId="0" applyAlignment="1" applyFont="1">
      <alignment shrinkToFit="0" vertical="center" wrapText="1"/>
    </xf>
    <xf borderId="0" fillId="0" fontId="8"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9" numFmtId="0" xfId="0" applyAlignment="1" applyFont="1">
      <alignment shrinkToFit="0" vertical="center" wrapText="1"/>
    </xf>
    <xf borderId="0" fillId="0" fontId="9" numFmtId="0" xfId="0" applyAlignment="1" applyFont="1">
      <alignment shrinkToFit="0" vertical="center" wrapText="1"/>
    </xf>
    <xf borderId="0" fillId="0" fontId="10" numFmtId="0" xfId="0" applyAlignment="1" applyFont="1">
      <alignment readingOrder="0" shrinkToFit="0" vertical="center" wrapText="1"/>
    </xf>
    <xf borderId="0" fillId="0" fontId="3" numFmtId="0" xfId="0" applyAlignment="1" applyFont="1">
      <alignment shrinkToFit="0" wrapText="1"/>
    </xf>
    <xf borderId="0" fillId="0" fontId="3" numFmtId="0" xfId="0" applyAlignment="1" applyFont="1">
      <alignment vertical="center"/>
    </xf>
    <xf borderId="0" fillId="0" fontId="3" numFmtId="0" xfId="0" applyAlignment="1" applyFont="1">
      <alignment vertical="center"/>
    </xf>
    <xf borderId="0" fillId="0" fontId="3" numFmtId="0" xfId="0" applyAlignment="1" applyFont="1">
      <alignment readingOrder="0" shrinkToFit="0" wrapText="1"/>
    </xf>
    <xf borderId="0" fillId="6" fontId="3" numFmtId="0" xfId="0" applyAlignment="1" applyFont="1">
      <alignment horizontal="center" readingOrder="0" shrinkToFit="0" vertical="center" wrapText="1"/>
    </xf>
    <xf borderId="0" fillId="9" fontId="3"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6" fontId="3" numFmtId="0" xfId="0" applyAlignment="1" applyFont="1">
      <alignment horizontal="center" shrinkToFit="0" vertical="center" wrapText="1"/>
    </xf>
    <xf borderId="0" fillId="7" fontId="1" numFmtId="0" xfId="0" applyAlignment="1" applyFont="1">
      <alignment horizontal="center" readingOrder="0" shrinkToFit="0" vertical="center" wrapText="1"/>
    </xf>
    <xf borderId="0" fillId="9" fontId="3" numFmtId="0" xfId="0" applyAlignment="1" applyFont="1">
      <alignment horizontal="center" shrinkToFit="0" vertical="center" wrapText="1"/>
    </xf>
    <xf borderId="0" fillId="0" fontId="3" numFmtId="0" xfId="0" applyAlignment="1" applyFont="1">
      <alignment readingOrder="0"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left"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0"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12" fontId="3" numFmtId="0" xfId="0" applyAlignment="1" applyFill="1" applyFont="1">
      <alignment horizontal="center" shrinkToFit="0" vertical="center" wrapText="1"/>
    </xf>
    <xf borderId="1" fillId="0" fontId="3" numFmtId="0" xfId="0" applyAlignment="1" applyBorder="1" applyFont="1">
      <alignment horizontal="left" readingOrder="0" shrinkToFit="0" vertical="center" wrapText="1"/>
    </xf>
    <xf borderId="3" fillId="0" fontId="3" numFmtId="0" xfId="0" applyAlignment="1" applyBorder="1" applyFont="1">
      <alignment horizontal="center" readingOrder="0" shrinkToFit="0" vertical="center" wrapText="1"/>
    </xf>
    <xf borderId="0" fillId="0" fontId="11" numFmtId="0" xfId="0" applyAlignment="1" applyFont="1">
      <alignment readingOrder="0" shrinkToFit="0" vertical="center"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3" fillId="0" fontId="12" numFmtId="0" xfId="0" applyAlignment="1" applyBorder="1" applyFont="1">
      <alignment readingOrder="0" shrinkToFit="0" vertical="center" wrapText="1"/>
    </xf>
    <xf borderId="3" fillId="0" fontId="13"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7" fontId="3" numFmtId="0" xfId="0" applyAlignment="1" applyFont="1">
      <alignment horizontal="center" readingOrder="0" shrinkToFit="0" vertical="center" wrapText="1"/>
    </xf>
    <xf borderId="1" fillId="0" fontId="5" numFmtId="0" xfId="0" applyAlignment="1" applyBorder="1" applyFont="1">
      <alignment horizontal="left" readingOrder="0" shrinkToFit="0" vertical="center" wrapText="1"/>
    </xf>
    <xf borderId="0" fillId="7" fontId="5" numFmtId="0" xfId="0" applyAlignment="1" applyFont="1">
      <alignment horizontal="center" readingOrder="0" shrinkToFit="0" vertical="center" wrapText="1"/>
    </xf>
    <xf borderId="0" fillId="7" fontId="14" numFmtId="0" xfId="0" applyAlignment="1" applyFont="1">
      <alignment readingOrder="0" shrinkToFit="0" vertical="center" wrapText="1"/>
    </xf>
    <xf borderId="0" fillId="0" fontId="7" numFmtId="0" xfId="0" applyAlignment="1" applyFont="1">
      <alignment horizontal="center" shrinkToFit="0" vertical="center" wrapText="1"/>
    </xf>
    <xf borderId="0" fillId="7" fontId="15" numFmtId="0" xfId="0" applyAlignment="1" applyFont="1">
      <alignment horizontal="left" readingOrder="0" shrinkToFit="0" vertical="center" wrapText="1"/>
    </xf>
    <xf borderId="0" fillId="0" fontId="16" numFmtId="0" xfId="0" applyAlignment="1" applyFont="1">
      <alignment horizontal="left" readingOrder="0" shrinkToFit="0" wrapText="1"/>
    </xf>
    <xf borderId="0" fillId="0" fontId="17" numFmtId="0" xfId="0" applyAlignment="1" applyFont="1">
      <alignment horizontal="center" readingOrder="0" shrinkToFit="0" vertical="center" wrapText="1"/>
    </xf>
    <xf borderId="0" fillId="0" fontId="17" numFmtId="0" xfId="0" applyAlignment="1" applyFont="1">
      <alignment shrinkToFit="0" vertical="center" wrapText="1"/>
    </xf>
    <xf borderId="0" fillId="0" fontId="17" numFmtId="0" xfId="0" applyAlignment="1" applyFont="1">
      <alignment readingOrder="0" shrinkToFit="0" vertical="center" wrapText="1"/>
    </xf>
    <xf borderId="3" fillId="0" fontId="17" numFmtId="0" xfId="0" applyAlignment="1" applyBorder="1" applyFont="1">
      <alignment horizontal="center" readingOrder="0" shrinkToFit="0" vertical="center" wrapText="1"/>
    </xf>
    <xf borderId="3" fillId="0" fontId="18" numFmtId="0" xfId="0" applyAlignment="1" applyBorder="1" applyFont="1">
      <alignment readingOrder="0" shrinkToFit="0" vertical="center" wrapText="1"/>
    </xf>
    <xf borderId="0" fillId="0" fontId="17" numFmtId="0" xfId="0" applyAlignment="1" applyFont="1">
      <alignment shrinkToFit="0" wrapText="1"/>
    </xf>
    <xf borderId="0" fillId="0" fontId="3" numFmtId="0" xfId="0" applyAlignment="1" applyFont="1">
      <alignment shrinkToFit="0" wrapText="1"/>
    </xf>
    <xf borderId="0" fillId="7" fontId="5" numFmtId="0" xfId="0" applyAlignment="1" applyFont="1">
      <alignment horizontal="left" readingOrder="0" shrinkToFit="0" wrapText="1"/>
    </xf>
    <xf borderId="0" fillId="7" fontId="5" numFmtId="0" xfId="0" applyAlignment="1" applyFont="1">
      <alignment horizontal="center" readingOrder="0" shrinkToFit="0" wrapText="1"/>
    </xf>
    <xf borderId="1" fillId="0" fontId="19" numFmtId="0" xfId="0" applyAlignment="1" applyBorder="1" applyFont="1">
      <alignment horizontal="left" readingOrder="0" shrinkToFit="0" vertical="center" wrapText="1"/>
    </xf>
    <xf borderId="0" fillId="0" fontId="3" numFmtId="0" xfId="0" applyAlignment="1" applyFont="1">
      <alignment horizontal="center" shrinkToFit="0" wrapText="1"/>
    </xf>
    <xf borderId="0" fillId="0" fontId="3" numFmtId="0" xfId="0" applyAlignment="1" applyFont="1">
      <alignment horizontal="center" readingOrder="0" shrinkToFit="0" wrapText="1"/>
    </xf>
    <xf borderId="1" fillId="0" fontId="3" numFmtId="0" xfId="0" applyAlignment="1" applyBorder="1" applyFont="1">
      <alignment horizontal="left" shrinkToFit="0" vertical="center" wrapText="1"/>
    </xf>
    <xf borderId="3" fillId="0" fontId="3" numFmtId="0" xfId="0" applyAlignment="1" applyBorder="1" applyFont="1">
      <alignment shrinkToFit="0" vertical="center" wrapText="1"/>
    </xf>
    <xf borderId="0" fillId="13" fontId="20" numFmtId="0" xfId="0" applyAlignment="1" applyFill="1" applyFont="1">
      <alignment horizontal="center" vertical="center"/>
    </xf>
    <xf borderId="0" fillId="0" fontId="9" numFmtId="0" xfId="0" applyAlignment="1" applyFont="1">
      <alignment vertical="center"/>
    </xf>
    <xf borderId="4" fillId="13" fontId="20" numFmtId="0" xfId="0" applyAlignment="1" applyBorder="1" applyFont="1">
      <alignment horizontal="center" vertical="center"/>
    </xf>
    <xf borderId="4" fillId="13" fontId="20" numFmtId="0" xfId="0" applyAlignment="1" applyBorder="1" applyFont="1">
      <alignment horizontal="center" shrinkToFit="0" vertical="center" wrapText="1"/>
    </xf>
    <xf borderId="4" fillId="14" fontId="21" numFmtId="0" xfId="0" applyAlignment="1" applyBorder="1" applyFill="1" applyFont="1">
      <alignment horizontal="center" readingOrder="0" shrinkToFit="0" vertical="center" wrapText="1"/>
    </xf>
    <xf borderId="4" fillId="14" fontId="21" numFmtId="0" xfId="0" applyAlignment="1" applyBorder="1" applyFont="1">
      <alignment horizontal="center" readingOrder="0" vertical="center"/>
    </xf>
    <xf borderId="4" fillId="14" fontId="21" numFmtId="0" xfId="0" applyAlignment="1" applyBorder="1" applyFont="1">
      <alignment horizontal="left" readingOrder="0" shrinkToFit="0" vertical="center" wrapText="1"/>
    </xf>
    <xf borderId="4" fillId="15" fontId="21" numFmtId="0" xfId="0" applyAlignment="1" applyBorder="1" applyFill="1" applyFont="1">
      <alignment horizontal="center" readingOrder="0" shrinkToFit="0" vertical="center" wrapText="1"/>
    </xf>
    <xf borderId="4" fillId="15" fontId="21" numFmtId="0" xfId="0" applyAlignment="1" applyBorder="1" applyFont="1">
      <alignment horizontal="center" readingOrder="0" vertical="center"/>
    </xf>
    <xf borderId="4" fillId="15" fontId="21" numFmtId="0" xfId="0" applyAlignment="1" applyBorder="1" applyFont="1">
      <alignment horizontal="left" readingOrder="0" shrinkToFit="0" vertical="center" wrapText="1"/>
    </xf>
    <xf borderId="4" fillId="16" fontId="21" numFmtId="0" xfId="0" applyAlignment="1" applyBorder="1" applyFill="1" applyFont="1">
      <alignment horizontal="center" readingOrder="0" shrinkToFit="0" vertical="center" wrapText="1"/>
    </xf>
    <xf borderId="4" fillId="16" fontId="21" numFmtId="0" xfId="0" applyAlignment="1" applyBorder="1" applyFont="1">
      <alignment horizontal="center" readingOrder="0" vertical="center"/>
    </xf>
    <xf borderId="4" fillId="16" fontId="21" numFmtId="0" xfId="0" applyAlignment="1" applyBorder="1" applyFont="1">
      <alignment horizontal="left" readingOrder="0" shrinkToFit="0" vertical="center" wrapText="1"/>
    </xf>
    <xf borderId="4" fillId="17" fontId="21" numFmtId="0" xfId="0" applyAlignment="1" applyBorder="1" applyFill="1" applyFont="1">
      <alignment horizontal="center" readingOrder="0" shrinkToFit="0" vertical="center" wrapText="1"/>
    </xf>
    <xf borderId="4" fillId="17" fontId="21" numFmtId="0" xfId="0" applyAlignment="1" applyBorder="1" applyFont="1">
      <alignment horizontal="left" readingOrder="0" shrinkToFit="0" vertical="center" wrapText="1"/>
    </xf>
    <xf borderId="4" fillId="12" fontId="21" numFmtId="0" xfId="0" applyAlignment="1" applyBorder="1" applyFont="1">
      <alignment horizontal="center" readingOrder="0" shrinkToFit="0" vertical="center" wrapText="1"/>
    </xf>
    <xf borderId="4" fillId="12" fontId="21" numFmtId="0" xfId="0" applyAlignment="1" applyBorder="1" applyFont="1">
      <alignment horizontal="center" readingOrder="0" vertical="center"/>
    </xf>
    <xf borderId="4" fillId="12" fontId="21" numFmtId="0" xfId="0" applyAlignment="1" applyBorder="1" applyFont="1">
      <alignment readingOrder="0" shrinkToFit="0" vertical="center" wrapText="1"/>
    </xf>
    <xf borderId="4" fillId="0" fontId="9" numFmtId="0" xfId="0" applyAlignment="1" applyBorder="1" applyFont="1">
      <alignment vertical="center"/>
    </xf>
    <xf borderId="5" fillId="13" fontId="20" numFmtId="0" xfId="0" applyAlignment="1" applyBorder="1" applyFont="1">
      <alignment horizontal="center" vertical="center"/>
    </xf>
    <xf borderId="6" fillId="0" fontId="22" numFmtId="0" xfId="0" applyBorder="1" applyFont="1"/>
    <xf borderId="7" fillId="0" fontId="22" numFmtId="0" xfId="0" applyBorder="1" applyFont="1"/>
    <xf borderId="4" fillId="13" fontId="20" numFmtId="0" xfId="0" applyAlignment="1" applyBorder="1" applyFont="1">
      <alignment horizontal="center" vertical="center"/>
    </xf>
    <xf borderId="4" fillId="0" fontId="21" numFmtId="0" xfId="0" applyAlignment="1" applyBorder="1" applyFont="1">
      <alignment vertical="center"/>
    </xf>
    <xf borderId="4" fillId="0" fontId="21" numFmtId="0" xfId="0" applyAlignment="1" applyBorder="1" applyFont="1">
      <alignment shrinkToFit="0" vertical="center" wrapText="1"/>
    </xf>
    <xf borderId="4" fillId="10" fontId="21" numFmtId="0" xfId="0" applyAlignment="1" applyBorder="1" applyFont="1">
      <alignment horizontal="center" shrinkToFit="0" vertical="center" wrapText="1"/>
    </xf>
    <xf borderId="4" fillId="10" fontId="21" numFmtId="0" xfId="0" applyAlignment="1" applyBorder="1" applyFont="1">
      <alignment shrinkToFit="0" vertical="center" wrapText="1"/>
    </xf>
    <xf borderId="4" fillId="3" fontId="21" numFmtId="0" xfId="0" applyAlignment="1" applyBorder="1" applyFont="1">
      <alignment horizontal="center" shrinkToFit="0" vertical="center" wrapText="1"/>
    </xf>
    <xf borderId="4" fillId="3" fontId="21" numFmtId="0" xfId="0" applyAlignment="1" applyBorder="1" applyFont="1">
      <alignment shrinkToFit="0" vertical="center" wrapText="1"/>
    </xf>
    <xf borderId="4" fillId="11" fontId="21" numFmtId="0" xfId="0" applyAlignment="1" applyBorder="1" applyFont="1">
      <alignment horizontal="center" shrinkToFit="0" vertical="center" wrapText="1"/>
    </xf>
    <xf borderId="4" fillId="11" fontId="21" numFmtId="0" xfId="0" applyAlignment="1" applyBorder="1" applyFont="1">
      <alignment shrinkToFit="0" vertical="center" wrapText="1"/>
    </xf>
    <xf borderId="4" fillId="12" fontId="21" numFmtId="0" xfId="0" applyAlignment="1" applyBorder="1" applyFont="1">
      <alignment horizontal="center" shrinkToFit="0" vertical="center" wrapText="1"/>
    </xf>
    <xf borderId="4" fillId="12" fontId="21" numFmtId="0" xfId="0" applyAlignment="1" applyBorder="1" applyFont="1">
      <alignment shrinkToFit="0" vertical="center" wrapText="1"/>
    </xf>
    <xf borderId="0" fillId="0" fontId="23" numFmtId="0" xfId="0" applyAlignment="1" applyFont="1">
      <alignment vertical="center"/>
    </xf>
    <xf borderId="5" fillId="14" fontId="24" numFmtId="0" xfId="0" applyAlignment="1" applyBorder="1" applyFont="1">
      <alignment horizontal="center" vertical="bottom"/>
    </xf>
    <xf borderId="0" fillId="0" fontId="9" numFmtId="0" xfId="0" applyAlignment="1" applyFont="1">
      <alignment vertical="bottom"/>
    </xf>
    <xf borderId="0" fillId="18" fontId="25" numFmtId="164" xfId="0" applyAlignment="1" applyFill="1" applyFont="1" applyNumberFormat="1">
      <alignment horizontal="center" readingOrder="0" vertical="bottom"/>
    </xf>
    <xf borderId="5" fillId="18" fontId="25" numFmtId="164" xfId="0" applyAlignment="1" applyBorder="1" applyFont="1" applyNumberFormat="1">
      <alignment horizontal="center" readingOrder="0" vertical="bottom"/>
    </xf>
    <xf borderId="4" fillId="18" fontId="25" numFmtId="0" xfId="0" applyAlignment="1" applyBorder="1" applyFont="1">
      <alignment readingOrder="0" vertical="bottom"/>
    </xf>
    <xf borderId="4" fillId="0" fontId="26" numFmtId="0" xfId="0" applyAlignment="1" applyBorder="1" applyFont="1">
      <alignment horizontal="right" vertical="bottom"/>
    </xf>
    <xf borderId="4" fillId="0" fontId="26" numFmtId="165" xfId="0" applyAlignment="1" applyBorder="1" applyFont="1" applyNumberFormat="1">
      <alignment horizontal="right" vertical="bottom"/>
    </xf>
    <xf borderId="4" fillId="14" fontId="26" numFmtId="0" xfId="0" applyAlignment="1" applyBorder="1" applyFont="1">
      <alignment horizontal="center" readingOrder="0" shrinkToFit="0" vertical="bottom" wrapText="0"/>
    </xf>
    <xf borderId="4" fillId="0" fontId="26" numFmtId="9" xfId="0" applyAlignment="1" applyBorder="1" applyFont="1" applyNumberFormat="1">
      <alignment horizontal="right" shrinkToFit="0" vertical="bottom" wrapText="0"/>
    </xf>
    <xf borderId="4" fillId="18" fontId="25" numFmtId="0" xfId="0" applyAlignment="1" applyBorder="1" applyFont="1">
      <alignment vertical="bottom"/>
    </xf>
    <xf borderId="4" fillId="0" fontId="26" numFmtId="9" xfId="0" applyAlignment="1" applyBorder="1" applyFont="1" applyNumberFormat="1">
      <alignment horizontal="right" shrinkToFit="0" vertical="bottom" wrapText="0"/>
    </xf>
    <xf borderId="4" fillId="18" fontId="25" numFmtId="0" xfId="0" applyAlignment="1" applyBorder="1" applyFont="1">
      <alignment vertical="bottom"/>
    </xf>
    <xf borderId="4" fillId="14" fontId="26" numFmtId="165" xfId="0" applyAlignment="1" applyBorder="1" applyFont="1" applyNumberFormat="1">
      <alignment horizontal="right" vertical="bottom"/>
    </xf>
    <xf borderId="4" fillId="14" fontId="26" numFmtId="0" xfId="0" applyAlignment="1" applyBorder="1" applyFont="1">
      <alignment horizontal="center" shrinkToFit="0" vertical="bottom" wrapText="0"/>
    </xf>
    <xf borderId="4" fillId="14" fontId="26" numFmtId="9" xfId="0" applyAlignment="1" applyBorder="1" applyFont="1" applyNumberFormat="1">
      <alignment horizontal="right" shrinkToFit="0" vertical="bottom" wrapText="0"/>
    </xf>
    <xf borderId="0" fillId="0" fontId="9" numFmtId="0" xfId="0" applyAlignment="1" applyFont="1">
      <alignment vertical="bottom"/>
    </xf>
    <xf borderId="0" fillId="0" fontId="9" numFmtId="164" xfId="0" applyAlignment="1" applyFont="1" applyNumberFormat="1">
      <alignment vertical="bottom"/>
    </xf>
    <xf borderId="0" fillId="0" fontId="9" numFmtId="164" xfId="0" applyAlignment="1" applyFont="1" applyNumberFormat="1">
      <alignment horizontal="right" vertical="bottom"/>
    </xf>
    <xf borderId="0" fillId="0" fontId="9" numFmtId="164" xfId="0" applyAlignment="1" applyFont="1" applyNumberFormat="1">
      <alignment horizontal="center" vertical="bottom"/>
    </xf>
    <xf borderId="5" fillId="14" fontId="24" numFmtId="10" xfId="0" applyAlignment="1" applyBorder="1" applyFont="1" applyNumberFormat="1">
      <alignment horizontal="center" vertical="bottom"/>
    </xf>
    <xf borderId="4" fillId="0" fontId="26" numFmtId="10" xfId="0" applyAlignment="1" applyBorder="1" applyFont="1" applyNumberFormat="1">
      <alignment horizontal="right" vertical="bottom"/>
    </xf>
    <xf borderId="4" fillId="0" fontId="26" numFmtId="0" xfId="0" applyAlignment="1" applyBorder="1" applyFont="1">
      <alignment horizontal="right" vertical="bottom"/>
    </xf>
    <xf borderId="4" fillId="14" fontId="9" numFmtId="9" xfId="0" applyAlignment="1" applyBorder="1" applyFont="1" applyNumberFormat="1">
      <alignment shrinkToFit="0" vertical="bottom" wrapText="0"/>
    </xf>
    <xf borderId="4" fillId="14" fontId="9" numFmtId="9" xfId="0" applyAlignment="1" applyBorder="1" applyFont="1" applyNumberFormat="1">
      <alignment horizontal="right" shrinkToFit="0" vertical="bottom" wrapText="0"/>
    </xf>
    <xf borderId="0" fillId="0" fontId="9" numFmtId="10" xfId="0" applyAlignment="1" applyFont="1" applyNumberFormat="1">
      <alignment vertical="bottom"/>
    </xf>
    <xf borderId="0" fillId="0" fontId="9" numFmtId="9" xfId="0" applyAlignment="1" applyFont="1" applyNumberFormat="1">
      <alignment vertical="bottom"/>
    </xf>
    <xf borderId="0" fillId="0" fontId="9" numFmtId="9" xfId="0" applyAlignment="1" applyFont="1" applyNumberFormat="1">
      <alignment horizontal="right" vertical="bottom"/>
    </xf>
    <xf borderId="0" fillId="0" fontId="9" numFmtId="0" xfId="0" applyAlignment="1" applyFont="1">
      <alignment horizontal="center" vertical="bottom"/>
    </xf>
    <xf borderId="4" fillId="14" fontId="26" numFmtId="0" xfId="0" applyAlignment="1" applyBorder="1" applyFont="1">
      <alignment horizontal="center" shrinkToFit="0" vertical="bottom" wrapText="0"/>
    </xf>
    <xf borderId="0" fillId="0" fontId="9" numFmtId="0" xfId="0" applyAlignment="1" applyFont="1">
      <alignment shrinkToFit="0" vertical="bottom" wrapText="0"/>
    </xf>
    <xf borderId="0" fillId="0" fontId="9" numFmtId="9" xfId="0" applyAlignment="1" applyFont="1" applyNumberFormat="1">
      <alignment shrinkToFit="0" vertical="bottom" wrapText="0"/>
    </xf>
    <xf borderId="0" fillId="0" fontId="9" numFmtId="9" xfId="0" applyAlignment="1" applyFont="1" applyNumberFormat="1">
      <alignment horizontal="right" shrinkToFit="0" vertical="bottom" wrapText="0"/>
    </xf>
    <xf borderId="0" fillId="0" fontId="9" numFmtId="0" xfId="0" applyAlignment="1" applyFont="1">
      <alignment horizontal="center" shrinkToFit="0" vertical="bottom" wrapText="0"/>
    </xf>
    <xf borderId="5" fillId="18" fontId="25" numFmtId="164" xfId="0" applyAlignment="1" applyBorder="1" applyFont="1" applyNumberFormat="1">
      <alignment horizontal="center" readingOrder="0" shrinkToFit="0" vertical="bottom" wrapText="0"/>
    </xf>
    <xf borderId="4" fillId="0" fontId="9" numFmtId="9" xfId="0" applyAlignment="1" applyBorder="1" applyFont="1" applyNumberFormat="1">
      <alignment shrinkToFit="0" vertical="bottom" wrapText="0"/>
    </xf>
    <xf borderId="4" fillId="5" fontId="27" numFmtId="0" xfId="0" applyAlignment="1" applyBorder="1" applyFont="1">
      <alignment horizontal="center" readingOrder="0"/>
    </xf>
    <xf borderId="0" fillId="0" fontId="23" numFmtId="0" xfId="0" applyAlignment="1" applyFont="1">
      <alignment horizontal="center"/>
    </xf>
    <xf borderId="4" fillId="5" fontId="23" numFmtId="0" xfId="0" applyAlignment="1" applyBorder="1" applyFont="1">
      <alignment horizontal="center" readingOrder="0"/>
    </xf>
    <xf borderId="4" fillId="0" fontId="23" numFmtId="0" xfId="0" applyAlignment="1" applyBorder="1" applyFont="1">
      <alignment horizontal="center"/>
    </xf>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tMKQ6UaM-FabocPAGhY2k_plZKLOZ_y/view?usp=share_link" TargetMode="External"/><Relationship Id="rId3" Type="http://schemas.openxmlformats.org/officeDocument/2006/relationships/hyperlink" Target="http://drive.google.com/uc?export=view&amp;id=M1-NyO-1b-1" TargetMode="External"/><Relationship Id="rId4" Type="http://schemas.openxmlformats.org/officeDocument/2006/relationships/hyperlink" Target="http://drive.google.com/uc?export=view&amp;id=M1-NyO-18a-5"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gyazo.com/0bba306c75743cb5d7d07c58d3ffcd55" TargetMode="External"/><Relationship Id="rId6" Type="http://schemas.openxmlformats.org/officeDocument/2006/relationships/hyperlink" Target="https://gyazo.com/0bba306c75743cb5d7d07c58d3ffcd55" TargetMode="External"/><Relationship Id="rId7" Type="http://schemas.openxmlformats.org/officeDocument/2006/relationships/hyperlink" Target="https://gyazo.com/0bba306c75743cb5d7d07c58d3ffcd55" TargetMode="External"/><Relationship Id="rId8" Type="http://schemas.openxmlformats.org/officeDocument/2006/relationships/hyperlink" Target="https://gyazo.com/0bba306c75743cb5d7d07c58d3ffcd5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4F0W2rqA9pRSsJmToYHOCa3oJ0ki2dIe/view?usp=share_link" TargetMode="External"/><Relationship Id="rId190" Type="http://schemas.openxmlformats.org/officeDocument/2006/relationships/hyperlink" Target="https://drive.google.com/file/d/1eEC_J0MBA_WSFi_ZdVUmq92xO7T9HN1D/view?usp=share_link" TargetMode="External"/><Relationship Id="rId42" Type="http://schemas.openxmlformats.org/officeDocument/2006/relationships/hyperlink" Target="https://drive.google.com/file/d/1u5HPVIHHG_GeBAcY49weJNHohJjasJE-/view?usp=share_link" TargetMode="External"/><Relationship Id="rId41" Type="http://schemas.openxmlformats.org/officeDocument/2006/relationships/hyperlink" Target="https://drive.google.com/file/d/1_YL-aPkC3zcdh9n0IsYhExqI4DsnkOiG/view?usp=share_link" TargetMode="External"/><Relationship Id="rId44" Type="http://schemas.openxmlformats.org/officeDocument/2006/relationships/hyperlink" Target="https://drive.google.com/file/d/19nAz2c77uKRVxg8kr38QW_NVZebakX15/view?usp=share_link" TargetMode="External"/><Relationship Id="rId194" Type="http://schemas.openxmlformats.org/officeDocument/2006/relationships/hyperlink" Target="https://drive.google.com/file/d/1vwIhDzrUn3IPHpdW3A5Vm142-SIBoON4/view?usp=share_link" TargetMode="External"/><Relationship Id="rId43" Type="http://schemas.openxmlformats.org/officeDocument/2006/relationships/hyperlink" Target="https://drive.google.com/file/d/1MshH-OEbJtHPN2QLroxMb5O7Z0CVzUIb/view?usp=share_link" TargetMode="External"/><Relationship Id="rId193" Type="http://schemas.openxmlformats.org/officeDocument/2006/relationships/hyperlink" Target="https://drive.google.com/file/d/1jIuOc6588tc-XAbo7chT7KAGay6CuFZU/view?usp=share_link" TargetMode="External"/><Relationship Id="rId46" Type="http://schemas.openxmlformats.org/officeDocument/2006/relationships/hyperlink" Target="https://drive.google.com/file/d/1CLhpP8P-VXpEamd6Tyhsg9VsC68UPVek/view?usp=share_link" TargetMode="External"/><Relationship Id="rId192" Type="http://schemas.openxmlformats.org/officeDocument/2006/relationships/hyperlink" Target="https://drive.google.com/file/d/1V39-mezTqeVuaEn4TGAEbBXrvauAHSLl/view?usp=share_link" TargetMode="External"/><Relationship Id="rId45" Type="http://schemas.openxmlformats.org/officeDocument/2006/relationships/hyperlink" Target="https://drive.google.com/file/d/1FV81okm8cg_0rzR1v7jSXW6TbIhYGHvd/view?usp=share_link" TargetMode="External"/><Relationship Id="rId191" Type="http://schemas.openxmlformats.org/officeDocument/2006/relationships/hyperlink" Target="https://drive.google.com/file/d/1TQS3dAIDmsWAVrnHXlgEXYvXEgexzaJJ/view?usp=share_link" TargetMode="External"/><Relationship Id="rId48" Type="http://schemas.openxmlformats.org/officeDocument/2006/relationships/hyperlink" Target="https://drive.google.com/file/d/1LwErY0A3I6n3YaOAzUvrB3-aOKUSFGAv/view?usp=share_link" TargetMode="External"/><Relationship Id="rId187" Type="http://schemas.openxmlformats.org/officeDocument/2006/relationships/hyperlink" Target="https://drive.google.com/file/d/1Yzm3y-VEYgB0C7lkdtUFRrudChqhACsv/view?usp=sharing" TargetMode="External"/><Relationship Id="rId47" Type="http://schemas.openxmlformats.org/officeDocument/2006/relationships/hyperlink" Target="https://drive.google.com/file/d/10COY2Xgy-e0jcmb7dpHSvXV03y5e5qwr/view?usp=share_link" TargetMode="External"/><Relationship Id="rId186" Type="http://schemas.openxmlformats.org/officeDocument/2006/relationships/hyperlink" Target="https://drive.google.com/file/d/1H5U81kIiq0p_jS3nLJywMqy6AUhRrzak/view?usp=share_link" TargetMode="External"/><Relationship Id="rId185" Type="http://schemas.openxmlformats.org/officeDocument/2006/relationships/hyperlink" Target="https://drive.google.com/file/d/1-n96HK15RJiJhuynCODm4yc8uqxQmZzi/view?usp=sharing" TargetMode="External"/><Relationship Id="rId49" Type="http://schemas.openxmlformats.org/officeDocument/2006/relationships/hyperlink" Target="https://drive.google.com/file/d/14LAWpp_e1LFtnb6THro5HZaXrFVZEG4Y/view?usp=share_link" TargetMode="External"/><Relationship Id="rId184" Type="http://schemas.openxmlformats.org/officeDocument/2006/relationships/hyperlink" Target="https://drive.google.com/file/d/1OuX_y7_xtfUzDoDZJrMAAKXncaKcSUI7/view?usp=share_link" TargetMode="External"/><Relationship Id="rId189" Type="http://schemas.openxmlformats.org/officeDocument/2006/relationships/hyperlink" Target="https://drive.google.com/file/d/16uf4jsIcdyxncb39e3QtiRr4XZMy6Xp_/view?usp=share_link" TargetMode="External"/><Relationship Id="rId188" Type="http://schemas.openxmlformats.org/officeDocument/2006/relationships/hyperlink" Target="https://drive.google.com/drive/folders/181qijByhMusp1ru_jxXWvWNs7gNoUHNv?usp=share_link" TargetMode="External"/><Relationship Id="rId31" Type="http://schemas.openxmlformats.org/officeDocument/2006/relationships/hyperlink" Target="https://drive.google.com/file/d/1S83bQFSW5ZdXONx1U7vna1YLuVgZnpZA/view?usp=share_link" TargetMode="External"/><Relationship Id="rId30" Type="http://schemas.openxmlformats.org/officeDocument/2006/relationships/hyperlink" Target="https://drive.google.com/file/d/1EI189X93ZJ8sliy7LVxi37I9IVom7rtq/view?usp=share_link" TargetMode="External"/><Relationship Id="rId33" Type="http://schemas.openxmlformats.org/officeDocument/2006/relationships/hyperlink" Target="https://drive.google.com/file/d/16Ui9xTjW6FCRqOdGqGQ-W__x_yCsfOo1/view?usp=share_link" TargetMode="External"/><Relationship Id="rId183" Type="http://schemas.openxmlformats.org/officeDocument/2006/relationships/hyperlink" Target="https://drive.google.com/file/d/1-n96HK15RJiJhuynCODm4yc8uqxQmZzi/view?usp=sharing" TargetMode="External"/><Relationship Id="rId32" Type="http://schemas.openxmlformats.org/officeDocument/2006/relationships/hyperlink" Target="https://drive.google.com/drive/folders/1QjRF4nnsRYp1AwGn2NEKqQcOE6XGhxJ_?usp=share_link" TargetMode="External"/><Relationship Id="rId182" Type="http://schemas.openxmlformats.org/officeDocument/2006/relationships/hyperlink" Target="https://drive.google.com/file/d/1vyEczCCfP8FRaYWWHzIX4wFxpF8ci8IO/view?usp=share_link" TargetMode="External"/><Relationship Id="rId35" Type="http://schemas.openxmlformats.org/officeDocument/2006/relationships/hyperlink" Target="https://drive.google.com/file/d/1EJNwsp0ST8LyhxMGa5asSfVAwsx770A1/view?usp=share_link" TargetMode="External"/><Relationship Id="rId181" Type="http://schemas.openxmlformats.org/officeDocument/2006/relationships/hyperlink" Target="https://drive.google.com/drive/folders/1hN2Hjx5gjz79NtpEBbWISN8k-ZX4BVfr?usp=share_link" TargetMode="External"/><Relationship Id="rId34" Type="http://schemas.openxmlformats.org/officeDocument/2006/relationships/hyperlink" Target="https://drive.google.com/file/d/1i_9Hig4-7RTQs8bbp2e0X7vJYl83AUih/view?usp=share_link" TargetMode="External"/><Relationship Id="rId180" Type="http://schemas.openxmlformats.org/officeDocument/2006/relationships/hyperlink" Target="https://drive.google.com/drive/folders/1Sk547hjEaSOMC9P-9vPwEW8aBWLx9_lD?usp=share_link" TargetMode="External"/><Relationship Id="rId37" Type="http://schemas.openxmlformats.org/officeDocument/2006/relationships/hyperlink" Target="https://drive.google.com/file/d/1GsxMHa_sc9wS30WVqHdMDXX7jwpZr3aK/view?usp=share_link" TargetMode="External"/><Relationship Id="rId176" Type="http://schemas.openxmlformats.org/officeDocument/2006/relationships/hyperlink" Target="https://drive.google.com/drive/folders/1vkgPcLzoOCbOLtwPhP7zyGO1HUBcSpXw?usp=share_link" TargetMode="External"/><Relationship Id="rId36" Type="http://schemas.openxmlformats.org/officeDocument/2006/relationships/hyperlink" Target="https://drive.google.com/file/d/1PRd5owD3QuT7QgV4DGidpeUSo_10rRm_/view?usp=share_link" TargetMode="External"/><Relationship Id="rId175" Type="http://schemas.openxmlformats.org/officeDocument/2006/relationships/hyperlink" Target="https://gyazo.com/7cce66c12766a01d1f6ec73e647ff8cf" TargetMode="External"/><Relationship Id="rId39" Type="http://schemas.openxmlformats.org/officeDocument/2006/relationships/hyperlink" Target="https://drive.google.com/file/d/1K1bOp5-gAAGvPL_vgTs8JskaEvbFUBWS/view?usp=share_link" TargetMode="External"/><Relationship Id="rId174" Type="http://schemas.openxmlformats.org/officeDocument/2006/relationships/hyperlink" Target="https://drive.google.com/drive/folders/16VdXnIt2yKdON_HG4mcKFx-g07SLc_c5?usp=share_link" TargetMode="External"/><Relationship Id="rId38" Type="http://schemas.openxmlformats.org/officeDocument/2006/relationships/hyperlink" Target="https://drive.google.com/file/d/1IY5T5-5HAI2857_UqNR_7Cue_7EuZpsP/view?usp=share_link" TargetMode="External"/><Relationship Id="rId173" Type="http://schemas.openxmlformats.org/officeDocument/2006/relationships/hyperlink" Target="https://drive.google.com/file/d/1PV8Pxv7TyNzP6aDn71-FkTXZ8U2VUfx8/view?usp=share_link" TargetMode="External"/><Relationship Id="rId179" Type="http://schemas.openxmlformats.org/officeDocument/2006/relationships/hyperlink" Target="https://drive.google.com/drive/folders/1FUMk0gtKqBX1GwttdQCMFS45PLk9By2G?usp=share_link" TargetMode="External"/><Relationship Id="rId178" Type="http://schemas.openxmlformats.org/officeDocument/2006/relationships/hyperlink" Target="https://drive.google.com/drive/folders/1HRN4oVdTIv4SBvht04bQiTEYoNDecBBM?usp=share_link" TargetMode="External"/><Relationship Id="rId177" Type="http://schemas.openxmlformats.org/officeDocument/2006/relationships/hyperlink" Target="https://drive.google.com/file/d/11qP4rnhsnCC7dtfF0qS2P3lNX41pi8fQ/view?usp=share_link" TargetMode="External"/><Relationship Id="rId20" Type="http://schemas.openxmlformats.org/officeDocument/2006/relationships/hyperlink" Target="https://drive.google.com/file/d/1iGtZnjgewhtQ1rgnH0QGwuNOGM5zglF-/view?usp=share_link" TargetMode="External"/><Relationship Id="rId22" Type="http://schemas.openxmlformats.org/officeDocument/2006/relationships/hyperlink" Target="https://drive.google.com/file/d/1okaWXjXkHWwc-605U-xn3XpFyGWjyQ3r/view?usp=share_link" TargetMode="External"/><Relationship Id="rId21" Type="http://schemas.openxmlformats.org/officeDocument/2006/relationships/hyperlink" Target="https://drive.google.com/file/d/1SNp0_jHGlaKLl9r0kb3glQanXqfhRkXZ/view?usp=share_link" TargetMode="External"/><Relationship Id="rId24" Type="http://schemas.openxmlformats.org/officeDocument/2006/relationships/hyperlink" Target="https://drive.google.com/file/d/1NKRbLa9KE_Rdqmem53499epnMfJK2_wu/view?usp=share_link" TargetMode="External"/><Relationship Id="rId23" Type="http://schemas.openxmlformats.org/officeDocument/2006/relationships/hyperlink" Target="https://drive.google.com/file/d/1sEtadQZOrbdY5GP7aqDwglfYvgmO3qq5/view?usp=share_link" TargetMode="External"/><Relationship Id="rId26" Type="http://schemas.openxmlformats.org/officeDocument/2006/relationships/hyperlink" Target="https://drive.google.com/file/d/1-_fDwvWdXCdFnBuw-OoqVnszUADKj9sa/view?usp=share_link" TargetMode="External"/><Relationship Id="rId25" Type="http://schemas.openxmlformats.org/officeDocument/2006/relationships/hyperlink" Target="https://drive.google.com/file/d/1VeE2XzklEc27uRJn419wHZ6x1LaaiOjd/view?usp=share_link" TargetMode="External"/><Relationship Id="rId28" Type="http://schemas.openxmlformats.org/officeDocument/2006/relationships/hyperlink" Target="https://drive.google.com/file/d/1r3V543HmY0SQbkv1yk3a6X_oCGA2abWD/view?usp=share_link" TargetMode="External"/><Relationship Id="rId27" Type="http://schemas.openxmlformats.org/officeDocument/2006/relationships/hyperlink" Target="https://drive.google.com/file/d/1FS0fqjugfZ3VMsLrHi6dPC5bc7DJfEZW/view?usp=share_link" TargetMode="External"/><Relationship Id="rId29" Type="http://schemas.openxmlformats.org/officeDocument/2006/relationships/hyperlink" Target="https://drive.google.com/file/d/1HFzIv2HnCHQ0W0RWaAyod26JlL_8Vjqy/view?usp=share_link" TargetMode="External"/><Relationship Id="rId11" Type="http://schemas.openxmlformats.org/officeDocument/2006/relationships/hyperlink" Target="https://drive.google.com/file/d/1xJd41p0zMkNjNqDDbiEG_oiOyRMhovkv/view?usp=share_link" TargetMode="External"/><Relationship Id="rId10" Type="http://schemas.openxmlformats.org/officeDocument/2006/relationships/hyperlink" Target="https://drive.google.com/file/d/1esOm6tLWCkyzTrZhV5vfRid7Q_meRRVo/view?usp=sharing" TargetMode="External"/><Relationship Id="rId13" Type="http://schemas.openxmlformats.org/officeDocument/2006/relationships/hyperlink" Target="https://drive.google.com/file/d/1jOAYJh6GJznbLLq8ilfgeZ028Wt4vLUU/view?usp=sharing" TargetMode="External"/><Relationship Id="rId12" Type="http://schemas.openxmlformats.org/officeDocument/2006/relationships/hyperlink" Target="https://drive.google.com/file/d/1CevIgA6c4t9lEvmuUpGADSvrmgrfQIgr/view?usp=sharing" TargetMode="External"/><Relationship Id="rId15" Type="http://schemas.openxmlformats.org/officeDocument/2006/relationships/hyperlink" Target="https://drive.google.com/file/d/13S2HTCXvlpuZOd7LROS3yCh_jpuD1wVT/view?usp=sharing" TargetMode="External"/><Relationship Id="rId198" Type="http://schemas.openxmlformats.org/officeDocument/2006/relationships/hyperlink" Target="https://gyazo.com/33b89b83c0a4d81d0edd6fe7c0d6e30a" TargetMode="External"/><Relationship Id="rId14" Type="http://schemas.openxmlformats.org/officeDocument/2006/relationships/hyperlink" Target="https://drive.google.com/file/d/17AWraD899hUyBuANgODFjNdlcwwp7nLu/view?usp=sharing" TargetMode="External"/><Relationship Id="rId197" Type="http://schemas.openxmlformats.org/officeDocument/2006/relationships/hyperlink" Target="https://drive.google.com/file/d/1rc5HWLn2BjphJyyDnUSVaAtfPgsz_1Q2/view?usp=share_link" TargetMode="External"/><Relationship Id="rId17" Type="http://schemas.openxmlformats.org/officeDocument/2006/relationships/hyperlink" Target="https://drive.google.com/file/d/1G1mch-WLWcFcFztXPZU5mkGFvNh-6vOn/view?usp=share_link" TargetMode="External"/><Relationship Id="rId196" Type="http://schemas.openxmlformats.org/officeDocument/2006/relationships/hyperlink" Target="https://gyazo.com/2263e11f85da75c9d148bfd1e8ae982e" TargetMode="External"/><Relationship Id="rId16" Type="http://schemas.openxmlformats.org/officeDocument/2006/relationships/hyperlink" Target="https://drive.google.com/file/d/13S2HTCXvlpuZOd7LROS3yCh_jpuD1wVT/view?usp=sharing" TargetMode="External"/><Relationship Id="rId195" Type="http://schemas.openxmlformats.org/officeDocument/2006/relationships/hyperlink" Target="https://drive.google.com/file/d/1syHFyR8wtpcgBSNyJ7_8UdyThaREsF4K/view?usp=share_link" TargetMode="External"/><Relationship Id="rId19" Type="http://schemas.openxmlformats.org/officeDocument/2006/relationships/hyperlink" Target="https://drive.google.com/file/d/1b-ChaVHOhGiwhzm3AjrlPFaPpDHPV86u/view?usp=share_link" TargetMode="External"/><Relationship Id="rId18" Type="http://schemas.openxmlformats.org/officeDocument/2006/relationships/hyperlink" Target="https://drive.google.com/file/d/18sUuBO2pzyppEVPQxmNQFJvMDgGRb4iM/view?usp=share_link" TargetMode="External"/><Relationship Id="rId199" Type="http://schemas.openxmlformats.org/officeDocument/2006/relationships/hyperlink" Target="https://drive.google.com/file/d/1E_rWgxPBPM8qkFBQRZu96kEm9hKVJLN4/view?usp=share_link" TargetMode="External"/><Relationship Id="rId84" Type="http://schemas.openxmlformats.org/officeDocument/2006/relationships/hyperlink" Target="https://drive.google.com/file/d/1mDLj010bom6ZXERej4F-piYm92J5GvTL/view?usp=share_link" TargetMode="External"/><Relationship Id="rId83" Type="http://schemas.openxmlformats.org/officeDocument/2006/relationships/hyperlink" Target="https://drive.google.com/file/d/15MlKzNfZVEjzcAXKYZoahfBNfRXoW-NA/view?usp=share_link" TargetMode="External"/><Relationship Id="rId86" Type="http://schemas.openxmlformats.org/officeDocument/2006/relationships/hyperlink" Target="https://drive.google.com/file/d/13tMKQ6UaM-FabocPAGhY2k_plZKLOZ_y/view?usp=share_link" TargetMode="External"/><Relationship Id="rId85" Type="http://schemas.openxmlformats.org/officeDocument/2006/relationships/hyperlink" Target="https://drive.google.com/file/d/1EfNdIQQXfwjwt1myx07yq6BOcvvzXh4s/view?usp=share_link" TargetMode="External"/><Relationship Id="rId88" Type="http://schemas.openxmlformats.org/officeDocument/2006/relationships/hyperlink" Target="https://drive.google.com/file/d/1ify6RTmalyJgSr8Gv4A3W7UCFu5uKaVA/view?usp=share_link" TargetMode="External"/><Relationship Id="rId150" Type="http://schemas.openxmlformats.org/officeDocument/2006/relationships/hyperlink" Target="https://gyazo.com/b52430eeb84faa3040f6179e5e36712f" TargetMode="External"/><Relationship Id="rId87" Type="http://schemas.openxmlformats.org/officeDocument/2006/relationships/hyperlink" Target="https://drive.google.com/file/d/1Lqgqhxbu-bRJXRkx9oC0UGL3gOYrRggR/view?usp=share_link" TargetMode="External"/><Relationship Id="rId89" Type="http://schemas.openxmlformats.org/officeDocument/2006/relationships/hyperlink" Target="https://drive.google.com/file/d/1BfwTDjHZQVyCB-nbd5w9zl-_0D_3GEAY/view?usp=share_link" TargetMode="External"/><Relationship Id="rId80" Type="http://schemas.openxmlformats.org/officeDocument/2006/relationships/hyperlink" Target="https://drive.google.com/file/d/1pLSzubj-MRW2kWEzaj32ZHbNi7YTM6KQ/view?usp=share_link" TargetMode="External"/><Relationship Id="rId82" Type="http://schemas.openxmlformats.org/officeDocument/2006/relationships/hyperlink" Target="https://drive.google.com/file/d/1uFI3iIU1StF6zVKvNyEHP4C-kwtaGI0A/view?usp=share_link" TargetMode="External"/><Relationship Id="rId81" Type="http://schemas.openxmlformats.org/officeDocument/2006/relationships/hyperlink" Target="https://drive.google.com/file/d/1PZJkjpyizjNYDt2imjKNbh8z7k2kL0oy/view?usp=share_link" TargetMode="External"/><Relationship Id="rId1" Type="http://schemas.openxmlformats.org/officeDocument/2006/relationships/comments" Target="../comments2.xml"/><Relationship Id="rId2" Type="http://schemas.openxmlformats.org/officeDocument/2006/relationships/hyperlink" Target="https://drive.google.com/file/d/1OchOCCwkS4bDshF58A4xwn-qMdaiYDvv/view?usp=sharing" TargetMode="External"/><Relationship Id="rId3" Type="http://schemas.openxmlformats.org/officeDocument/2006/relationships/hyperlink" Target="https://drive.google.com/file/d/1rrV4hR7vzl9DxYXI3bZeHR7lQlfw5Pv_/view?usp=sharing" TargetMode="External"/><Relationship Id="rId149" Type="http://schemas.openxmlformats.org/officeDocument/2006/relationships/hyperlink" Target="https://gyazo.com/af6f2072e5da8c5edad82d33e22a7ab7" TargetMode="External"/><Relationship Id="rId4" Type="http://schemas.openxmlformats.org/officeDocument/2006/relationships/hyperlink" Target="https://drive.google.com/file/d/1jl4W9c0C8gJgBzRrCIXcHt2p0oI-L5yz/view?usp=sharing" TargetMode="External"/><Relationship Id="rId148" Type="http://schemas.openxmlformats.org/officeDocument/2006/relationships/hyperlink" Target="https://drive.google.com/drive/folders/1HyUY3zzEKpItuSQznut0quw1wCjihcCx?usp=share_link" TargetMode="External"/><Relationship Id="rId9" Type="http://schemas.openxmlformats.org/officeDocument/2006/relationships/hyperlink" Target="https://drive.google.com/file/d/1PBu2sZxc0z8ZIwyLhTVTZ-zGqvCv6alW/view?usp=sharing" TargetMode="External"/><Relationship Id="rId143" Type="http://schemas.openxmlformats.org/officeDocument/2006/relationships/hyperlink" Target="https://drive.google.com/file/d/1rp3UCh0v_2FNI8ggzkeHeYZn-IprVBlI/view?usp=share_link" TargetMode="External"/><Relationship Id="rId142" Type="http://schemas.openxmlformats.org/officeDocument/2006/relationships/hyperlink" Target="https://drive.google.com/file/d/114y04MYKCwOtPkC79f4IMAvFZrcSryXH/view?usp=share_link" TargetMode="External"/><Relationship Id="rId141" Type="http://schemas.openxmlformats.org/officeDocument/2006/relationships/hyperlink" Target="https://drive.google.com/file/d/1eAFZZgTSU28INrTDE7tbSM971eCZgOLr/view?usp=share_link" TargetMode="External"/><Relationship Id="rId140" Type="http://schemas.openxmlformats.org/officeDocument/2006/relationships/hyperlink" Target="https://drive.google.com/drive/folders/15LtlUNl0yo6yKyI2L5zdebQ1zMFiS-yC?usp=share_link" TargetMode="External"/><Relationship Id="rId5" Type="http://schemas.openxmlformats.org/officeDocument/2006/relationships/hyperlink" Target="https://drive.google.com/drive/folders/18z7BbrqThg-D2blRs0hRLJFGxHKAWqgF?usp=sharing" TargetMode="External"/><Relationship Id="rId147" Type="http://schemas.openxmlformats.org/officeDocument/2006/relationships/hyperlink" Target="https://drive.google.com/drive/folders/1SSZDh3x2umXD7p3LT0Ni_EnfycXTD5fc?usp=share_link" TargetMode="External"/><Relationship Id="rId6" Type="http://schemas.openxmlformats.org/officeDocument/2006/relationships/hyperlink" Target="https://drive.google.com/drive/folders/17BjFVEAePBSoDWhMlvO8VR_lLVh3zinr?usp=sharing" TargetMode="External"/><Relationship Id="rId146" Type="http://schemas.openxmlformats.org/officeDocument/2006/relationships/hyperlink" Target="https://drive.google.com/drive/folders/1b2KPdyk9oRsDToDNhWsloyeAZmB8lySF?usp=share_link" TargetMode="External"/><Relationship Id="rId7" Type="http://schemas.openxmlformats.org/officeDocument/2006/relationships/hyperlink" Target="https://drive.google.com/drive/folders/1xrlBs9ttoWM1WN7YXGi2q77MJAAwYtey?usp=sharing" TargetMode="External"/><Relationship Id="rId145" Type="http://schemas.openxmlformats.org/officeDocument/2006/relationships/hyperlink" Target="https://drive.google.com/drive/folders/1do0MsS273MM1AgC-TTuo2BvWraq0uJOK?usp=share_link" TargetMode="External"/><Relationship Id="rId8" Type="http://schemas.openxmlformats.org/officeDocument/2006/relationships/hyperlink" Target="https://drive.google.com/file/d/1MOUX6L8JfBrPC5q85MDVwQj3C2x6G6y9/view?usp=sharing" TargetMode="External"/><Relationship Id="rId144" Type="http://schemas.openxmlformats.org/officeDocument/2006/relationships/hyperlink" Target="https://drive.google.com/drive/folders/1F34ChVGs0wG0DfA4qjdyQV6tkCmCyEk4?usp=share_link" TargetMode="External"/><Relationship Id="rId73" Type="http://schemas.openxmlformats.org/officeDocument/2006/relationships/hyperlink" Target="https://drive.google.com/drive/folders/1N1xhxqW4JqVjwIGrQ-nw_FCKGHGmPPsh?usp=share_link" TargetMode="External"/><Relationship Id="rId72" Type="http://schemas.openxmlformats.org/officeDocument/2006/relationships/hyperlink" Target="https://drive.google.com/drive/folders/1m8iY_2ffwcelZz7CAnwth9M6XlCJPQz0?usp=share_link" TargetMode="External"/><Relationship Id="rId75" Type="http://schemas.openxmlformats.org/officeDocument/2006/relationships/hyperlink" Target="https://drive.google.com/drive/folders/1GUsz0m704ZxSYp13zo5FFKWdfE18x1Vg?usp=share_link" TargetMode="External"/><Relationship Id="rId74" Type="http://schemas.openxmlformats.org/officeDocument/2006/relationships/hyperlink" Target="https://drive.google.com/drive/folders/1tRlncmRXuROFdaYQTYw-CD4eO_VgHAcy?usp=share_link" TargetMode="External"/><Relationship Id="rId77" Type="http://schemas.openxmlformats.org/officeDocument/2006/relationships/hyperlink" Target="https://drive.google.com/drive/folders/1zlVAD0XPQwcXSR0LDlhHFr3iGrkJw5se?usp=share_link" TargetMode="External"/><Relationship Id="rId76" Type="http://schemas.openxmlformats.org/officeDocument/2006/relationships/hyperlink" Target="https://drive.google.com/drive/folders/1O9KcAg3HoxO2zF97gNHEtg_VpwKp9WaY?usp=share_link" TargetMode="External"/><Relationship Id="rId79" Type="http://schemas.openxmlformats.org/officeDocument/2006/relationships/hyperlink" Target="https://drive.google.com/drive/folders/1H9322mhPdMIxNTv6NlK9q-cqFKHj5rmU?usp=share_link" TargetMode="External"/><Relationship Id="rId78" Type="http://schemas.openxmlformats.org/officeDocument/2006/relationships/hyperlink" Target="https://drive.google.com/drive/folders/1pV2MIG_gUCCtrDziPoKGtIuYu8t72koz?usp=share_link" TargetMode="External"/><Relationship Id="rId71" Type="http://schemas.openxmlformats.org/officeDocument/2006/relationships/hyperlink" Target="https://drive.google.com/drive/folders/1lOAnRfuudPK5E5IZJClTm3iuDRT8mcA-?usp=share_link" TargetMode="External"/><Relationship Id="rId70" Type="http://schemas.openxmlformats.org/officeDocument/2006/relationships/hyperlink" Target="https://drive.google.com/drive/folders/1eCe40cM_V0CMFXwGaCbmRpF5mk3AXeiH?usp=share_link" TargetMode="External"/><Relationship Id="rId139" Type="http://schemas.openxmlformats.org/officeDocument/2006/relationships/hyperlink" Target="https://drive.google.com/drive/folders/1l1vnSPphH5ZKaX_dMJA0HCtcJSLxuDaa?usp=share_link" TargetMode="External"/><Relationship Id="rId138" Type="http://schemas.openxmlformats.org/officeDocument/2006/relationships/hyperlink" Target="https://drive.google.com/drive/folders/1nAG6kgC0pqIKMqG1IA7FjJ34lShua9Jc?usp=share_link" TargetMode="External"/><Relationship Id="rId137" Type="http://schemas.openxmlformats.org/officeDocument/2006/relationships/hyperlink" Target="https://drive.google.com/drive/folders/1KdD08SERpy16TBbIDpk77kTlxYXqps7A?usp=share_link" TargetMode="External"/><Relationship Id="rId132" Type="http://schemas.openxmlformats.org/officeDocument/2006/relationships/hyperlink" Target="https://drive.google.com/drive/folders/1KJfyMgKUq6BHx2tfaScgB2vLnRWQXgcR?usp=share_link" TargetMode="External"/><Relationship Id="rId131" Type="http://schemas.openxmlformats.org/officeDocument/2006/relationships/hyperlink" Target="https://drive.google.com/drive/folders/1-uaSyEbLlYy_BdvRuu0inNlmVDc47FIL?usp=share_link" TargetMode="External"/><Relationship Id="rId130" Type="http://schemas.openxmlformats.org/officeDocument/2006/relationships/hyperlink" Target="https://drive.google.com/file/d/1PlZACtVRUbdb_xTeNcxxQ2o27r30_Mhk/view?usp=share_link" TargetMode="External"/><Relationship Id="rId136" Type="http://schemas.openxmlformats.org/officeDocument/2006/relationships/hyperlink" Target="https://drive.google.com/drive/folders/19SB4hwd3gROYoMkSBDmBebwCdDlClvGN?usp=share_link" TargetMode="External"/><Relationship Id="rId135" Type="http://schemas.openxmlformats.org/officeDocument/2006/relationships/hyperlink" Target="https://gyazo.com/b44479713963aba7d9800e412e142299" TargetMode="External"/><Relationship Id="rId134" Type="http://schemas.openxmlformats.org/officeDocument/2006/relationships/hyperlink" Target="https://drive.google.com/drive/folders/1YdNRp7JIeA02wvXHI9vUErJKvkPxBRzs?usp=share_link" TargetMode="External"/><Relationship Id="rId133" Type="http://schemas.openxmlformats.org/officeDocument/2006/relationships/hyperlink" Target="https://drive.google.com/file/d/13OkmsT1ZtTN75VUaZ4pBedMgo6r6RAab/view?usp=share_link" TargetMode="External"/><Relationship Id="rId62" Type="http://schemas.openxmlformats.org/officeDocument/2006/relationships/hyperlink" Target="https://drive.google.com/file/d/1gJFf4-IYbT3wDlvW5Yc23Tdwk5FC_4LW/view?usp=share_link" TargetMode="External"/><Relationship Id="rId61" Type="http://schemas.openxmlformats.org/officeDocument/2006/relationships/hyperlink" Target="https://drive.google.com/file/d/1NKsTZTpTezCCwdSrYQI5_9UUXZfdkN23/view?usp=share_link" TargetMode="External"/><Relationship Id="rId64" Type="http://schemas.openxmlformats.org/officeDocument/2006/relationships/hyperlink" Target="https://drive.google.com/file/d/1Kj3VI1bXUXcbbV_SdZa-8C-A93ezHQXM/view?usp=share_link" TargetMode="External"/><Relationship Id="rId63" Type="http://schemas.openxmlformats.org/officeDocument/2006/relationships/hyperlink" Target="https://drive.google.com/file/d/1nRcZWrelMtVX92HuXLT6BJhoaGIgA4lO/view?usp=share_link" TargetMode="External"/><Relationship Id="rId66" Type="http://schemas.openxmlformats.org/officeDocument/2006/relationships/hyperlink" Target="https://drive.google.com/file/d/13lVkf71Vmm4yT92XZzipfKJg3qVfi0Ga/view?usp=share_link" TargetMode="External"/><Relationship Id="rId172" Type="http://schemas.openxmlformats.org/officeDocument/2006/relationships/hyperlink" Target="https://drive.google.com/drive/folders/1Jn-MGN6x6Y-F7H3or_VMN7ZE5yL5sjNl?usp=share_link" TargetMode="External"/><Relationship Id="rId65" Type="http://schemas.openxmlformats.org/officeDocument/2006/relationships/hyperlink" Target="https://drive.google.com/file/d/1JnkpKHMvco-hfiMnK65zrzKwZdN6YTSP/view?usp=share_link" TargetMode="External"/><Relationship Id="rId171" Type="http://schemas.openxmlformats.org/officeDocument/2006/relationships/hyperlink" Target="https://drive.google.com/drive/folders/18b1oamRtEKyi873ODsRfAY4XSRFNRwK7?usp=share_link" TargetMode="External"/><Relationship Id="rId68" Type="http://schemas.openxmlformats.org/officeDocument/2006/relationships/hyperlink" Target="https://drive.google.com/file/d/1XhR1vqriZ-k3O-ExVDzbynsFH2gY3gWO/view?usp=share_link" TargetMode="External"/><Relationship Id="rId170" Type="http://schemas.openxmlformats.org/officeDocument/2006/relationships/hyperlink" Target="https://gyazo.com/0bba306c75743cb5d7d07c58d3ffcd55" TargetMode="External"/><Relationship Id="rId67" Type="http://schemas.openxmlformats.org/officeDocument/2006/relationships/hyperlink" Target="https://drive.google.com/file/d/1np2LzFcblLVjeAH7tDWHYmT4BJP1JzYs/view?usp=share_link" TargetMode="External"/><Relationship Id="rId60" Type="http://schemas.openxmlformats.org/officeDocument/2006/relationships/hyperlink" Target="https://drive.google.com/file/d/1Qh9_oUhx01cibUoA04MMRMr84rjWdRpf/view?usp=share_link" TargetMode="External"/><Relationship Id="rId165" Type="http://schemas.openxmlformats.org/officeDocument/2006/relationships/hyperlink" Target="https://drive.google.com/drive/folders/18Naue2TecM7DVrJGE4Cjx7eJrVPnv8NO?usp=share_link" TargetMode="External"/><Relationship Id="rId69" Type="http://schemas.openxmlformats.org/officeDocument/2006/relationships/hyperlink" Target="https://drive.google.com/drive/folders/109U4h81CBgZG8I7sMKvgBChU1J8KPfZe?usp=share_link" TargetMode="External"/><Relationship Id="rId164" Type="http://schemas.openxmlformats.org/officeDocument/2006/relationships/hyperlink" Target="https://gyazo.com/bc83f40da0e211b11c1d411484c2dc3e" TargetMode="External"/><Relationship Id="rId163" Type="http://schemas.openxmlformats.org/officeDocument/2006/relationships/hyperlink" Target="https://drive.google.com/drive/folders/19MUVXWeqNZInOlniOe04oyDLAgojfYom?usp=share_link" TargetMode="External"/><Relationship Id="rId162" Type="http://schemas.openxmlformats.org/officeDocument/2006/relationships/hyperlink" Target="https://drive.google.com/drive/folders/1yq2vPypQxhBbgH-Y9GQB3SdSokJcyaIS?usp=share_link" TargetMode="External"/><Relationship Id="rId169" Type="http://schemas.openxmlformats.org/officeDocument/2006/relationships/hyperlink" Target="https://drive.google.com/drive/folders/1ZUa_QbioWaw20fpmoSiZjJGnlfM0pTD3?usp=share_link" TargetMode="External"/><Relationship Id="rId168" Type="http://schemas.openxmlformats.org/officeDocument/2006/relationships/hyperlink" Target="https://drive.google.com/drive/folders/12UZtlj-bIi8JC-rQQw-wVDa6NQ0sxFQ9?usp=share_link" TargetMode="External"/><Relationship Id="rId167" Type="http://schemas.openxmlformats.org/officeDocument/2006/relationships/hyperlink" Target="https://drive.google.com/drive/folders/10gbV_5Bae_k_jZoxqTVVMLrA928AQuX4?usp=share_link" TargetMode="External"/><Relationship Id="rId166" Type="http://schemas.openxmlformats.org/officeDocument/2006/relationships/hyperlink" Target="https://drive.google.com/file/d/1ZgvxhnhiSOnqwdman_Pd2C7j9qzfWilD/view?usp=share_link" TargetMode="External"/><Relationship Id="rId51" Type="http://schemas.openxmlformats.org/officeDocument/2006/relationships/hyperlink" Target="https://drive.google.com/file/d/1Xp1IMHElJ_4FOKUCxBBXaF66DOSdzEcy/view?usp=share_link" TargetMode="External"/><Relationship Id="rId50" Type="http://schemas.openxmlformats.org/officeDocument/2006/relationships/hyperlink" Target="https://drive.google.com/file/d/1WgDm244nmjXB4t6gPqhWI8et_J0G2Wu9/view?usp=share_link" TargetMode="External"/><Relationship Id="rId53" Type="http://schemas.openxmlformats.org/officeDocument/2006/relationships/hyperlink" Target="https://drive.google.com/file/d/1eV2p-o4v3dQHyaZLrCnK28yl7thFL3Tk/view?usp=share_link" TargetMode="External"/><Relationship Id="rId52" Type="http://schemas.openxmlformats.org/officeDocument/2006/relationships/hyperlink" Target="https://drive.google.com/file/d/1esjNsAIybYrukwNMdGL7Pe9pIoKBGdkP/view?usp=share_link" TargetMode="External"/><Relationship Id="rId55" Type="http://schemas.openxmlformats.org/officeDocument/2006/relationships/hyperlink" Target="https://drive.google.com/file/d/1p1YXSv5mu6vWgT9U93i4yoSHVhh_hzPW/view?usp=share_link" TargetMode="External"/><Relationship Id="rId161" Type="http://schemas.openxmlformats.org/officeDocument/2006/relationships/hyperlink" Target="https://gyazo.com/d0b85d2776b262b4d7fc660b5bae3d04" TargetMode="External"/><Relationship Id="rId54" Type="http://schemas.openxmlformats.org/officeDocument/2006/relationships/hyperlink" Target="https://drive.google.com/file/d/10z_uH6y8Zon5qUQ13W3FD8Aoe1y5Twb-/view?usp=share_link" TargetMode="External"/><Relationship Id="rId160" Type="http://schemas.openxmlformats.org/officeDocument/2006/relationships/hyperlink" Target="https://drive.google.com/drive/folders/1nkS8YeYrs1EXItOK2JQMSTY6vLJ2niqK?usp=share_link" TargetMode="External"/><Relationship Id="rId57" Type="http://schemas.openxmlformats.org/officeDocument/2006/relationships/hyperlink" Target="https://drive.google.com/file/d/1xjpTJGUdQ3jcjNkRHh_T4PoE28dJwAkT/view?usp=share_link" TargetMode="External"/><Relationship Id="rId56" Type="http://schemas.openxmlformats.org/officeDocument/2006/relationships/hyperlink" Target="https://drive.google.com/file/d/1pWEKRy0YscXvgZmx4nKnf2GKWUeFE762/view?usp=share_link" TargetMode="External"/><Relationship Id="rId159" Type="http://schemas.openxmlformats.org/officeDocument/2006/relationships/hyperlink" Target="https://gyazo.com/da5f43c5fd28ac2f1261398046af6c9a" TargetMode="External"/><Relationship Id="rId59" Type="http://schemas.openxmlformats.org/officeDocument/2006/relationships/hyperlink" Target="https://drive.google.com/file/d/18QrkFtwZYWDB_gVSodV9G4wo8AvZ2TVv/view?usp=share_link" TargetMode="External"/><Relationship Id="rId154" Type="http://schemas.openxmlformats.org/officeDocument/2006/relationships/hyperlink" Target="https://drive.google.com/drive/folders/1x9lin5P3iTAA5qkX2eU5OzFiPRZASTfZ?usp=share_link" TargetMode="External"/><Relationship Id="rId58" Type="http://schemas.openxmlformats.org/officeDocument/2006/relationships/hyperlink" Target="https://drive.google.com/file/d/1HRjl30fIkLD17Bqmc9MC260DDcHeSOFp/view?usp=share_link" TargetMode="External"/><Relationship Id="rId153" Type="http://schemas.openxmlformats.org/officeDocument/2006/relationships/hyperlink" Target="https://drive.google.com/drive/folders/1NdAlivDceGlU-VsI3XD7R8LwkdkiIqJr?usp=share_link" TargetMode="External"/><Relationship Id="rId152" Type="http://schemas.openxmlformats.org/officeDocument/2006/relationships/hyperlink" Target="https://drive.google.com/drive/folders/1keNAXP2Rghh1XGddn5bTHGel6QUfbTct?usp=share_link" TargetMode="External"/><Relationship Id="rId151" Type="http://schemas.openxmlformats.org/officeDocument/2006/relationships/hyperlink" Target="https://drive.google.com/drive/folders/1CDkuMhulHZ4j4v2u5NAD-We3DNogjBNu?usp=share_link" TargetMode="External"/><Relationship Id="rId158" Type="http://schemas.openxmlformats.org/officeDocument/2006/relationships/hyperlink" Target="https://drive.google.com/drive/folders/1WRgIO0nOHCXsPwKxxKBOMcdVn_OyN2kN?usp=share_link" TargetMode="External"/><Relationship Id="rId157" Type="http://schemas.openxmlformats.org/officeDocument/2006/relationships/hyperlink" Target="https://drive.google.com/drive/folders/1cfryDQ-L7xFWrrEVfh-P2w4lqp7fEmUQ?usp=share_link" TargetMode="External"/><Relationship Id="rId156" Type="http://schemas.openxmlformats.org/officeDocument/2006/relationships/hyperlink" Target="https://gyazo.com/56ae569554478a697802ae17fca4bd91" TargetMode="External"/><Relationship Id="rId155" Type="http://schemas.openxmlformats.org/officeDocument/2006/relationships/hyperlink" Target="https://drive.google.com/drive/folders/11WH6BZKHyjuVxO1T4gjlIDmOdFreiN_x?usp=share_link" TargetMode="External"/><Relationship Id="rId107" Type="http://schemas.openxmlformats.org/officeDocument/2006/relationships/hyperlink" Target="https://drive.google.com/file/d/18SHApez6cAMzNAeCVj3mV4uPy4TFXJyV/view?usp=share_link" TargetMode="External"/><Relationship Id="rId106" Type="http://schemas.openxmlformats.org/officeDocument/2006/relationships/hyperlink" Target="https://drive.google.com/drive/folders/14LAwVLzb65U3lpLwBDwwoYeIKFfxxA-Z?usp=share_link" TargetMode="External"/><Relationship Id="rId105" Type="http://schemas.openxmlformats.org/officeDocument/2006/relationships/hyperlink" Target="https://drive.google.com/file/d/1xO7tVZ0o98oZwLXFYIXrqrmeFm2DwtAR/view?usp=share_link" TargetMode="External"/><Relationship Id="rId104" Type="http://schemas.openxmlformats.org/officeDocument/2006/relationships/hyperlink" Target="https://drive.google.com/file/d/1lFhQ1iDeYQMz0svd4xKHxyw_jaSOCJkL/view?usp=share_link" TargetMode="External"/><Relationship Id="rId109" Type="http://schemas.openxmlformats.org/officeDocument/2006/relationships/hyperlink" Target="https://drive.google.com/drive/folders/1tTaH_y2L1OBzmKYcGmCXDIoG6UGtN5-i?usp=share_link" TargetMode="External"/><Relationship Id="rId108" Type="http://schemas.openxmlformats.org/officeDocument/2006/relationships/hyperlink" Target="https://drive.google.com/drive/folders/1Hg7q5ZEUjFBZtsHbu6jfvY1gCOZJ5CBF?usp=share_link" TargetMode="External"/><Relationship Id="rId103" Type="http://schemas.openxmlformats.org/officeDocument/2006/relationships/hyperlink" Target="https://drive.google.com/file/d/1SS_5S2r_4qleUkJSDQOf6w2hAwkoa8Y5/view?usp=sharing" TargetMode="External"/><Relationship Id="rId102" Type="http://schemas.openxmlformats.org/officeDocument/2006/relationships/hyperlink" Target="https://drive.google.com/file/d/1L8GA_igdLn-jytoV6lNomUut7eMZ1rCm/view?usp=share_link" TargetMode="External"/><Relationship Id="rId101" Type="http://schemas.openxmlformats.org/officeDocument/2006/relationships/hyperlink" Target="https://drive.google.com/file/d/10IZzkbZ7kDP2YNemayKXiVMUer7DD4i2/view?usp=share_link" TargetMode="External"/><Relationship Id="rId100" Type="http://schemas.openxmlformats.org/officeDocument/2006/relationships/hyperlink" Target="https://gyazo.com/fbe41493b0a076329ff79bc5a9bdec10" TargetMode="External"/><Relationship Id="rId216" Type="http://schemas.openxmlformats.org/officeDocument/2006/relationships/vmlDrawing" Target="../drawings/vmlDrawing2.vml"/><Relationship Id="rId215" Type="http://schemas.openxmlformats.org/officeDocument/2006/relationships/drawing" Target="../drawings/drawing3.xml"/><Relationship Id="rId214" Type="http://schemas.openxmlformats.org/officeDocument/2006/relationships/hyperlink" Target="https://drive.google.com/drive/folders/1FvRjZ-guYMnJBdgoRE6m62eVP9yKJGeP?usp=share_link" TargetMode="External"/><Relationship Id="rId213" Type="http://schemas.openxmlformats.org/officeDocument/2006/relationships/hyperlink" Target="https://drive.google.com/drive/folders/1_o8BbLSWODvKK4URWyVdLIIEnL8GNPyw?usp=share_link" TargetMode="External"/><Relationship Id="rId212" Type="http://schemas.openxmlformats.org/officeDocument/2006/relationships/hyperlink" Target="https://drive.google.com/file/d/1GZkSImnrXSGMPZPXCoRAqsUwpsxBUP7i/view?usp=share_link" TargetMode="External"/><Relationship Id="rId211" Type="http://schemas.openxmlformats.org/officeDocument/2006/relationships/hyperlink" Target="https://drive.google.com/file/d/1cNw8WaFeIHHhhjSHLHSlrzjJOtFScONi/view?usp=share_link" TargetMode="External"/><Relationship Id="rId210" Type="http://schemas.openxmlformats.org/officeDocument/2006/relationships/hyperlink" Target="https://drive.google.com/file/d/1Yg-HDDt416M3efpnifFA56tMU4vdtOYt/view?usp=share_link" TargetMode="External"/><Relationship Id="rId129" Type="http://schemas.openxmlformats.org/officeDocument/2006/relationships/hyperlink" Target="https://drive.google.com/file/d/1hGzslvGDiwhs0mOSm28DZJ5s3gbLi9XF/view?usp=share_link" TargetMode="External"/><Relationship Id="rId128" Type="http://schemas.openxmlformats.org/officeDocument/2006/relationships/hyperlink" Target="https://gyazo.com/452429ae48ed9eb42d3acc6bde8b5907" TargetMode="External"/><Relationship Id="rId127" Type="http://schemas.openxmlformats.org/officeDocument/2006/relationships/hyperlink" Target="https://drive.google.com/file/d/1KAzHIA9PNHhcCT5UcJEPwepvlFA0UniK/view?usp=share_link" TargetMode="External"/><Relationship Id="rId126" Type="http://schemas.openxmlformats.org/officeDocument/2006/relationships/hyperlink" Target="https://drive.google.com/file/d/1WCT6dpVOjfTB1UME284wm8xVmB9qLVRv/view?usp=share_link" TargetMode="External"/><Relationship Id="rId121" Type="http://schemas.openxmlformats.org/officeDocument/2006/relationships/hyperlink" Target="https://drive.google.com/drive/folders/1Ma7CMuAPiXVSZ6iqOHJ1GOD9ptTutNJ0?usp=share_link" TargetMode="External"/><Relationship Id="rId120" Type="http://schemas.openxmlformats.org/officeDocument/2006/relationships/hyperlink" Target="https://drive.google.com/file/d/1DYuk6KDoO-yuko_8Tgl1X_PmPt44L30v/view?usp=share_link" TargetMode="External"/><Relationship Id="rId125" Type="http://schemas.openxmlformats.org/officeDocument/2006/relationships/hyperlink" Target="https://drive.google.com/file/d/1qjRvJi26THnJOqca4-htT39MwKaUpDJJ/view?usp=share_link" TargetMode="External"/><Relationship Id="rId124" Type="http://schemas.openxmlformats.org/officeDocument/2006/relationships/hyperlink" Target="https://drive.google.com/drive/folders/15iQxnRAPplUV4Jl5rIUmh2FcMGzd6Sh2?usp=share_link" TargetMode="External"/><Relationship Id="rId123" Type="http://schemas.openxmlformats.org/officeDocument/2006/relationships/hyperlink" Target="https://drive.google.com/drive/folders/1y9xJDWzDL2nG_iUoWeTgPzVO5lIEl1vL?usp=share_link" TargetMode="External"/><Relationship Id="rId122" Type="http://schemas.openxmlformats.org/officeDocument/2006/relationships/hyperlink" Target="https://drive.google.com/drive/folders/1rkffDOdiB8kPZfeDd6_RtsMK98Svpt2j?usp=share_link" TargetMode="External"/><Relationship Id="rId95" Type="http://schemas.openxmlformats.org/officeDocument/2006/relationships/hyperlink" Target="https://drive.google.com/drive/folders/1QVXLetE7VMwXk0wmGwMoZNoeaikIaENT?usp=share_link" TargetMode="External"/><Relationship Id="rId94" Type="http://schemas.openxmlformats.org/officeDocument/2006/relationships/hyperlink" Target="https://gyazo.com/55ca39d728240f7f3261978141828d18." TargetMode="External"/><Relationship Id="rId97" Type="http://schemas.openxmlformats.org/officeDocument/2006/relationships/hyperlink" Target="https://gyazo.com/205f92edfd74f786115afcb9bf9c8cab" TargetMode="External"/><Relationship Id="rId96" Type="http://schemas.openxmlformats.org/officeDocument/2006/relationships/hyperlink" Target="https://drive.google.com/drive/folders/1lmJDinv_pvvMyrTi36X-pvpFSbvLE-bV?usp=share_link" TargetMode="External"/><Relationship Id="rId99" Type="http://schemas.openxmlformats.org/officeDocument/2006/relationships/hyperlink" Target="https://drive.google.com/file/d/1HyDDrlvoVLf5qR0EPcWJKrXt4JORrhUE/view?usp=share_link" TargetMode="External"/><Relationship Id="rId98" Type="http://schemas.openxmlformats.org/officeDocument/2006/relationships/hyperlink" Target="https://drive.google.com/file/d/1Ycn0JaFxdcNYNzvx6Ugxb6tuaVZxmEZt/view?usp=share_link" TargetMode="External"/><Relationship Id="rId91" Type="http://schemas.openxmlformats.org/officeDocument/2006/relationships/hyperlink" Target="https://drive.google.com/file/d/1hvIhcEPwlwyQjSJ7QZl2ivL9miD9UWc3/view?usp=share_link" TargetMode="External"/><Relationship Id="rId90" Type="http://schemas.openxmlformats.org/officeDocument/2006/relationships/hyperlink" Target="https://drive.google.com/file/d/15D0cK-qBNi-tOkRjiI0yBOKAKAviEtpd/view?usp=share_link" TargetMode="External"/><Relationship Id="rId93" Type="http://schemas.openxmlformats.org/officeDocument/2006/relationships/hyperlink" Target="https://drive.google.com/file/d/1Vux6sk_3SwepbJBaGVsHReT60u-bR0RZ/view?usp=share_link" TargetMode="External"/><Relationship Id="rId92" Type="http://schemas.openxmlformats.org/officeDocument/2006/relationships/hyperlink" Target="https://drive.google.com/drive/folders/1fmiG_0wcg9F5S_MIjNYuXw40kCjh8OHR?usp=share_link" TargetMode="External"/><Relationship Id="rId118" Type="http://schemas.openxmlformats.org/officeDocument/2006/relationships/hyperlink" Target="https://drive.google.com/drive/folders/1EIAhRXDQahi8JThiV5CLxOLmdjspr9GZ?usp=share_link" TargetMode="External"/><Relationship Id="rId117" Type="http://schemas.openxmlformats.org/officeDocument/2006/relationships/hyperlink" Target="https://drive.google.com/drive/folders/1eq2qtYFRwdGqtK-GO-UI9dgF1-QdGRHu?usp=share_link" TargetMode="External"/><Relationship Id="rId116" Type="http://schemas.openxmlformats.org/officeDocument/2006/relationships/hyperlink" Target="https://drive.google.com/file/d/1aSVYaznR1HssIySyhdoCRESW8HosmHCD/view?usp=share_link" TargetMode="External"/><Relationship Id="rId115" Type="http://schemas.openxmlformats.org/officeDocument/2006/relationships/hyperlink" Target="https://drive.google.com/file/d/1ZmSji6irnVP5bEU9D-GNjaJBWcG-A7Y7/view?usp=share_link" TargetMode="External"/><Relationship Id="rId119" Type="http://schemas.openxmlformats.org/officeDocument/2006/relationships/hyperlink" Target="https://drive.google.com/file/d/11XKjFf16fi5F4-8OoSc1dWy96EtJcbcN/view?usp=share_link" TargetMode="External"/><Relationship Id="rId110" Type="http://schemas.openxmlformats.org/officeDocument/2006/relationships/hyperlink" Target="https://drive.google.com/file/d/1Kbd0OH-FcK9gdtNrFPZiuL45LNjkW1Rl/view?usp=share_link" TargetMode="External"/><Relationship Id="rId114" Type="http://schemas.openxmlformats.org/officeDocument/2006/relationships/hyperlink" Target="https://drive.google.com/file/d/16j40IPZfXd2oSt9qFiVzE5NTY7pKIxSc/view?usp=share_link" TargetMode="External"/><Relationship Id="rId113" Type="http://schemas.openxmlformats.org/officeDocument/2006/relationships/hyperlink" Target="https://drive.google.com/file/d/1kOdIa0E9rWgm8hh5VbJ78DZ9jBduSrTe/view?usp=share_link" TargetMode="External"/><Relationship Id="rId112" Type="http://schemas.openxmlformats.org/officeDocument/2006/relationships/hyperlink" Target="https://drive.google.com/file/d/1JTfLkEFZrgu4-rD5ftbdo4C7mBi_SFFu/view?usp=share_link" TargetMode="External"/><Relationship Id="rId111" Type="http://schemas.openxmlformats.org/officeDocument/2006/relationships/hyperlink" Target="https://drive.google.com/file/d/1JlToVsn_9f_s72aRbMtIn2DWc8n845Bh/view?usp=share_link" TargetMode="External"/><Relationship Id="rId206" Type="http://schemas.openxmlformats.org/officeDocument/2006/relationships/hyperlink" Target="https://drive.google.com/file/d/1oiBIp95eW0Hapq1UCjQnyq6gtKlPdMhn/view?usp=share_link" TargetMode="External"/><Relationship Id="rId205" Type="http://schemas.openxmlformats.org/officeDocument/2006/relationships/hyperlink" Target="https://gyazo.com/6c56e0e702d93bb4e9bfb55907cc9bc9" TargetMode="External"/><Relationship Id="rId204" Type="http://schemas.openxmlformats.org/officeDocument/2006/relationships/hyperlink" Target="https://drive.google.com/file/d/12l2rlvC-bVYxOEljLDjn4PTz5R1PSqjR/view?usp=share_link" TargetMode="External"/><Relationship Id="rId203" Type="http://schemas.openxmlformats.org/officeDocument/2006/relationships/hyperlink" Target="https://drive.google.com/file/d/18Spp3dscXWnanjiLiVVHPiYDTgVdF3S2/view?usp=share_link" TargetMode="External"/><Relationship Id="rId209" Type="http://schemas.openxmlformats.org/officeDocument/2006/relationships/hyperlink" Target="https://drive.google.com/file/d/1tJGRdAcL51y3QP2wEpmvpdWYbOmwWaW8/view?usp=share_link" TargetMode="External"/><Relationship Id="rId208" Type="http://schemas.openxmlformats.org/officeDocument/2006/relationships/hyperlink" Target="https://drive.google.com/file/d/1Gc_nuE2sy985eu4YYB1L8CelrbQWc_wD/view?usp=share_link" TargetMode="External"/><Relationship Id="rId207" Type="http://schemas.openxmlformats.org/officeDocument/2006/relationships/hyperlink" Target="https://gyazo.com/6bf61f4df958ff743b3229334f0d654e" TargetMode="External"/><Relationship Id="rId202" Type="http://schemas.openxmlformats.org/officeDocument/2006/relationships/hyperlink" Target="https://gyazo.com/83b8e3d987130b102fb5b7647c4f66f4" TargetMode="External"/><Relationship Id="rId201" Type="http://schemas.openxmlformats.org/officeDocument/2006/relationships/hyperlink" Target="https://drive.google.com/file/d/1oUB20FFqk_KLokA2BC-ymwCJL9EeGo3h/view?usp=share_link" TargetMode="External"/><Relationship Id="rId200" Type="http://schemas.openxmlformats.org/officeDocument/2006/relationships/hyperlink" Target="https://gyazo.com/de454c238b58effd04d7f391dd873a9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3.13"/>
    <col customWidth="1" min="32" max="32"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row>
    <row r="2" ht="75.0" customHeight="1">
      <c r="A2" s="6" t="s">
        <v>31</v>
      </c>
      <c r="B2" s="7" t="s">
        <v>32</v>
      </c>
      <c r="C2" s="8" t="s">
        <v>33</v>
      </c>
      <c r="D2" s="9" t="s">
        <v>34</v>
      </c>
      <c r="E2" s="6"/>
      <c r="F2" s="7" t="s">
        <v>35</v>
      </c>
      <c r="G2" s="7" t="s">
        <v>36</v>
      </c>
      <c r="H2" s="7"/>
      <c r="I2" s="7"/>
      <c r="J2" s="6" t="s">
        <v>37</v>
      </c>
      <c r="K2" s="7" t="s">
        <v>38</v>
      </c>
      <c r="L2" s="7" t="s">
        <v>39</v>
      </c>
      <c r="M2" s="6" t="s">
        <v>40</v>
      </c>
      <c r="N2" s="10" t="s">
        <v>41</v>
      </c>
      <c r="O2" s="10" t="s">
        <v>41</v>
      </c>
      <c r="P2" s="11"/>
      <c r="Q2" s="12"/>
      <c r="R2" s="11"/>
      <c r="S2" s="11"/>
      <c r="T2" s="11"/>
      <c r="U2" s="11"/>
      <c r="V2" s="11"/>
      <c r="W2" s="11"/>
      <c r="X2" s="13"/>
      <c r="Y2" s="6" t="s">
        <v>42</v>
      </c>
      <c r="Z2" s="14" t="str">
        <f t="shared" ref="Z2:Z415" si="1">REPLACE(AA2,SEARCH("M1-",AA2),LEN(AB2),AC2)</f>
        <v>{"id":"M1-NyO-1a-I-1-BR","stimulus":"&lt;p&gt;Arraste cada palavra até o número correspondente.&lt;/p&gt;","feedback":"&lt;p&gt;0: zero&lt;/p&gt;&lt;p&gt;1: um&lt;/p&gt;&lt;p&gt;2: dois&lt;/p&gt;&lt;p&gt;3: três&lt;/p&gt;&lt;p&gt;4: quatro&lt;/p&gt;&lt;p&gt; 5: cinco&lt;/p&gt;","hint":"&lt;p&gt;0: zero&lt;/p&gt;&lt;p&gt;1: um&lt;/p&gt;&lt;p&gt;2: dois&lt;/p&gt;&lt;p&gt;3: três&lt;/p&gt;&lt;p&gt;4: quatro&lt;/p&gt;&lt;p&gt; 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v>
      </c>
      <c r="AA2" s="15" t="s">
        <v>43</v>
      </c>
      <c r="AB2" s="12" t="str">
        <f t="shared" ref="AB2:AB415" si="2">IF(D2&lt;&gt;"No hacer",CONCATENATE(A2,"-",LEFT(C2),"-",IF(A1&lt;&gt;A2,1,IF(C1=C2,RIGHT(AB1)+1,1))))</f>
        <v>M1-NyO-1a-I-1</v>
      </c>
      <c r="AC2" s="16" t="str">
        <f t="shared" ref="AC2:AC415" si="3">CONCATENATE(AB2,"-BR")</f>
        <v>M1-NyO-1a-I-1-BR</v>
      </c>
      <c r="AD2" s="16" t="s">
        <v>44</v>
      </c>
      <c r="AE2" s="16"/>
      <c r="AF2" s="17" t="s">
        <v>45</v>
      </c>
    </row>
    <row r="3" ht="75.0" customHeight="1">
      <c r="A3" s="6" t="s">
        <v>31</v>
      </c>
      <c r="B3" s="7" t="s">
        <v>32</v>
      </c>
      <c r="C3" s="8" t="s">
        <v>33</v>
      </c>
      <c r="D3" s="9" t="s">
        <v>34</v>
      </c>
      <c r="E3" s="6"/>
      <c r="F3" s="10" t="s">
        <v>46</v>
      </c>
      <c r="G3" s="7"/>
      <c r="H3" s="7"/>
      <c r="I3" s="7"/>
      <c r="J3" s="17" t="s">
        <v>47</v>
      </c>
      <c r="K3" s="7" t="s">
        <v>38</v>
      </c>
      <c r="L3" s="10" t="s">
        <v>39</v>
      </c>
      <c r="M3" s="6" t="s">
        <v>40</v>
      </c>
      <c r="N3" s="10" t="s">
        <v>41</v>
      </c>
      <c r="O3" s="10" t="s">
        <v>41</v>
      </c>
      <c r="P3" s="11"/>
      <c r="Q3" s="12"/>
      <c r="R3" s="11"/>
      <c r="S3" s="11"/>
      <c r="T3" s="11"/>
      <c r="U3" s="11"/>
      <c r="V3" s="11"/>
      <c r="W3" s="11"/>
      <c r="X3" s="13"/>
      <c r="Y3" s="6" t="s">
        <v>42</v>
      </c>
      <c r="Z3" s="14" t="str">
        <f t="shared" si="1"/>
        <v>{"id":"M1-NyO-1a-I-2-BR","stimulus":"&lt;p&gt;Como se lê o número {{Q1}}?&lt;/p&gt;","hint":"&lt;p&gt;0: zero&lt;/p&gt;&lt;p&gt;1: um&lt;/p&gt;&lt;p&gt;2: dois&lt;/p&gt;&lt;p&gt;3: três&lt;/p&gt;&lt;p&gt;4: quatro&lt;/p&gt;&lt;p&gt; 5: cinco&lt;/p&gt;","feedback":"&lt;p&gt;0: zero&lt;/p&gt;&lt;p&gt;1: um&lt;/p&gt;&lt;p&gt;2: dois&lt;/p&gt;&lt;p&gt;3: três&lt;/p&gt;&lt;p&gt;4: quatro&lt;/p&gt;&lt;p&gt; 5: cinco&lt;/p&gt;","seed":{"parameters":[{"name":"Q1","label":null,"list":[0,1,2,3,4,5]},{"name":"Q2","label":null,"list":[0,1,2,3,4,5]},{"name":"Q3","label":null,"list":[0,1,2,3,4,5]}],"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v>
      </c>
      <c r="AA3" s="15" t="s">
        <v>48</v>
      </c>
      <c r="AB3" s="12" t="str">
        <f t="shared" si="2"/>
        <v>M1-NyO-1a-I-2</v>
      </c>
      <c r="AC3" s="16" t="str">
        <f t="shared" si="3"/>
        <v>M1-NyO-1a-I-2-BR</v>
      </c>
      <c r="AD3" s="16" t="s">
        <v>44</v>
      </c>
      <c r="AE3" s="16"/>
      <c r="AF3" s="17" t="s">
        <v>45</v>
      </c>
    </row>
    <row r="4" ht="75.0" customHeight="1">
      <c r="A4" s="6" t="s">
        <v>31</v>
      </c>
      <c r="B4" s="7" t="s">
        <v>32</v>
      </c>
      <c r="C4" s="18" t="s">
        <v>49</v>
      </c>
      <c r="D4" s="9" t="s">
        <v>34</v>
      </c>
      <c r="E4" s="6"/>
      <c r="F4" s="10" t="s">
        <v>50</v>
      </c>
      <c r="G4" s="7" t="s">
        <v>51</v>
      </c>
      <c r="H4" s="7"/>
      <c r="I4" s="7"/>
      <c r="J4" s="17" t="s">
        <v>52</v>
      </c>
      <c r="K4" s="7" t="s">
        <v>53</v>
      </c>
      <c r="L4" s="7" t="s">
        <v>54</v>
      </c>
      <c r="M4" s="6" t="s">
        <v>40</v>
      </c>
      <c r="N4" s="10" t="s">
        <v>41</v>
      </c>
      <c r="O4" s="10" t="s">
        <v>41</v>
      </c>
      <c r="P4" s="11"/>
      <c r="Q4" s="12"/>
      <c r="R4" s="11"/>
      <c r="S4" s="11"/>
      <c r="T4" s="11"/>
      <c r="U4" s="11"/>
      <c r="V4" s="11"/>
      <c r="W4" s="11"/>
      <c r="X4" s="13"/>
      <c r="Y4" s="6" t="s">
        <v>42</v>
      </c>
      <c r="Z4" s="14" t="str">
        <f t="shared" si="1"/>
        <v>{"id":"M1-NyO-1a-E-1-BR","stimulus":"&lt;p&gt;Quantos carros você vê? Escreva o número por extenso.&lt;/p&gt;&lt;div style=\"display:flex; justify-content:center;\"&gt;{{T1}}&lt;/div&gt;","feedback":"&lt;p&gt;0: zero&lt;/p&gt;&lt;p&gt;1: um&lt;/p&gt;&lt;p&gt;2: dois&lt;/p&gt;&lt;p&gt;3: três&lt;/p&gt;&lt;p&gt;4: quatro&lt;/p&gt;&lt;p&gt; 5: cinco&lt;/p&gt;","hint":"&lt;p&gt;0: zero&lt;/p&gt;&lt;p&gt;1: um&lt;/p&gt;&lt;p&gt;2: dois&lt;/p&gt;&lt;p&gt;3: três&lt;/p&gt;&lt;p&gt;4: quatro&lt;/p&gt;&lt;p&gt; 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v>
      </c>
      <c r="AA4" s="15" t="s">
        <v>55</v>
      </c>
      <c r="AB4" s="12" t="str">
        <f t="shared" si="2"/>
        <v>M1-NyO-1a-E-1</v>
      </c>
      <c r="AC4" s="16" t="str">
        <f t="shared" si="3"/>
        <v>M1-NyO-1a-E-1-BR</v>
      </c>
      <c r="AD4" s="16" t="s">
        <v>44</v>
      </c>
      <c r="AE4" s="16"/>
      <c r="AF4" s="17" t="s">
        <v>45</v>
      </c>
    </row>
    <row r="5" ht="75.0" customHeight="1">
      <c r="A5" s="6" t="s">
        <v>31</v>
      </c>
      <c r="B5" s="7" t="s">
        <v>32</v>
      </c>
      <c r="C5" s="18" t="s">
        <v>49</v>
      </c>
      <c r="D5" s="9" t="s">
        <v>34</v>
      </c>
      <c r="E5" s="6"/>
      <c r="F5" s="10" t="s">
        <v>56</v>
      </c>
      <c r="G5" s="7" t="s">
        <v>51</v>
      </c>
      <c r="H5" s="7"/>
      <c r="I5" s="7"/>
      <c r="J5" s="17" t="s">
        <v>52</v>
      </c>
      <c r="K5" s="7" t="s">
        <v>53</v>
      </c>
      <c r="L5" s="10" t="s">
        <v>57</v>
      </c>
      <c r="M5" s="6" t="s">
        <v>40</v>
      </c>
      <c r="N5" s="10" t="s">
        <v>41</v>
      </c>
      <c r="O5" s="10" t="s">
        <v>41</v>
      </c>
      <c r="P5" s="11"/>
      <c r="Q5" s="12"/>
      <c r="R5" s="11"/>
      <c r="S5" s="11"/>
      <c r="T5" s="11"/>
      <c r="U5" s="11"/>
      <c r="V5" s="11"/>
      <c r="W5" s="11"/>
      <c r="X5" s="13"/>
      <c r="Y5" s="6" t="s">
        <v>42</v>
      </c>
      <c r="Z5" s="14" t="str">
        <f t="shared" si="1"/>
        <v>{"id":"M1-NyO-1a-E-2-BR","stimulus":"&lt;p&gt;Quantas bolas você vê? Escreva o número por extenso.&lt;/p&gt;&lt;div style=\"display:flex; justify-content:center;\"&gt;{{T1}}&lt;/div&gt;","feedback":"&lt;p&gt;0: zero&lt;/p&gt;&lt;p&gt;1: uma&lt;/p&gt;&lt;p&gt;2: duas&lt;/p&gt;&lt;p&gt;3: três&lt;/p&gt;&lt;p&gt;4: quatro&lt;/p&gt;&lt;p&gt; 5: cinco&lt;/p&gt;","hint":"&lt;p&gt;0: zero&lt;/p&gt;&lt;p&gt;1: uma&lt;/p&gt;&lt;p&gt;2: duas&lt;/p&gt;&lt;p&gt;3: três&lt;/p&gt;&lt;p&gt;4: quatro&lt;/p&gt;&lt;p&gt; 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v>
      </c>
      <c r="AA5" s="15" t="s">
        <v>58</v>
      </c>
      <c r="AB5" s="12" t="str">
        <f t="shared" si="2"/>
        <v>M1-NyO-1a-E-2</v>
      </c>
      <c r="AC5" s="16" t="str">
        <f t="shared" si="3"/>
        <v>M1-NyO-1a-E-2-BR</v>
      </c>
      <c r="AD5" s="16" t="s">
        <v>44</v>
      </c>
      <c r="AE5" s="16"/>
      <c r="AF5" s="17" t="s">
        <v>45</v>
      </c>
    </row>
    <row r="6" ht="75.0" customHeight="1">
      <c r="A6" s="6" t="s">
        <v>31</v>
      </c>
      <c r="B6" s="7" t="s">
        <v>32</v>
      </c>
      <c r="C6" s="18" t="s">
        <v>49</v>
      </c>
      <c r="D6" s="9" t="s">
        <v>34</v>
      </c>
      <c r="E6" s="6"/>
      <c r="F6" s="10" t="s">
        <v>59</v>
      </c>
      <c r="G6" s="7" t="s">
        <v>51</v>
      </c>
      <c r="H6" s="7"/>
      <c r="I6" s="7"/>
      <c r="J6" s="17" t="s">
        <v>52</v>
      </c>
      <c r="K6" s="7" t="s">
        <v>53</v>
      </c>
      <c r="L6" s="10" t="s">
        <v>60</v>
      </c>
      <c r="M6" s="6" t="s">
        <v>40</v>
      </c>
      <c r="N6" s="10" t="s">
        <v>41</v>
      </c>
      <c r="O6" s="10" t="s">
        <v>41</v>
      </c>
      <c r="P6" s="11"/>
      <c r="Q6" s="12"/>
      <c r="R6" s="11"/>
      <c r="S6" s="11"/>
      <c r="T6" s="11"/>
      <c r="U6" s="11"/>
      <c r="V6" s="11"/>
      <c r="W6" s="11"/>
      <c r="X6" s="13"/>
      <c r="Y6" s="6" t="s">
        <v>42</v>
      </c>
      <c r="Z6" s="14" t="str">
        <f t="shared" si="1"/>
        <v>{"id":"M1-NyO-1a-E-3-BR","stimulus":"&lt;p&gt;Quantos anéis você vê? Escreva o número por extenso.&lt;/p&gt;&lt;div style=\"display:flex; justify-content: center;\"&gt;{{T1}}&lt;/div&gt;","feedback":"&lt;p&gt;0: zero&lt;/p&gt;&lt;p&gt;1: um&lt;/p&gt;&lt;p&gt;2: dois&lt;/p&gt;&lt;p&gt;3: três&lt;/p&gt;&lt;p&gt;4: quatro&lt;/p&gt;&lt;p&gt; 5: cinco&lt;/p&gt;","hint":"&lt;p&gt;0: zero&lt;/p&gt;&lt;p&gt;1: um&lt;/p&gt;&lt;p&gt;2: dois&lt;/p&gt;&lt;p&gt;3: três&lt;/p&gt;&lt;p&gt;4: quatro&lt;/p&gt;&lt;p&gt; 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v>
      </c>
      <c r="AA6" s="15" t="s">
        <v>61</v>
      </c>
      <c r="AB6" s="12" t="str">
        <f t="shared" si="2"/>
        <v>M1-NyO-1a-E-3</v>
      </c>
      <c r="AC6" s="16" t="str">
        <f t="shared" si="3"/>
        <v>M1-NyO-1a-E-3-BR</v>
      </c>
      <c r="AD6" s="16" t="s">
        <v>44</v>
      </c>
      <c r="AE6" s="16"/>
      <c r="AF6" s="17" t="s">
        <v>45</v>
      </c>
    </row>
    <row r="7" ht="75.0" customHeight="1">
      <c r="A7" s="6" t="s">
        <v>62</v>
      </c>
      <c r="B7" s="7" t="s">
        <v>63</v>
      </c>
      <c r="C7" s="8" t="s">
        <v>33</v>
      </c>
      <c r="D7" s="9" t="s">
        <v>34</v>
      </c>
      <c r="E7" s="6"/>
      <c r="F7" s="7" t="s">
        <v>64</v>
      </c>
      <c r="G7" s="7"/>
      <c r="H7" s="7"/>
      <c r="I7" s="7"/>
      <c r="J7" s="6" t="s">
        <v>65</v>
      </c>
      <c r="K7" s="7" t="s">
        <v>38</v>
      </c>
      <c r="L7" s="7" t="s">
        <v>66</v>
      </c>
      <c r="M7" s="6" t="s">
        <v>40</v>
      </c>
      <c r="N7" s="10" t="s">
        <v>41</v>
      </c>
      <c r="O7" s="10" t="s">
        <v>41</v>
      </c>
      <c r="P7" s="11"/>
      <c r="Q7" s="12"/>
      <c r="R7" s="11"/>
      <c r="S7" s="11"/>
      <c r="T7" s="11"/>
      <c r="U7" s="11"/>
      <c r="V7" s="11"/>
      <c r="W7" s="11"/>
      <c r="X7" s="13"/>
      <c r="Y7" s="6" t="s">
        <v>42</v>
      </c>
      <c r="Z7" s="14" t="str">
        <f t="shared" si="1"/>
        <v>{"id":"M1-NyO-1b-I-1-BR","stimulus":"&lt;p&gt;Arraste os números para sua forma escrita por extenso.&lt;/p&gt;","feedback":"&lt;p&gt;0: zero&lt;/p&gt;&lt;p&gt;1: um&lt;/p&gt;&lt;p&gt;2: dois&lt;/p&gt;&lt;p&gt;3: três&lt;/p&gt;&lt;p&gt;4: quatro&lt;/p&gt;&lt;p&gt; 5: cinco&lt;/p&gt;","hint":"&lt;p&gt;0: zero&lt;/p&gt;&lt;p&gt;1: um&lt;/p&gt;&lt;p&gt;2: dois&lt;/p&gt;&lt;p&gt;3: três&lt;/p&gt;&lt;p&gt;4: quatro&lt;/p&gt;&lt;p&gt; 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Lemonlib.numToWords({{Q3}},'pt').slice(1,)","incorrect":true}],"isNumToWords":true,"uniques":true},"algorithm":{"name":"linkOperationResult","params":{"invert":false},"template":"Math list"}}</v>
      </c>
      <c r="AA7" s="15" t="s">
        <v>67</v>
      </c>
      <c r="AB7" s="12" t="str">
        <f t="shared" si="2"/>
        <v>M1-NyO-1b-I-1</v>
      </c>
      <c r="AC7" s="16" t="str">
        <f t="shared" si="3"/>
        <v>M1-NyO-1b-I-1-BR</v>
      </c>
      <c r="AD7" s="16" t="s">
        <v>44</v>
      </c>
      <c r="AE7" s="16"/>
      <c r="AF7" s="17" t="s">
        <v>45</v>
      </c>
    </row>
    <row r="8" ht="75.0" customHeight="1">
      <c r="A8" s="6" t="s">
        <v>62</v>
      </c>
      <c r="B8" s="7" t="s">
        <v>63</v>
      </c>
      <c r="C8" s="8" t="s">
        <v>33</v>
      </c>
      <c r="D8" s="9" t="s">
        <v>34</v>
      </c>
      <c r="E8" s="6"/>
      <c r="F8" s="10" t="s">
        <v>68</v>
      </c>
      <c r="G8" s="7"/>
      <c r="H8" s="7"/>
      <c r="I8" s="7"/>
      <c r="J8" s="17" t="s">
        <v>47</v>
      </c>
      <c r="K8" s="7" t="s">
        <v>38</v>
      </c>
      <c r="L8" s="10" t="s">
        <v>69</v>
      </c>
      <c r="M8" s="6" t="s">
        <v>40</v>
      </c>
      <c r="N8" s="10" t="s">
        <v>41</v>
      </c>
      <c r="O8" s="10" t="s">
        <v>41</v>
      </c>
      <c r="P8" s="11"/>
      <c r="Q8" s="12"/>
      <c r="R8" s="11"/>
      <c r="S8" s="11"/>
      <c r="T8" s="11"/>
      <c r="U8" s="11"/>
      <c r="V8" s="11"/>
      <c r="W8" s="11"/>
      <c r="X8" s="13"/>
      <c r="Y8" s="6" t="s">
        <v>42</v>
      </c>
      <c r="Z8" s="14" t="str">
        <f t="shared" si="1"/>
        <v>{"id":"M1-NyO-1b-I-2-BR","stimulus":"&lt;p&gt;Qual dos números a seguir é o {{T1}}?&lt;/p&gt;","hint":"&lt;p&gt;0: zero&lt;/p&gt;&lt;p&gt;1: um&lt;/p&gt;&lt;p&gt;2: dois&lt;/p&gt;&lt;p&gt;3: três&lt;/p&gt;&lt;p&gt;4: quatro&lt;/p&gt;&lt;p&gt; 5: cinco&lt;/p&gt;","feedback":"&lt;p&gt;0: zero&lt;/p&gt;&lt;p&gt;1: um&lt;/p&gt;&lt;p&gt;2: dois&lt;/p&gt;&lt;p&gt;3: três&lt;/p&gt;&lt;p&gt;4: quatro&lt;/p&gt;&lt;p&gt; 5: cinco&lt;/p&gt;","seed":{"parameters":[{"name":"Q1","label":null,"list":[0,1,2,3,4,5]},{"name":"Q2","label":null,"list":[0,1,2,3,4,5]},{"name":"Q3","label":null,"list":[0,1,2,3,4,5]}],"calculated":[{"name":"A1","label":"{{function}}","function":"{{Q1}}"},{"name":"A2","label":"{{function}}","function":"{{Q2}}","incorrect":true},{"name":"A3","label":"{{function}}","function":"{{Q3}}","incorrect":true},{"name":"T1","label":"{{function}}","function":"Lemonlib.numToWords({{Q1}},'pt')","temp":true}],"uniques":true},"algorithm":{"name":"trueFalse","template":"Multiple choice – standard","params":{"countCorrect":1,"countIncorrect":2,"showCheckIcon":true}}}</v>
      </c>
      <c r="AA8" s="15" t="s">
        <v>70</v>
      </c>
      <c r="AB8" s="12" t="str">
        <f t="shared" si="2"/>
        <v>M1-NyO-1b-I-2</v>
      </c>
      <c r="AC8" s="16" t="str">
        <f t="shared" si="3"/>
        <v>M1-NyO-1b-I-2-BR</v>
      </c>
      <c r="AD8" s="16" t="s">
        <v>44</v>
      </c>
      <c r="AE8" s="16"/>
      <c r="AF8" s="17" t="s">
        <v>45</v>
      </c>
    </row>
    <row r="9" ht="75.0" customHeight="1">
      <c r="A9" s="6" t="s">
        <v>62</v>
      </c>
      <c r="B9" s="7" t="s">
        <v>63</v>
      </c>
      <c r="C9" s="18" t="s">
        <v>49</v>
      </c>
      <c r="D9" s="9" t="s">
        <v>34</v>
      </c>
      <c r="E9" s="6"/>
      <c r="F9" s="7" t="s">
        <v>71</v>
      </c>
      <c r="G9" s="7" t="s">
        <v>51</v>
      </c>
      <c r="H9" s="7"/>
      <c r="I9" s="7"/>
      <c r="J9" s="6" t="s">
        <v>72</v>
      </c>
      <c r="K9" s="7" t="s">
        <v>73</v>
      </c>
      <c r="L9" s="7" t="s">
        <v>74</v>
      </c>
      <c r="M9" s="6" t="s">
        <v>40</v>
      </c>
      <c r="N9" s="10" t="s">
        <v>41</v>
      </c>
      <c r="O9" s="10" t="s">
        <v>41</v>
      </c>
      <c r="P9" s="11"/>
      <c r="Q9" s="12"/>
      <c r="R9" s="11"/>
      <c r="S9" s="11"/>
      <c r="T9" s="11"/>
      <c r="U9" s="11"/>
      <c r="V9" s="11"/>
      <c r="W9" s="11"/>
      <c r="X9" s="13"/>
      <c r="Y9" s="6" t="s">
        <v>42</v>
      </c>
      <c r="Z9" s="14" t="str">
        <f t="shared" si="1"/>
        <v>{"id":"M1-NyO-1b-E-1-BR","stimulus":"&lt;p&gt;Quantos helicópteros você vê?&lt;/p&gt;&lt;div style=\"display:flex; justify-content: center;\"&gt;{{T1}}&lt;/div&gt;","feedback":"&lt;p&gt;0: zero&lt;/p&gt;&lt;p&gt;1: um&lt;/p&gt;&lt;p&gt;2: dois&lt;/p&gt;&lt;p&gt;3: três&lt;/p&gt;&lt;p&gt;4: quatro&lt;/p&gt;&lt;p&gt; 5: cinco&lt;/p&gt;","hint":"&lt;p&gt;0: zero&lt;/p&gt;&lt;p&gt;1: um&lt;/p&gt;&lt;p&gt;2: dois&lt;/p&gt;&lt;p&gt;3: três&lt;/p&gt;&lt;p&gt;4: quatro&lt;/p&gt;&lt;p&gt; 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AA9" s="15" t="s">
        <v>75</v>
      </c>
      <c r="AB9" s="12" t="str">
        <f t="shared" si="2"/>
        <v>M1-NyO-1b-E-1</v>
      </c>
      <c r="AC9" s="16" t="str">
        <f t="shared" si="3"/>
        <v>M1-NyO-1b-E-1-BR</v>
      </c>
      <c r="AD9" s="16" t="s">
        <v>44</v>
      </c>
      <c r="AE9" s="16"/>
      <c r="AF9" s="17" t="s">
        <v>45</v>
      </c>
    </row>
    <row r="10" ht="75.0" customHeight="1">
      <c r="A10" s="6" t="s">
        <v>62</v>
      </c>
      <c r="B10" s="7" t="s">
        <v>63</v>
      </c>
      <c r="C10" s="18" t="s">
        <v>49</v>
      </c>
      <c r="D10" s="9" t="s">
        <v>34</v>
      </c>
      <c r="E10" s="6"/>
      <c r="F10" s="7" t="s">
        <v>76</v>
      </c>
      <c r="G10" s="7" t="s">
        <v>51</v>
      </c>
      <c r="H10" s="7"/>
      <c r="I10" s="7"/>
      <c r="J10" s="6" t="s">
        <v>72</v>
      </c>
      <c r="K10" s="7" t="s">
        <v>73</v>
      </c>
      <c r="L10" s="7" t="s">
        <v>77</v>
      </c>
      <c r="M10" s="6" t="s">
        <v>40</v>
      </c>
      <c r="N10" s="10" t="s">
        <v>41</v>
      </c>
      <c r="O10" s="10" t="s">
        <v>41</v>
      </c>
      <c r="P10" s="11"/>
      <c r="Q10" s="12"/>
      <c r="R10" s="11"/>
      <c r="S10" s="11"/>
      <c r="T10" s="11"/>
      <c r="U10" s="11"/>
      <c r="V10" s="11"/>
      <c r="W10" s="11"/>
      <c r="X10" s="13"/>
      <c r="Y10" s="6" t="s">
        <v>42</v>
      </c>
      <c r="Z10" s="14" t="str">
        <f t="shared" si="1"/>
        <v>{"id":"M1-NyO-1b-E-2-BR","stimulus":"&lt;p&gt;Quantas bolas você vê?&lt;/p&gt;&lt;div style=\"display:flex; justify-content: center;\"&gt;{{T1}}&lt;/div&gt;","feedback":"&lt;p&gt;0: zero&lt;/p&gt;&lt;p&gt;1: um&lt;/p&gt;&lt;p&gt;2: dois&lt;/p&gt;&lt;p&gt;3: três&lt;/p&gt;&lt;p&gt;4: quatro&lt;/p&gt;&lt;p&gt; 5: cinco&lt;/p&gt;","hint":"&lt;p&gt;0: zero&lt;/p&gt;&lt;p&gt;1: um&lt;/p&gt;&lt;p&gt;2: dois&lt;/p&gt;&lt;p&gt;3: três&lt;/p&gt;&lt;p&gt;4: quatro&lt;/p&gt;&lt;p&gt; 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AA10" s="15" t="s">
        <v>78</v>
      </c>
      <c r="AB10" s="12" t="str">
        <f t="shared" si="2"/>
        <v>M1-NyO-1b-E-2</v>
      </c>
      <c r="AC10" s="16" t="str">
        <f t="shared" si="3"/>
        <v>M1-NyO-1b-E-2-BR</v>
      </c>
      <c r="AD10" s="16" t="s">
        <v>44</v>
      </c>
      <c r="AE10" s="16"/>
      <c r="AF10" s="17" t="s">
        <v>45</v>
      </c>
    </row>
    <row r="11" ht="75.0" customHeight="1">
      <c r="A11" s="6" t="s">
        <v>62</v>
      </c>
      <c r="B11" s="7" t="s">
        <v>63</v>
      </c>
      <c r="C11" s="18" t="s">
        <v>49</v>
      </c>
      <c r="D11" s="9" t="s">
        <v>34</v>
      </c>
      <c r="E11" s="6"/>
      <c r="F11" s="7" t="s">
        <v>79</v>
      </c>
      <c r="G11" s="7" t="s">
        <v>51</v>
      </c>
      <c r="H11" s="7"/>
      <c r="I11" s="7"/>
      <c r="J11" s="6" t="s">
        <v>72</v>
      </c>
      <c r="K11" s="7" t="s">
        <v>73</v>
      </c>
      <c r="L11" s="7" t="s">
        <v>80</v>
      </c>
      <c r="M11" s="6" t="s">
        <v>40</v>
      </c>
      <c r="N11" s="10" t="s">
        <v>41</v>
      </c>
      <c r="O11" s="10" t="s">
        <v>41</v>
      </c>
      <c r="P11" s="11"/>
      <c r="Q11" s="12"/>
      <c r="R11" s="11"/>
      <c r="S11" s="11"/>
      <c r="T11" s="11"/>
      <c r="U11" s="11"/>
      <c r="V11" s="11"/>
      <c r="W11" s="11"/>
      <c r="X11" s="13"/>
      <c r="Y11" s="6" t="s">
        <v>42</v>
      </c>
      <c r="Z11" s="14" t="str">
        <f t="shared" si="1"/>
        <v>{"id":"M1-NyO-1b-E-3-BR","stimulus":"&lt;p&gt;Quantos coelhos você vê?&lt;/p&gt;&lt;div style=\"display:flex; justify-content: center;\"&gt;{{T1}}&lt;/div&gt;","feedback":"&lt;p&gt;0: zero&lt;/p&gt;&lt;p&gt;1: um&lt;/p&gt;&lt;p&gt;2: dois&lt;/p&gt;&lt;p&gt;3: três&lt;/p&gt;&lt;p&gt;4: quatro&lt;/p&gt;&lt;p&gt; 5: cinco&lt;/p&gt;","hint":"&lt;p&gt;0: zero&lt;/p&gt;&lt;p&gt;1: um&lt;/p&gt;&lt;p&gt;2: dois&lt;/p&gt;&lt;p&gt;3: três&lt;/p&gt;&lt;p&gt;4: quatro&lt;/p&gt;&lt;p&gt; 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AA11" s="15" t="s">
        <v>81</v>
      </c>
      <c r="AB11" s="12" t="str">
        <f t="shared" si="2"/>
        <v>M1-NyO-1b-E-3</v>
      </c>
      <c r="AC11" s="16" t="str">
        <f t="shared" si="3"/>
        <v>M1-NyO-1b-E-3-BR</v>
      </c>
      <c r="AD11" s="16" t="s">
        <v>44</v>
      </c>
      <c r="AE11" s="16"/>
      <c r="AF11" s="17" t="s">
        <v>45</v>
      </c>
    </row>
    <row r="12" ht="75.0" customHeight="1">
      <c r="A12" s="6" t="s">
        <v>82</v>
      </c>
      <c r="B12" s="7" t="s">
        <v>83</v>
      </c>
      <c r="C12" s="8" t="s">
        <v>33</v>
      </c>
      <c r="D12" s="9" t="s">
        <v>34</v>
      </c>
      <c r="E12" s="6"/>
      <c r="F12" s="7" t="s">
        <v>84</v>
      </c>
      <c r="G12" s="7"/>
      <c r="H12" s="7"/>
      <c r="I12" s="7"/>
      <c r="J12" s="6" t="s">
        <v>85</v>
      </c>
      <c r="K12" s="7" t="s">
        <v>86</v>
      </c>
      <c r="L12" s="7" t="s">
        <v>87</v>
      </c>
      <c r="M12" s="6" t="s">
        <v>40</v>
      </c>
      <c r="N12" s="10" t="s">
        <v>88</v>
      </c>
      <c r="O12" s="10" t="s">
        <v>88</v>
      </c>
      <c r="P12" s="11"/>
      <c r="Q12" s="12"/>
      <c r="R12" s="11"/>
      <c r="S12" s="11"/>
      <c r="T12" s="11"/>
      <c r="U12" s="11"/>
      <c r="V12" s="11"/>
      <c r="W12" s="11"/>
      <c r="X12" s="13"/>
      <c r="Y12" s="6" t="s">
        <v>42</v>
      </c>
      <c r="Z12" s="14" t="str">
        <f t="shared" si="1"/>
        <v>{"id":"M1-NyO-1c-I-1-BR","stimulus":"&lt;p&gt;Arraste e ordene esses números do menor para o maior.&lt;/p&gt;","template":"&lt;p style=\"text-align:center;\"&gt;{{response}} &lt; {{response}} &lt; {{response}}&lt;/p&gt;","feedback":"&lt;p&gt;Estes são os primeiros números:&lt;/p&gt;&lt;p&gt;0, 1, 2, 3, 4 e 5&lt;/p&gt;","hint":"&lt;p&gt;Estes são os primeiros números:&lt;/p&gt;&lt;p&gt;0,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AA12" s="15" t="s">
        <v>89</v>
      </c>
      <c r="AB12" s="12" t="str">
        <f t="shared" si="2"/>
        <v>M1-NyO-1c-I-1</v>
      </c>
      <c r="AC12" s="16" t="str">
        <f t="shared" si="3"/>
        <v>M1-NyO-1c-I-1-BR</v>
      </c>
      <c r="AD12" s="16" t="s">
        <v>44</v>
      </c>
      <c r="AE12" s="16"/>
      <c r="AF12" s="17" t="s">
        <v>45</v>
      </c>
    </row>
    <row r="13" ht="75.0" customHeight="1">
      <c r="A13" s="6" t="s">
        <v>82</v>
      </c>
      <c r="B13" s="7" t="s">
        <v>83</v>
      </c>
      <c r="C13" s="8" t="s">
        <v>33</v>
      </c>
      <c r="D13" s="9" t="s">
        <v>34</v>
      </c>
      <c r="E13" s="6"/>
      <c r="F13" s="7" t="s">
        <v>90</v>
      </c>
      <c r="G13" s="7"/>
      <c r="H13" s="7"/>
      <c r="I13" s="7"/>
      <c r="J13" s="6" t="s">
        <v>85</v>
      </c>
      <c r="K13" s="7" t="s">
        <v>86</v>
      </c>
      <c r="L13" s="7" t="s">
        <v>87</v>
      </c>
      <c r="M13" s="6" t="s">
        <v>40</v>
      </c>
      <c r="N13" s="10" t="s">
        <v>88</v>
      </c>
      <c r="O13" s="10" t="s">
        <v>88</v>
      </c>
      <c r="P13" s="11"/>
      <c r="Q13" s="12"/>
      <c r="R13" s="11"/>
      <c r="S13" s="11"/>
      <c r="T13" s="11"/>
      <c r="U13" s="11"/>
      <c r="V13" s="11"/>
      <c r="W13" s="11"/>
      <c r="X13" s="13"/>
      <c r="Y13" s="6" t="s">
        <v>42</v>
      </c>
      <c r="Z13" s="14" t="str">
        <f t="shared" si="1"/>
        <v>{"id":"M1-NyO-1c-I-2-BR","stimulus":"&lt;p&gt;Arraste e ordene esses números do maior para o menor.&lt;/p&gt;","template":"&lt;p style=\"text-align:center;\"&gt;{{response}} &gt; {{response}} &gt; {{response}}&lt;/p&gt;","feedback":"&lt;p&gt;Estes são os primeiros números:&lt;/p&gt;&lt;p&gt;0, 1, 2, 3, 4 e 5&lt;/p&gt;","hint":"&lt;p&gt;Estes são os primeiros números:&lt;/p&gt;&lt;p&gt;0,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AA13" s="15" t="s">
        <v>91</v>
      </c>
      <c r="AB13" s="12" t="str">
        <f t="shared" si="2"/>
        <v>M1-NyO-1c-I-2</v>
      </c>
      <c r="AC13" s="16" t="str">
        <f t="shared" si="3"/>
        <v>M1-NyO-1c-I-2-BR</v>
      </c>
      <c r="AD13" s="16" t="s">
        <v>44</v>
      </c>
      <c r="AE13" s="16"/>
      <c r="AF13" s="17" t="s">
        <v>45</v>
      </c>
    </row>
    <row r="14" ht="75.0" customHeight="1">
      <c r="A14" s="6" t="s">
        <v>82</v>
      </c>
      <c r="B14" s="7" t="s">
        <v>83</v>
      </c>
      <c r="C14" s="18" t="s">
        <v>49</v>
      </c>
      <c r="D14" s="9" t="s">
        <v>34</v>
      </c>
      <c r="E14" s="6"/>
      <c r="F14" s="7" t="s">
        <v>92</v>
      </c>
      <c r="G14" s="7" t="s">
        <v>93</v>
      </c>
      <c r="H14" s="7"/>
      <c r="I14" s="7"/>
      <c r="J14" s="6" t="s">
        <v>72</v>
      </c>
      <c r="K14" s="7" t="s">
        <v>94</v>
      </c>
      <c r="L14" s="7" t="s">
        <v>95</v>
      </c>
      <c r="M14" s="6" t="s">
        <v>40</v>
      </c>
      <c r="N14" s="10" t="s">
        <v>88</v>
      </c>
      <c r="O14" s="10" t="s">
        <v>88</v>
      </c>
      <c r="P14" s="11"/>
      <c r="Q14" s="12"/>
      <c r="R14" s="11"/>
      <c r="S14" s="11"/>
      <c r="T14" s="11"/>
      <c r="U14" s="11"/>
      <c r="V14" s="11"/>
      <c r="W14" s="11"/>
      <c r="X14" s="13"/>
      <c r="Y14" s="6" t="s">
        <v>42</v>
      </c>
      <c r="Z14" s="14" t="str">
        <f t="shared" si="1"/>
        <v>{"id":"M1-NyO-1c-E-1-BR","stimulus":"&lt;p&gt;Escreva os números {{Q1}} e {{Q2}} na ordem do maior para o menor.&lt;/p&gt;","feedback":"&lt;p&gt;Estes são os primeiros números:&lt;/p&gt;&lt;p&gt;0, 1, 2, 3, 4 e 5&lt;/p&gt;","hint":"&lt;p&gt;Estes são os primeiros números:&lt;/p&gt;&lt;p&gt;0, 1, 2, 3, 4 e 5&lt;/p&gt;","template":"&lt;p&gt;{{response}} &gt; {{response}}&lt;/p&gt;","seed":{"parameters":[{"name":"Q1","label":null,"list":[0,1,2,3,4,5]},{"name":"Q2","label":null,"list":[0,1,2,3,4,5]}],"calculated":[{"name":"A1","label":null,"function":"math.max({{Q1}},{{Q2}})"},{"name":"A2","label":null,"function":"math.min({{Q1}},{{Q2}})"}],"uniques":true},"algorithm":{"name":"calculateOperation","params":{"method":"equivLiteral","keyboard":"NUMERICAL"}}}</v>
      </c>
      <c r="AA14" s="15" t="s">
        <v>96</v>
      </c>
      <c r="AB14" s="12" t="str">
        <f t="shared" si="2"/>
        <v>M1-NyO-1c-E-1</v>
      </c>
      <c r="AC14" s="16" t="str">
        <f t="shared" si="3"/>
        <v>M1-NyO-1c-E-1-BR</v>
      </c>
      <c r="AD14" s="16" t="s">
        <v>44</v>
      </c>
      <c r="AE14" s="16"/>
      <c r="AF14" s="17" t="s">
        <v>45</v>
      </c>
    </row>
    <row r="15" ht="75.0" customHeight="1">
      <c r="A15" s="6" t="s">
        <v>82</v>
      </c>
      <c r="B15" s="7" t="s">
        <v>83</v>
      </c>
      <c r="C15" s="18" t="s">
        <v>49</v>
      </c>
      <c r="D15" s="9" t="s">
        <v>34</v>
      </c>
      <c r="E15" s="6"/>
      <c r="F15" s="7" t="s">
        <v>97</v>
      </c>
      <c r="G15" s="7" t="s">
        <v>98</v>
      </c>
      <c r="H15" s="7"/>
      <c r="I15" s="7"/>
      <c r="J15" s="6" t="s">
        <v>72</v>
      </c>
      <c r="K15" s="7" t="s">
        <v>94</v>
      </c>
      <c r="L15" s="7" t="s">
        <v>99</v>
      </c>
      <c r="M15" s="6" t="s">
        <v>40</v>
      </c>
      <c r="N15" s="10" t="s">
        <v>88</v>
      </c>
      <c r="O15" s="10" t="s">
        <v>88</v>
      </c>
      <c r="P15" s="11"/>
      <c r="Q15" s="12"/>
      <c r="R15" s="11"/>
      <c r="S15" s="11"/>
      <c r="T15" s="11"/>
      <c r="U15" s="11"/>
      <c r="V15" s="11"/>
      <c r="W15" s="11"/>
      <c r="X15" s="13"/>
      <c r="Y15" s="6" t="s">
        <v>42</v>
      </c>
      <c r="Z15" s="14" t="str">
        <f t="shared" si="1"/>
        <v>{"id":"M1-NyO-1c-E-2-BR","stimulus":"&lt;p&gt;Escreva os números {{Q1}} e {{Q2}} na ordem do menor para o maior.&lt;/p&gt;","feedback":"&lt;p&gt;Estes são os primeiros números:&lt;/p&gt;&lt;p&gt;0, 1, 2, 3, 4 e 5&lt;/p&gt;","hint":"&lt;p&gt;Estes são os primeiros números:&lt;/p&gt;&lt;p&gt;0, 1, 2, 3, 4 e 5&lt;/p&gt;","template":"&lt;p&gt;{{response}} &lt; {{response}}&lt;/p&gt;","seed":{"parameters":[{"name":"Q1","label":null,"list":[0,1,2,3,4,5]},{"name":"Q2","label":null,"list":[0,1,2,3,4,5]}],"calculated":[{"name":"A1","label":null,"function":"math.min({{Q1}},{{Q2}})"},{"name":"A2","label":null,"function":"math.max({{Q1}},{{Q2}})"}],"uniques":true},"algorithm":{"name":"calculateOperation","params":{"method":"equivLiteral","keyboard":"NUMERICAL"}}}</v>
      </c>
      <c r="AA15" s="15" t="s">
        <v>100</v>
      </c>
      <c r="AB15" s="12" t="str">
        <f t="shared" si="2"/>
        <v>M1-NyO-1c-E-2</v>
      </c>
      <c r="AC15" s="16" t="str">
        <f t="shared" si="3"/>
        <v>M1-NyO-1c-E-2-BR</v>
      </c>
      <c r="AD15" s="16" t="s">
        <v>44</v>
      </c>
      <c r="AE15" s="16"/>
      <c r="AF15" s="17" t="s">
        <v>45</v>
      </c>
    </row>
    <row r="16" ht="75.0" customHeight="1">
      <c r="A16" s="6" t="s">
        <v>101</v>
      </c>
      <c r="B16" s="7" t="s">
        <v>102</v>
      </c>
      <c r="C16" s="8" t="s">
        <v>33</v>
      </c>
      <c r="D16" s="9" t="s">
        <v>34</v>
      </c>
      <c r="E16" s="6"/>
      <c r="F16" s="7" t="s">
        <v>103</v>
      </c>
      <c r="G16" s="7"/>
      <c r="H16" s="7"/>
      <c r="I16" s="6" t="s">
        <v>104</v>
      </c>
      <c r="J16" s="6" t="s">
        <v>65</v>
      </c>
      <c r="K16" s="19" t="s">
        <v>105</v>
      </c>
      <c r="L16" s="7" t="s">
        <v>106</v>
      </c>
      <c r="M16" s="6" t="s">
        <v>40</v>
      </c>
      <c r="N16" s="7" t="s">
        <v>107</v>
      </c>
      <c r="O16" s="7" t="s">
        <v>107</v>
      </c>
      <c r="P16" s="11"/>
      <c r="Q16" s="12"/>
      <c r="R16" s="11"/>
      <c r="S16" s="11"/>
      <c r="T16" s="11"/>
      <c r="U16" s="11"/>
      <c r="V16" s="11"/>
      <c r="W16" s="11"/>
      <c r="X16" s="13"/>
      <c r="Y16" s="6" t="s">
        <v>42</v>
      </c>
      <c r="Z16" s="14" t="str">
        <f t="shared" si="1"/>
        <v>{"id":"M1-NyO-2a-I-1-BR","stimulus":"&lt;p&gt;Arraste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Lemonlib.numToWords({{Q3}},'pt').slice(1,)","incorrect":true}],"isNumToWords":true,"uniques":true},"algorithm":{"name":"linkOperationResult","params":{"invert":true},"template":"Math list"}}</v>
      </c>
      <c r="AA16" s="15" t="s">
        <v>108</v>
      </c>
      <c r="AB16" s="12" t="str">
        <f t="shared" si="2"/>
        <v>M1-NyO-2a-I-1</v>
      </c>
      <c r="AC16" s="16" t="str">
        <f t="shared" si="3"/>
        <v>M1-NyO-2a-I-1-BR</v>
      </c>
      <c r="AD16" s="16" t="s">
        <v>44</v>
      </c>
      <c r="AE16" s="16"/>
      <c r="AF16" s="17" t="s">
        <v>45</v>
      </c>
    </row>
    <row r="17" ht="75.0" customHeight="1">
      <c r="A17" s="6" t="s">
        <v>101</v>
      </c>
      <c r="B17" s="7" t="s">
        <v>102</v>
      </c>
      <c r="C17" s="8" t="s">
        <v>33</v>
      </c>
      <c r="D17" s="9" t="s">
        <v>34</v>
      </c>
      <c r="E17" s="6"/>
      <c r="F17" s="20" t="s">
        <v>109</v>
      </c>
      <c r="G17" s="19" t="s">
        <v>110</v>
      </c>
      <c r="H17" s="7"/>
      <c r="I17" s="6" t="s">
        <v>104</v>
      </c>
      <c r="J17" s="6" t="s">
        <v>111</v>
      </c>
      <c r="K17" s="19" t="s">
        <v>112</v>
      </c>
      <c r="L17" s="10" t="s">
        <v>113</v>
      </c>
      <c r="M17" s="6" t="s">
        <v>40</v>
      </c>
      <c r="N17" s="7" t="s">
        <v>107</v>
      </c>
      <c r="O17" s="7" t="s">
        <v>107</v>
      </c>
      <c r="P17" s="11"/>
      <c r="Q17" s="12"/>
      <c r="R17" s="11"/>
      <c r="S17" s="11"/>
      <c r="T17" s="11"/>
      <c r="U17" s="11"/>
      <c r="V17" s="11"/>
      <c r="W17" s="11"/>
      <c r="X17" s="13"/>
      <c r="Y17" s="6" t="s">
        <v>42</v>
      </c>
      <c r="Z17" s="14" t="str">
        <f t="shared" si="1"/>
        <v>{"id":"M1-NyO-2a-I-2-BR","stimulus":"&lt;p&gt;Complete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v>
      </c>
      <c r="AA17" s="15" t="s">
        <v>114</v>
      </c>
      <c r="AB17" s="12" t="str">
        <f t="shared" si="2"/>
        <v>M1-NyO-2a-I-2</v>
      </c>
      <c r="AC17" s="16" t="str">
        <f t="shared" si="3"/>
        <v>M1-NyO-2a-I-2-BR</v>
      </c>
      <c r="AD17" s="16" t="s">
        <v>44</v>
      </c>
      <c r="AE17" s="16"/>
      <c r="AF17" s="17" t="s">
        <v>45</v>
      </c>
    </row>
    <row r="18" ht="75.0" customHeight="1">
      <c r="A18" s="6" t="s">
        <v>101</v>
      </c>
      <c r="B18" s="7" t="s">
        <v>102</v>
      </c>
      <c r="C18" s="18" t="s">
        <v>49</v>
      </c>
      <c r="D18" s="9" t="s">
        <v>34</v>
      </c>
      <c r="E18" s="6"/>
      <c r="F18" s="19" t="s">
        <v>115</v>
      </c>
      <c r="G18" s="7" t="s">
        <v>116</v>
      </c>
      <c r="H18" s="7"/>
      <c r="I18" s="6" t="s">
        <v>117</v>
      </c>
      <c r="J18" s="6" t="s">
        <v>47</v>
      </c>
      <c r="K18" s="7" t="s">
        <v>118</v>
      </c>
      <c r="L18" s="10" t="s">
        <v>119</v>
      </c>
      <c r="M18" s="6" t="s">
        <v>40</v>
      </c>
      <c r="N18" s="7" t="s">
        <v>107</v>
      </c>
      <c r="O18" s="7" t="s">
        <v>107</v>
      </c>
      <c r="P18" s="11"/>
      <c r="Q18" s="12"/>
      <c r="R18" s="11"/>
      <c r="S18" s="11"/>
      <c r="T18" s="11"/>
      <c r="U18" s="11"/>
      <c r="V18" s="11"/>
      <c r="W18" s="11"/>
      <c r="X18" s="13"/>
      <c r="Y18" s="6" t="s">
        <v>42</v>
      </c>
      <c r="Z18" s="14" t="str">
        <f t="shared" si="1"/>
        <v>{"id":"M1-NyO-2a-E-1-BR","stimulus":"&lt;p&gt;Quantas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v>
      </c>
      <c r="AA18" s="15" t="s">
        <v>120</v>
      </c>
      <c r="AB18" s="12" t="str">
        <f t="shared" si="2"/>
        <v>M1-NyO-2a-E-1</v>
      </c>
      <c r="AC18" s="16" t="str">
        <f t="shared" si="3"/>
        <v>M1-NyO-2a-E-1-BR</v>
      </c>
      <c r="AD18" s="16" t="s">
        <v>44</v>
      </c>
      <c r="AE18" s="16"/>
      <c r="AF18" s="17" t="s">
        <v>45</v>
      </c>
    </row>
    <row r="19" ht="75.0" customHeight="1">
      <c r="A19" s="6" t="s">
        <v>101</v>
      </c>
      <c r="B19" s="7" t="s">
        <v>102</v>
      </c>
      <c r="C19" s="18" t="s">
        <v>49</v>
      </c>
      <c r="D19" s="9" t="s">
        <v>34</v>
      </c>
      <c r="E19" s="6"/>
      <c r="F19" s="19" t="s">
        <v>121</v>
      </c>
      <c r="G19" s="7" t="s">
        <v>116</v>
      </c>
      <c r="H19" s="7"/>
      <c r="I19" s="6" t="s">
        <v>117</v>
      </c>
      <c r="J19" s="6" t="s">
        <v>47</v>
      </c>
      <c r="K19" s="7" t="s">
        <v>118</v>
      </c>
      <c r="L19" s="10" t="s">
        <v>122</v>
      </c>
      <c r="M19" s="6" t="s">
        <v>40</v>
      </c>
      <c r="N19" s="7" t="s">
        <v>107</v>
      </c>
      <c r="O19" s="7" t="s">
        <v>107</v>
      </c>
      <c r="P19" s="11"/>
      <c r="Q19" s="12"/>
      <c r="R19" s="11"/>
      <c r="S19" s="11"/>
      <c r="T19" s="11"/>
      <c r="U19" s="11"/>
      <c r="V19" s="11"/>
      <c r="W19" s="11"/>
      <c r="X19" s="13"/>
      <c r="Y19" s="6" t="s">
        <v>42</v>
      </c>
      <c r="Z19" s="14" t="str">
        <f t="shared" si="1"/>
        <v>{"id":"M1-NyO-2a-E-2-BR","stimulus":"&lt;p&gt;Quantas bicicletas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nove&lt;/p&gt;","seed":{"parameters":[{"name":"Q1","label":null,"list":[6,7,8,9]},{"name":"Q2","label":null,"list":[6,7,8,9]},{"name":"Q3","label":null,"list":[6,7,8,9]}],"calculated":[{"name":"T1","label":"{{function}}","function":"'&lt;img src=\"https://blueberry-assets.oneclick.es/M1_NyO_2a_2.svg\"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v>
      </c>
      <c r="AA19" s="15" t="s">
        <v>123</v>
      </c>
      <c r="AB19" s="12" t="str">
        <f t="shared" si="2"/>
        <v>M1-NyO-2a-E-2</v>
      </c>
      <c r="AC19" s="16" t="str">
        <f t="shared" si="3"/>
        <v>M1-NyO-2a-E-2-BR</v>
      </c>
      <c r="AD19" s="16" t="s">
        <v>44</v>
      </c>
      <c r="AE19" s="16"/>
      <c r="AF19" s="17" t="s">
        <v>45</v>
      </c>
    </row>
    <row r="20" ht="75.0" customHeight="1">
      <c r="A20" s="6" t="s">
        <v>101</v>
      </c>
      <c r="B20" s="7" t="s">
        <v>102</v>
      </c>
      <c r="C20" s="18" t="s">
        <v>49</v>
      </c>
      <c r="D20" s="9" t="s">
        <v>34</v>
      </c>
      <c r="E20" s="17"/>
      <c r="F20" s="19" t="s">
        <v>124</v>
      </c>
      <c r="G20" s="7" t="s">
        <v>116</v>
      </c>
      <c r="H20" s="7"/>
      <c r="I20" s="6" t="s">
        <v>117</v>
      </c>
      <c r="J20" s="6" t="s">
        <v>47</v>
      </c>
      <c r="K20" s="7" t="s">
        <v>118</v>
      </c>
      <c r="L20" s="10" t="s">
        <v>125</v>
      </c>
      <c r="M20" s="6" t="s">
        <v>40</v>
      </c>
      <c r="N20" s="7" t="s">
        <v>107</v>
      </c>
      <c r="O20" s="7" t="s">
        <v>107</v>
      </c>
      <c r="P20" s="11"/>
      <c r="Q20" s="12"/>
      <c r="R20" s="11"/>
      <c r="S20" s="11"/>
      <c r="T20" s="11"/>
      <c r="U20" s="11"/>
      <c r="V20" s="11"/>
      <c r="W20" s="11"/>
      <c r="X20" s="13"/>
      <c r="Y20" s="6" t="s">
        <v>42</v>
      </c>
      <c r="Z20" s="14" t="str">
        <f t="shared" si="1"/>
        <v>{"id":"M1-NyO-2a-E-3-BR","stimulus":"&lt;p&gt;Quantas árvores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nove&lt;/p&gt;","seed":{"parameters":[{"name":"Q1","label":null,"list":[6,7,8,9]},{"name":"Q2","label":null,"list":[6,7,8,9]},{"name":"Q3","label":null,"list":[6,7,8,9]}],"calculated":[{"name":"T1","label":"{{function}}","function":"'&lt;img src=\"https://blueberry-assets.oneclick.es/M1_NyO_2a_3.svg\"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v>
      </c>
      <c r="AA20" s="15" t="s">
        <v>126</v>
      </c>
      <c r="AB20" s="12" t="str">
        <f t="shared" si="2"/>
        <v>M1-NyO-2a-E-3</v>
      </c>
      <c r="AC20" s="16" t="str">
        <f t="shared" si="3"/>
        <v>M1-NyO-2a-E-3-BR</v>
      </c>
      <c r="AD20" s="16" t="s">
        <v>44</v>
      </c>
      <c r="AE20" s="16"/>
      <c r="AF20" s="17" t="s">
        <v>45</v>
      </c>
    </row>
    <row r="21" ht="75.0" customHeight="1">
      <c r="A21" s="6" t="s">
        <v>127</v>
      </c>
      <c r="B21" s="7" t="s">
        <v>128</v>
      </c>
      <c r="C21" s="8" t="s">
        <v>33</v>
      </c>
      <c r="D21" s="9" t="s">
        <v>34</v>
      </c>
      <c r="E21" s="6"/>
      <c r="F21" s="7" t="s">
        <v>129</v>
      </c>
      <c r="G21" s="7"/>
      <c r="H21" s="7"/>
      <c r="I21" s="6" t="s">
        <v>104</v>
      </c>
      <c r="J21" s="6" t="s">
        <v>65</v>
      </c>
      <c r="K21" s="19" t="s">
        <v>130</v>
      </c>
      <c r="L21" s="7" t="s">
        <v>106</v>
      </c>
      <c r="M21" s="6" t="s">
        <v>40</v>
      </c>
      <c r="N21" s="7" t="s">
        <v>107</v>
      </c>
      <c r="O21" s="7" t="s">
        <v>107</v>
      </c>
      <c r="P21" s="21"/>
      <c r="Q21" s="16"/>
      <c r="R21" s="22"/>
      <c r="S21" s="22"/>
      <c r="T21" s="22"/>
      <c r="U21" s="22"/>
      <c r="V21" s="22"/>
      <c r="W21" s="14"/>
      <c r="X21" s="23"/>
      <c r="Y21" s="6" t="s">
        <v>42</v>
      </c>
      <c r="Z21" s="14" t="str">
        <f t="shared" si="1"/>
        <v>{"id":"M1-NyO-2b-I-1-BR","stimulus":"&lt;p&gt;Arraste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Lemonlib.numToWords({{Q3}},'pt').slice(1,)","incorrect":true}],"isNumToWords":true,"uniques":true},"algorithm":{"name":"linkOperationResult","params":{"invert":false},"template":"Math list"}}</v>
      </c>
      <c r="AA21" s="15" t="s">
        <v>131</v>
      </c>
      <c r="AB21" s="12" t="str">
        <f t="shared" si="2"/>
        <v>M1-NyO-2b-I-1</v>
      </c>
      <c r="AC21" s="16" t="str">
        <f t="shared" si="3"/>
        <v>M1-NyO-2b-I-1-BR</v>
      </c>
      <c r="AD21" s="16" t="s">
        <v>44</v>
      </c>
      <c r="AE21" s="16"/>
      <c r="AF21" s="17" t="s">
        <v>45</v>
      </c>
    </row>
    <row r="22" ht="75.0" customHeight="1">
      <c r="A22" s="6" t="s">
        <v>127</v>
      </c>
      <c r="B22" s="7" t="s">
        <v>128</v>
      </c>
      <c r="C22" s="18" t="s">
        <v>49</v>
      </c>
      <c r="D22" s="9" t="s">
        <v>34</v>
      </c>
      <c r="E22" s="6"/>
      <c r="F22" s="7" t="s">
        <v>132</v>
      </c>
      <c r="G22" s="7" t="s">
        <v>51</v>
      </c>
      <c r="H22" s="7"/>
      <c r="I22" s="6" t="s">
        <v>104</v>
      </c>
      <c r="J22" s="6" t="s">
        <v>72</v>
      </c>
      <c r="K22" s="19" t="s">
        <v>133</v>
      </c>
      <c r="L22" s="10" t="s">
        <v>134</v>
      </c>
      <c r="M22" s="6" t="s">
        <v>40</v>
      </c>
      <c r="N22" s="7" t="s">
        <v>107</v>
      </c>
      <c r="O22" s="7" t="s">
        <v>107</v>
      </c>
      <c r="P22" s="14"/>
      <c r="Q22" s="16"/>
      <c r="R22" s="21"/>
      <c r="S22" s="21"/>
      <c r="T22" s="21"/>
      <c r="U22" s="21"/>
      <c r="V22" s="21"/>
      <c r="W22" s="14"/>
      <c r="X22" s="16"/>
      <c r="Y22" s="6" t="s">
        <v>42</v>
      </c>
      <c r="Z22" s="14" t="str">
        <f t="shared" si="1"/>
        <v>{"id":"M1-NyO-2b-E-1-BR","stimulus":"&lt;p&gt;Digite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v>
      </c>
      <c r="AA22" s="15" t="s">
        <v>135</v>
      </c>
      <c r="AB22" s="12" t="str">
        <f t="shared" si="2"/>
        <v>M1-NyO-2b-E-1</v>
      </c>
      <c r="AC22" s="16" t="str">
        <f t="shared" si="3"/>
        <v>M1-NyO-2b-E-1-BR</v>
      </c>
      <c r="AD22" s="16" t="s">
        <v>44</v>
      </c>
      <c r="AE22" s="16"/>
      <c r="AF22" s="17" t="s">
        <v>45</v>
      </c>
    </row>
    <row r="23" ht="75.0" customHeight="1">
      <c r="A23" s="6" t="s">
        <v>136</v>
      </c>
      <c r="B23" s="7" t="s">
        <v>137</v>
      </c>
      <c r="C23" s="8" t="s">
        <v>33</v>
      </c>
      <c r="D23" s="9" t="s">
        <v>34</v>
      </c>
      <c r="E23" s="6"/>
      <c r="F23" s="24" t="s">
        <v>138</v>
      </c>
      <c r="G23" s="24"/>
      <c r="H23" s="24"/>
      <c r="I23" s="6" t="s">
        <v>104</v>
      </c>
      <c r="J23" s="6" t="s">
        <v>85</v>
      </c>
      <c r="K23" s="19" t="s">
        <v>130</v>
      </c>
      <c r="L23" s="7" t="s">
        <v>139</v>
      </c>
      <c r="M23" s="6" t="s">
        <v>40</v>
      </c>
      <c r="N23" s="10" t="s">
        <v>140</v>
      </c>
      <c r="O23" s="10" t="s">
        <v>140</v>
      </c>
      <c r="P23" s="21"/>
      <c r="Q23" s="17"/>
      <c r="R23" s="21"/>
      <c r="S23" s="21"/>
      <c r="T23" s="21"/>
      <c r="U23" s="21"/>
      <c r="V23" s="21"/>
      <c r="W23" s="21"/>
      <c r="X23" s="17"/>
      <c r="Y23" s="6" t="s">
        <v>42</v>
      </c>
      <c r="Z23" s="14" t="str">
        <f t="shared" si="1"/>
        <v>{"id":"M1-NyO-2c-I-1-BR","stimulus":"&lt;p&gt;Arraste e ordene esses números do menor para o maior.&lt;/p&gt;","template":"&lt;p style=\"text-align:center;\"&gt;{{response}} &lt; {{response}} &lt; {{response}}&lt;/p&gt;","hint":"&lt;p&gt;Estes são os primeiros números:&lt;/p&gt;&lt;p&gt;0, 1, 2, 3, 4, 5, 6, 7, 8, 9 e 10&lt;/p&gt;","feedback":"&lt;p&gt;Estes são os primeiros números:&lt;/p&gt;&lt;p&gt;0,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AA23" s="15" t="s">
        <v>141</v>
      </c>
      <c r="AB23" s="12" t="str">
        <f t="shared" si="2"/>
        <v>M1-NyO-2c-I-1</v>
      </c>
      <c r="AC23" s="16" t="str">
        <f t="shared" si="3"/>
        <v>M1-NyO-2c-I-1-BR</v>
      </c>
      <c r="AD23" s="16" t="s">
        <v>44</v>
      </c>
      <c r="AE23" s="16"/>
      <c r="AF23" s="17" t="s">
        <v>45</v>
      </c>
    </row>
    <row r="24" ht="75.0" customHeight="1">
      <c r="A24" s="6" t="s">
        <v>136</v>
      </c>
      <c r="B24" s="7" t="s">
        <v>142</v>
      </c>
      <c r="C24" s="8" t="s">
        <v>33</v>
      </c>
      <c r="D24" s="9" t="s">
        <v>34</v>
      </c>
      <c r="E24" s="6"/>
      <c r="F24" s="25" t="s">
        <v>143</v>
      </c>
      <c r="G24" s="24"/>
      <c r="H24" s="24"/>
      <c r="I24" s="7"/>
      <c r="J24" s="6" t="s">
        <v>47</v>
      </c>
      <c r="K24" s="19" t="s">
        <v>144</v>
      </c>
      <c r="L24" s="7" t="s">
        <v>145</v>
      </c>
      <c r="M24" s="6" t="s">
        <v>40</v>
      </c>
      <c r="N24" s="10" t="s">
        <v>140</v>
      </c>
      <c r="O24" s="10" t="s">
        <v>140</v>
      </c>
      <c r="P24" s="21"/>
      <c r="Q24" s="17"/>
      <c r="R24" s="21"/>
      <c r="S24" s="21"/>
      <c r="T24" s="21"/>
      <c r="U24" s="21"/>
      <c r="V24" s="21"/>
      <c r="W24" s="21"/>
      <c r="X24" s="17"/>
      <c r="Y24" s="6" t="s">
        <v>42</v>
      </c>
      <c r="Z24" s="14" t="str">
        <f t="shared" si="1"/>
        <v>{"id":"M1-NyO-2c-I-2-BR","stimulus":"&lt;p&gt;Selecione o maior dos seguintes números.&lt;/p&gt;","hint":"&lt;p&gt;Estes são os primeiros números:&lt;/p&gt;&lt;p&gt;0, 1, 2, 3, 4, 5, 6, 7, 8, 9 e 10&lt;/p&gt;","feedback":"&lt;p&gt;Estes são os primeiros números:&lt;/p&gt;&lt;p&gt;0, 1, 2, 3, 4, 5, 6, 7, 8, 9 e 10&lt;/p&gt;","seed":{"parameters":[{"name":"Q1","label":null,"list":[7,8,9]},{"name":"Q2","label":null,"list":[1,2,3,4,5,6]},{"name":"Q3","label":null,"list":[1,2,3,4,5,6]},{"name":"Q4","label":null,"list":[1,2,3,4,5,6]}],"calculated":[{"name":"A1","label":"{{function}}","function":"{{Q1}}"},{"name":"A2","label":"{{function}}","function":"{{Q2}}","incorrect":true},{"name":"A3","label":"{{function}}","function":"{{Q3}}","incorrect":true},{"name":"A4","label":"{{function}}","function":"{{Q4}}","incorrect":true}],"uniques":true},"algorithm":{"name":"trueFalse","template":"Multiple choice – standard","params":{"countCorrect":1,"countIncorrect":2,"showCheckIcon":true}}}</v>
      </c>
      <c r="AA24" s="15" t="s">
        <v>146</v>
      </c>
      <c r="AB24" s="12" t="str">
        <f t="shared" si="2"/>
        <v>M1-NyO-2c-I-2</v>
      </c>
      <c r="AC24" s="16" t="str">
        <f t="shared" si="3"/>
        <v>M1-NyO-2c-I-2-BR</v>
      </c>
      <c r="AD24" s="16" t="s">
        <v>44</v>
      </c>
      <c r="AE24" s="16"/>
      <c r="AF24" s="17" t="s">
        <v>45</v>
      </c>
    </row>
    <row r="25" ht="75.0" customHeight="1">
      <c r="A25" s="6" t="s">
        <v>136</v>
      </c>
      <c r="B25" s="7" t="s">
        <v>137</v>
      </c>
      <c r="C25" s="18" t="s">
        <v>49</v>
      </c>
      <c r="D25" s="9" t="s">
        <v>34</v>
      </c>
      <c r="E25" s="6"/>
      <c r="F25" s="7" t="s">
        <v>92</v>
      </c>
      <c r="G25" s="7" t="s">
        <v>93</v>
      </c>
      <c r="H25" s="7"/>
      <c r="I25" s="6" t="s">
        <v>104</v>
      </c>
      <c r="J25" s="6" t="s">
        <v>72</v>
      </c>
      <c r="K25" s="19" t="s">
        <v>147</v>
      </c>
      <c r="L25" s="7" t="s">
        <v>148</v>
      </c>
      <c r="M25" s="6" t="s">
        <v>40</v>
      </c>
      <c r="N25" s="10" t="s">
        <v>140</v>
      </c>
      <c r="O25" s="10" t="s">
        <v>140</v>
      </c>
      <c r="P25" s="21"/>
      <c r="Q25" s="17"/>
      <c r="R25" s="21"/>
      <c r="S25" s="21"/>
      <c r="T25" s="21"/>
      <c r="U25" s="21"/>
      <c r="V25" s="21"/>
      <c r="W25" s="21"/>
      <c r="X25" s="17"/>
      <c r="Y25" s="6" t="s">
        <v>42</v>
      </c>
      <c r="Z25" s="14" t="str">
        <f t="shared" si="1"/>
        <v>{"id":"M1-NyO-2c-E-1-BR","stimulus":"&lt;p&gt;Escreva os números {{Q1}} e {{Q2}} na ordem do maior para o menor.&lt;/p&gt;","hint":"&lt;p&gt;Estes são os primeiros números:&lt;/p&gt;&lt;p&gt;0, 1, 2, 3, 4, 5, 6, 7, 8, 9 e 10&lt;/p&gt;","feedback":"&lt;p&gt;Estes são os primeiros números:&lt;/p&gt;&lt;p&gt;0, 1, 2, 3, 4, 5, 6, 7, 8, 9 e 10&lt;/p&gt;","template":"&lt;p&gt;{{response}} &gt; {{response}}&lt;/p&gt;","seed":{"parameters":[{"name":"Q1","label":null,"list":[6,7,8,9]},{"name":"Q2","label":null,"list":[6,7,8,9]}],"calculated":[{"name":"A1","label":null,"function":"math.max({{Q1}},{{Q2}})"},{"name":"A2","label":null,"function":"math.min({{Q1}},{{Q2}})"}],"uniques":true},"algorithm":{"name":"calculateOperation","params":{"method":"equivLiteral","keyboard":"NUMERICAL"}}}</v>
      </c>
      <c r="AA25" s="15" t="s">
        <v>149</v>
      </c>
      <c r="AB25" s="12" t="str">
        <f t="shared" si="2"/>
        <v>M1-NyO-2c-E-1</v>
      </c>
      <c r="AC25" s="16" t="str">
        <f t="shared" si="3"/>
        <v>M1-NyO-2c-E-1-BR</v>
      </c>
      <c r="AD25" s="16" t="s">
        <v>44</v>
      </c>
      <c r="AE25" s="16"/>
      <c r="AF25" s="17" t="s">
        <v>45</v>
      </c>
    </row>
    <row r="26" ht="75.0" customHeight="1">
      <c r="A26" s="6" t="s">
        <v>136</v>
      </c>
      <c r="B26" s="7" t="s">
        <v>142</v>
      </c>
      <c r="C26" s="18" t="s">
        <v>49</v>
      </c>
      <c r="D26" s="9" t="s">
        <v>34</v>
      </c>
      <c r="E26" s="6"/>
      <c r="F26" s="10" t="s">
        <v>97</v>
      </c>
      <c r="G26" s="7" t="s">
        <v>98</v>
      </c>
      <c r="H26" s="7"/>
      <c r="I26" s="6" t="s">
        <v>104</v>
      </c>
      <c r="J26" s="6" t="s">
        <v>72</v>
      </c>
      <c r="K26" s="19" t="s">
        <v>147</v>
      </c>
      <c r="L26" s="7" t="s">
        <v>148</v>
      </c>
      <c r="M26" s="6" t="s">
        <v>40</v>
      </c>
      <c r="N26" s="10" t="s">
        <v>140</v>
      </c>
      <c r="O26" s="10" t="s">
        <v>140</v>
      </c>
      <c r="P26" s="21"/>
      <c r="Q26" s="17"/>
      <c r="R26" s="21"/>
      <c r="S26" s="21"/>
      <c r="T26" s="21"/>
      <c r="U26" s="21"/>
      <c r="V26" s="21"/>
      <c r="W26" s="21"/>
      <c r="X26" s="17"/>
      <c r="Y26" s="6" t="s">
        <v>42</v>
      </c>
      <c r="Z26" s="14" t="str">
        <f t="shared" si="1"/>
        <v>{"id":"M1-NyO-2c-E-2-BR","stimulus":"&lt;p&gt;Escreva os números {{Q1}} e {{Q2}} na ordem do menor para o maior.&lt;/p&gt;","hint":"&lt;p&gt;Estes são os primeiros números:&lt;/p&gt;&lt;p&gt;0, 1, 2, 3, 4, 5, 6, 7, 8, 9 e 10&lt;/p&gt;","feedback":"&lt;p&gt;Estes são os primeiros números:&lt;/p&gt;&lt;p&gt;0, 1, 2, 3, 4, 5, 6, 7, 8, 9 e 10&lt;/p&gt;","template":"&lt;p&gt;{{response}} &lt; {{response}}&lt;/p&gt;","seed":{"parameters":[{"name":"Q1","label":null,"list":[6,7,8,9]},{"name":"Q2","label":null,"list":[6,7,8,9]}],"calculated":[{"name":"A1","label":null,"function":"math.min({{Q1}},{{Q2}})"},{"name":"A2","label":null,"function":"math.max({{Q1}},{{Q2}})"}],"uniques":true},"algorithm":{"name":"calculateOperation","params":{"method":"equivLiteral","keyboard":"NUMERICAL"}}}</v>
      </c>
      <c r="AA26" s="15" t="s">
        <v>150</v>
      </c>
      <c r="AB26" s="12" t="str">
        <f t="shared" si="2"/>
        <v>M1-NyO-2c-E-2</v>
      </c>
      <c r="AC26" s="16" t="str">
        <f t="shared" si="3"/>
        <v>M1-NyO-2c-E-2-BR</v>
      </c>
      <c r="AD26" s="16" t="s">
        <v>44</v>
      </c>
      <c r="AE26" s="16"/>
      <c r="AF26" s="17" t="s">
        <v>45</v>
      </c>
    </row>
    <row r="27" ht="75.0" customHeight="1">
      <c r="A27" s="6" t="s">
        <v>151</v>
      </c>
      <c r="B27" s="26" t="s">
        <v>152</v>
      </c>
      <c r="C27" s="8" t="s">
        <v>33</v>
      </c>
      <c r="D27" s="9" t="s">
        <v>34</v>
      </c>
      <c r="E27" s="6"/>
      <c r="F27" s="7" t="s">
        <v>153</v>
      </c>
      <c r="G27" s="7"/>
      <c r="H27" s="7"/>
      <c r="I27" s="6" t="s">
        <v>104</v>
      </c>
      <c r="J27" s="6" t="s">
        <v>65</v>
      </c>
      <c r="K27" s="7" t="s">
        <v>154</v>
      </c>
      <c r="L27" s="7" t="s">
        <v>113</v>
      </c>
      <c r="M27" s="6" t="s">
        <v>40</v>
      </c>
      <c r="N27" s="7" t="s">
        <v>155</v>
      </c>
      <c r="O27" s="7" t="s">
        <v>155</v>
      </c>
      <c r="P27" s="14"/>
      <c r="Q27" s="16"/>
      <c r="R27" s="14"/>
      <c r="S27" s="14"/>
      <c r="T27" s="14"/>
      <c r="U27" s="14"/>
      <c r="V27" s="14"/>
      <c r="W27" s="14"/>
      <c r="X27" s="16"/>
      <c r="Y27" s="6" t="s">
        <v>42</v>
      </c>
      <c r="Z27" s="14" t="str">
        <f t="shared" si="1"/>
        <v>{"id":"M1-NyO-3a-I-1-BR","stimulus":"&lt;p&gt;Arraste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Lemonlib.numToWords({{Q2}},'pt').slice(1,)","incorrect":true}],"isNumToWords":true,"uniques":true},"algorithm":{"name":"linkOperationResult","params":{"invert":true},"template":"Math list"}}</v>
      </c>
      <c r="AA27" s="15" t="s">
        <v>156</v>
      </c>
      <c r="AB27" s="12" t="str">
        <f t="shared" si="2"/>
        <v>M1-NyO-3a-I-1</v>
      </c>
      <c r="AC27" s="16" t="str">
        <f t="shared" si="3"/>
        <v>M1-NyO-3a-I-1-BR</v>
      </c>
      <c r="AD27" s="16" t="s">
        <v>44</v>
      </c>
      <c r="AE27" s="16"/>
      <c r="AF27" s="17" t="s">
        <v>45</v>
      </c>
    </row>
    <row r="28" ht="75.0" customHeight="1">
      <c r="A28" s="6" t="s">
        <v>151</v>
      </c>
      <c r="B28" s="7" t="s">
        <v>152</v>
      </c>
      <c r="C28" s="18" t="s">
        <v>49</v>
      </c>
      <c r="D28" s="9" t="s">
        <v>34</v>
      </c>
      <c r="E28" s="6"/>
      <c r="F28" s="7" t="s">
        <v>157</v>
      </c>
      <c r="G28" s="7" t="s">
        <v>51</v>
      </c>
      <c r="H28" s="7"/>
      <c r="I28" s="6" t="s">
        <v>104</v>
      </c>
      <c r="J28" s="6" t="s">
        <v>72</v>
      </c>
      <c r="K28" s="7" t="s">
        <v>87</v>
      </c>
      <c r="L28" s="7" t="s">
        <v>158</v>
      </c>
      <c r="M28" s="6" t="s">
        <v>40</v>
      </c>
      <c r="N28" s="7" t="s">
        <v>155</v>
      </c>
      <c r="O28" s="7" t="s">
        <v>155</v>
      </c>
      <c r="P28" s="14"/>
      <c r="Q28" s="16"/>
      <c r="R28" s="14"/>
      <c r="S28" s="14"/>
      <c r="T28" s="14"/>
      <c r="U28" s="14"/>
      <c r="V28" s="14"/>
      <c r="W28" s="14"/>
      <c r="X28" s="16"/>
      <c r="Y28" s="6" t="s">
        <v>42</v>
      </c>
      <c r="Z28" s="14" t="str">
        <f t="shared" si="1"/>
        <v>{"id":"M1-NyO-3a-E-1-BR","stimulus":"&lt;p&gt;Quantos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AA28" s="15" t="s">
        <v>159</v>
      </c>
      <c r="AB28" s="12" t="str">
        <f t="shared" si="2"/>
        <v>M1-NyO-3a-E-1</v>
      </c>
      <c r="AC28" s="16" t="str">
        <f t="shared" si="3"/>
        <v>M1-NyO-3a-E-1-BR</v>
      </c>
      <c r="AD28" s="16" t="s">
        <v>44</v>
      </c>
      <c r="AE28" s="16"/>
      <c r="AF28" s="17" t="s">
        <v>45</v>
      </c>
    </row>
    <row r="29" ht="75.0" customHeight="1">
      <c r="A29" s="6" t="s">
        <v>151</v>
      </c>
      <c r="B29" s="7" t="s">
        <v>152</v>
      </c>
      <c r="C29" s="18" t="s">
        <v>49</v>
      </c>
      <c r="D29" s="9" t="s">
        <v>34</v>
      </c>
      <c r="E29" s="6"/>
      <c r="F29" s="7" t="s">
        <v>160</v>
      </c>
      <c r="G29" s="7" t="s">
        <v>51</v>
      </c>
      <c r="H29" s="7"/>
      <c r="I29" s="6" t="s">
        <v>117</v>
      </c>
      <c r="J29" s="6" t="s">
        <v>72</v>
      </c>
      <c r="K29" s="7" t="s">
        <v>87</v>
      </c>
      <c r="L29" s="7" t="s">
        <v>161</v>
      </c>
      <c r="M29" s="6" t="s">
        <v>40</v>
      </c>
      <c r="N29" s="7" t="s">
        <v>155</v>
      </c>
      <c r="O29" s="7" t="s">
        <v>155</v>
      </c>
      <c r="P29" s="14"/>
      <c r="Q29" s="16"/>
      <c r="R29" s="14"/>
      <c r="S29" s="14"/>
      <c r="T29" s="14"/>
      <c r="U29" s="14"/>
      <c r="V29" s="14"/>
      <c r="W29" s="14"/>
      <c r="X29" s="16"/>
      <c r="Y29" s="6" t="s">
        <v>42</v>
      </c>
      <c r="Z29" s="14" t="str">
        <f t="shared" si="1"/>
        <v>{"id":"M1-NyO-3a-E-2-BR","stimulus":"&lt;p&gt;Quantas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AA29" s="15" t="s">
        <v>162</v>
      </c>
      <c r="AB29" s="12" t="str">
        <f t="shared" si="2"/>
        <v>M1-NyO-3a-E-2</v>
      </c>
      <c r="AC29" s="16" t="str">
        <f t="shared" si="3"/>
        <v>M1-NyO-3a-E-2-BR</v>
      </c>
      <c r="AD29" s="16" t="s">
        <v>44</v>
      </c>
      <c r="AE29" s="16"/>
      <c r="AF29" s="17" t="s">
        <v>45</v>
      </c>
    </row>
    <row r="30" ht="75.0" customHeight="1">
      <c r="A30" s="6" t="s">
        <v>151</v>
      </c>
      <c r="B30" s="7" t="s">
        <v>152</v>
      </c>
      <c r="C30" s="18" t="s">
        <v>49</v>
      </c>
      <c r="D30" s="9" t="s">
        <v>34</v>
      </c>
      <c r="E30" s="6"/>
      <c r="F30" s="19" t="s">
        <v>163</v>
      </c>
      <c r="G30" s="7" t="s">
        <v>51</v>
      </c>
      <c r="H30" s="7"/>
      <c r="I30" s="6" t="s">
        <v>104</v>
      </c>
      <c r="J30" s="6" t="s">
        <v>72</v>
      </c>
      <c r="K30" s="7" t="s">
        <v>87</v>
      </c>
      <c r="L30" s="7" t="s">
        <v>164</v>
      </c>
      <c r="M30" s="6" t="s">
        <v>40</v>
      </c>
      <c r="N30" s="7" t="s">
        <v>155</v>
      </c>
      <c r="O30" s="7" t="s">
        <v>155</v>
      </c>
      <c r="P30" s="14"/>
      <c r="Q30" s="16"/>
      <c r="R30" s="14"/>
      <c r="S30" s="14"/>
      <c r="T30" s="14"/>
      <c r="U30" s="14"/>
      <c r="V30" s="14"/>
      <c r="W30" s="14"/>
      <c r="X30" s="16"/>
      <c r="Y30" s="6" t="s">
        <v>42</v>
      </c>
      <c r="Z30" s="14" t="str">
        <f t="shared" si="1"/>
        <v>{"id":"M1-NyO-3a-E-3-BR","stimulus":"&lt;p&gt;Quantos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AA30" s="15" t="s">
        <v>165</v>
      </c>
      <c r="AB30" s="12" t="str">
        <f t="shared" si="2"/>
        <v>M1-NyO-3a-E-3</v>
      </c>
      <c r="AC30" s="16" t="str">
        <f t="shared" si="3"/>
        <v>M1-NyO-3a-E-3-BR</v>
      </c>
      <c r="AD30" s="16" t="s">
        <v>44</v>
      </c>
      <c r="AE30" s="16"/>
      <c r="AF30" s="17" t="s">
        <v>45</v>
      </c>
    </row>
    <row r="31" ht="75.0" customHeight="1">
      <c r="A31" s="6" t="s">
        <v>166</v>
      </c>
      <c r="B31" s="26" t="s">
        <v>167</v>
      </c>
      <c r="C31" s="8" t="s">
        <v>33</v>
      </c>
      <c r="D31" s="9" t="s">
        <v>34</v>
      </c>
      <c r="E31" s="6"/>
      <c r="F31" s="7" t="s">
        <v>35</v>
      </c>
      <c r="G31" s="7" t="s">
        <v>168</v>
      </c>
      <c r="H31" s="7"/>
      <c r="I31" s="6" t="s">
        <v>104</v>
      </c>
      <c r="J31" s="6" t="s">
        <v>37</v>
      </c>
      <c r="K31" s="7" t="s">
        <v>169</v>
      </c>
      <c r="L31" s="7" t="s">
        <v>66</v>
      </c>
      <c r="M31" s="17" t="s">
        <v>40</v>
      </c>
      <c r="N31" s="10" t="s">
        <v>170</v>
      </c>
      <c r="O31" s="10" t="s">
        <v>170</v>
      </c>
      <c r="P31" s="21"/>
      <c r="Q31" s="16"/>
      <c r="R31" s="21"/>
      <c r="S31" s="21"/>
      <c r="T31" s="21"/>
      <c r="U31" s="21"/>
      <c r="V31" s="21"/>
      <c r="W31" s="14"/>
      <c r="X31" s="16"/>
      <c r="Y31" s="6" t="s">
        <v>42</v>
      </c>
      <c r="Z31" s="14" t="str">
        <f t="shared" si="1"/>
        <v>{"id":"M1-NyO-4a-I-1-BR","stimulus":"&lt;p&gt;Arraste cada palavra até o número correspondente.&lt;/p&gt;","feedback":"&lt;table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dezenove&lt;/p&gt;&lt;/td&gt;&lt;/tr&gt;&lt;/tbody&gt;&lt;/table&gt;","template":"&lt;p&gt;{{Q1}}: {{response}}&lt;/p&gt;&lt;p&gt;{{Q2}}: {{response}}&lt;/p&gt;&lt;p&gt;{{Q3}}: {{response}}&lt;/p&gt;","seed":{"parameters":[{"name":"Q1","label":null,"min":11,"max":19,"step":1},{"name":"Q2","label":null,"min":11,"max":19,"step":1},{"name":"Q3","label":null,"min":11,"max":19,"step":1}],"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v>
      </c>
      <c r="AA31" s="15" t="s">
        <v>171</v>
      </c>
      <c r="AB31" s="12" t="str">
        <f t="shared" si="2"/>
        <v>M1-NyO-4a-I-1</v>
      </c>
      <c r="AC31" s="16" t="str">
        <f t="shared" si="3"/>
        <v>M1-NyO-4a-I-1-BR</v>
      </c>
      <c r="AD31" s="16" t="s">
        <v>44</v>
      </c>
      <c r="AE31" s="16"/>
      <c r="AF31" s="17" t="s">
        <v>45</v>
      </c>
    </row>
    <row r="32" ht="75.0" customHeight="1">
      <c r="A32" s="6" t="s">
        <v>166</v>
      </c>
      <c r="B32" s="26" t="s">
        <v>167</v>
      </c>
      <c r="C32" s="8" t="s">
        <v>33</v>
      </c>
      <c r="D32" s="9" t="s">
        <v>34</v>
      </c>
      <c r="E32" s="17"/>
      <c r="F32" s="19" t="s">
        <v>46</v>
      </c>
      <c r="G32" s="7"/>
      <c r="H32" s="7"/>
      <c r="I32" s="6" t="s">
        <v>104</v>
      </c>
      <c r="J32" s="6" t="s">
        <v>47</v>
      </c>
      <c r="K32" s="7" t="s">
        <v>169</v>
      </c>
      <c r="L32" s="7" t="s">
        <v>39</v>
      </c>
      <c r="M32" s="17" t="s">
        <v>40</v>
      </c>
      <c r="N32" s="10" t="s">
        <v>170</v>
      </c>
      <c r="O32" s="10" t="s">
        <v>170</v>
      </c>
      <c r="P32" s="21"/>
      <c r="Q32" s="16"/>
      <c r="R32" s="21"/>
      <c r="S32" s="21"/>
      <c r="T32" s="21"/>
      <c r="U32" s="21"/>
      <c r="V32" s="21"/>
      <c r="W32" s="21"/>
      <c r="X32" s="16"/>
      <c r="Y32" s="6" t="s">
        <v>42</v>
      </c>
      <c r="Z32" s="14" t="str">
        <f t="shared" si="1"/>
        <v>{"id":"M1-NyO-4a-I-2-BR","stimulus":"&lt;p&gt;Como se lê o número {{Q1}}?&lt;/p&gt;","feedback":"&lt;table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A1","label":"{{function}}","function":"Lemonlib.numToWords({{Q1}},'pt')[0].toUpperCase() + Lemonlib.numToWords({{Q1}},'pt').slice(1,)","incorrect":false},{"name":"A2","label":"{{function}}","function":"Lemonlib.numToWords({{Q2}},'pt')[0].toUpperCase()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v>
      </c>
      <c r="AA32" s="15" t="s">
        <v>172</v>
      </c>
      <c r="AB32" s="12" t="str">
        <f t="shared" si="2"/>
        <v>M1-NyO-4a-I-2</v>
      </c>
      <c r="AC32" s="16" t="str">
        <f t="shared" si="3"/>
        <v>M1-NyO-4a-I-2-BR</v>
      </c>
      <c r="AD32" s="16" t="s">
        <v>44</v>
      </c>
      <c r="AE32" s="16"/>
      <c r="AF32" s="17" t="s">
        <v>45</v>
      </c>
    </row>
    <row r="33" ht="75.0" customHeight="1">
      <c r="A33" s="6" t="s">
        <v>166</v>
      </c>
      <c r="B33" s="26" t="s">
        <v>167</v>
      </c>
      <c r="C33" s="18" t="s">
        <v>49</v>
      </c>
      <c r="D33" s="9" t="s">
        <v>34</v>
      </c>
      <c r="E33" s="17"/>
      <c r="F33" s="19" t="s">
        <v>173</v>
      </c>
      <c r="G33" s="7" t="s">
        <v>116</v>
      </c>
      <c r="H33" s="7"/>
      <c r="I33" s="6" t="s">
        <v>104</v>
      </c>
      <c r="J33" s="6" t="s">
        <v>37</v>
      </c>
      <c r="K33" s="7" t="s">
        <v>174</v>
      </c>
      <c r="L33" s="7" t="s">
        <v>175</v>
      </c>
      <c r="M33" s="17" t="s">
        <v>40</v>
      </c>
      <c r="N33" s="10" t="s">
        <v>170</v>
      </c>
      <c r="O33" s="10" t="s">
        <v>170</v>
      </c>
      <c r="P33" s="21"/>
      <c r="Q33" s="16"/>
      <c r="R33" s="21"/>
      <c r="S33" s="21"/>
      <c r="T33" s="21"/>
      <c r="U33" s="21"/>
      <c r="V33" s="21"/>
      <c r="W33" s="14"/>
      <c r="X33" s="16"/>
      <c r="Y33" s="6" t="s">
        <v>42</v>
      </c>
      <c r="Z33" s="14" t="str">
        <f t="shared" si="1"/>
        <v>{"id":"M1-NyO-4a-E-1-BR","stimulus":"&lt;p&gt;Quantos elefantes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dezenove&lt;/p&gt;&lt;/td&gt;&lt;/tr&gt;&lt;/tbody&gt;&lt;/table&gt;","template":"&lt;p&gt;Há {{response}} elefantes.&lt;/p&gt;","seed":{"parameters":[{"name":"Q1","label":null,"min":1,"max":9,"step":1},{"name":"Q2","label":null,"min":1,"max":9,"step":1},{"name":"Q3","label":null,"min":1,"max":9,"step":1}],"calculated":[{"name":"T2","label":"{{function}}","function":"'&lt;img src=\"https://blueberry-assets.oneclick.es/M1_NyO_4a_1.svg\" width=\"80\"&gt;'.repeat({{Q1}}+10)","temp":true},{"name":"A1","label":"{{function}}","function":"Lemonlib.numToWords({{Q1}}+10,'pt')[0].toUpperCase() + Lemonlib.numToWords({{Q1}}+10,'pt').slice(1,)"},{"name":"A2","label":"{{function}}","function":"Lemonlib.numToWords({{Q2}}+10,'pt')[0].toUpperCase() + Lemonlib.numToWords({{Q2}}+10,'pt').slice(1,)","incorrect":true},{"name":"A3","label":"{{function}}","function":"Lemonlib.numToWords({{Q3}}+10,'pt')[0].toUpperCase() + Lemonlib.numToWords({{Q3}}+10,'pt').slice(1,)","incorrect":true}],"uniques":true},"algorithm":{"name":"calculateOperation","template":"Cloze with drag &amp; drop","params":{"keyboard":"NUMERICAL"}}}</v>
      </c>
      <c r="AA33" s="15" t="s">
        <v>176</v>
      </c>
      <c r="AB33" s="12" t="str">
        <f t="shared" si="2"/>
        <v>M1-NyO-4a-E-1</v>
      </c>
      <c r="AC33" s="16" t="str">
        <f t="shared" si="3"/>
        <v>M1-NyO-4a-E-1-BR</v>
      </c>
      <c r="AD33" s="16" t="s">
        <v>44</v>
      </c>
      <c r="AE33" s="16"/>
      <c r="AF33" s="17" t="s">
        <v>45</v>
      </c>
    </row>
    <row r="34" ht="75.0" customHeight="1">
      <c r="A34" s="6" t="s">
        <v>166</v>
      </c>
      <c r="B34" s="26" t="s">
        <v>167</v>
      </c>
      <c r="C34" s="18" t="s">
        <v>49</v>
      </c>
      <c r="D34" s="9" t="s">
        <v>34</v>
      </c>
      <c r="E34" s="17"/>
      <c r="F34" s="19" t="s">
        <v>177</v>
      </c>
      <c r="G34" s="7" t="s">
        <v>116</v>
      </c>
      <c r="H34" s="7"/>
      <c r="I34" s="6" t="s">
        <v>104</v>
      </c>
      <c r="J34" s="6" t="s">
        <v>37</v>
      </c>
      <c r="K34" s="7" t="s">
        <v>174</v>
      </c>
      <c r="L34" s="7" t="s">
        <v>178</v>
      </c>
      <c r="M34" s="17" t="s">
        <v>40</v>
      </c>
      <c r="N34" s="10" t="s">
        <v>170</v>
      </c>
      <c r="O34" s="10" t="s">
        <v>170</v>
      </c>
      <c r="P34" s="21"/>
      <c r="Q34" s="16"/>
      <c r="R34" s="21"/>
      <c r="S34" s="21"/>
      <c r="T34" s="21"/>
      <c r="U34" s="21"/>
      <c r="V34" s="21"/>
      <c r="W34" s="14"/>
      <c r="X34" s="16"/>
      <c r="Y34" s="6" t="s">
        <v>42</v>
      </c>
      <c r="Z34" s="14" t="str">
        <f t="shared" si="1"/>
        <v>{"id":"M1-NyO-4a-E-2-BR","stimulus":"&lt;p&gt;Quantas abelhas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dezenove&lt;/p&gt;&lt;/td&gt;&lt;/tr&gt;&lt;/tbody&gt;&lt;/table&gt;","template":"&lt;p&gt;Há {{response}} abelhas.&lt;/p&gt;","seed":{"parameters":[{"name":"Q1","label":null,"min":1,"max":9,"step":1},{"name":"Q2","label":null,"min":1,"max":9,"step":1},{"name":"Q3","label":null,"min":1,"max":9,"step":1}],"calculated":[{"name":"T2","label":"{{function}}","function":"'&lt;img src=\"https://blueberry-assets.oneclick.es/M1_NyO_4a_2.svg\" width=\"80\"&gt;'.repeat({{Q1}}+10)","temp":true},{"name":"A1","label":"{{function}}","function":"Lemonlib.numToWords({{Q1}}+10,'pt')[0].toUpperCase() + Lemonlib.numToWords({{Q1}}+10,'pt').slice(1,)"},{"name":"A2","label":"{{function}}","function":"Lemonlib.numToWords({{Q2}}+10,'pt')[0].toUpperCase() + Lemonlib.numToWords({{Q2}}+10,'pt').slice(1,)","incorrect":true},{"name":"A3","label":"{{function}}","function":"Lemonlib.numToWords({{Q3}}+10,'pt')[0].toUpperCase() + Lemonlib.numToWords({{Q3}}+10,'pt').slice(1,)","incorrect":true}],"uniques":true},"algorithm":{"name":"calculateOperation","template":"Cloze with drag &amp; drop","params":{"keyboard":"NUMERICAL"}}}</v>
      </c>
      <c r="AA34" s="15" t="s">
        <v>179</v>
      </c>
      <c r="AB34" s="12" t="str">
        <f t="shared" si="2"/>
        <v>M1-NyO-4a-E-2</v>
      </c>
      <c r="AC34" s="16" t="str">
        <f t="shared" si="3"/>
        <v>M1-NyO-4a-E-2-BR</v>
      </c>
      <c r="AD34" s="16" t="s">
        <v>44</v>
      </c>
      <c r="AE34" s="16"/>
      <c r="AF34" s="17" t="s">
        <v>45</v>
      </c>
    </row>
    <row r="35" ht="75.0" customHeight="1">
      <c r="A35" s="6" t="s">
        <v>166</v>
      </c>
      <c r="B35" s="7" t="s">
        <v>167</v>
      </c>
      <c r="C35" s="18" t="s">
        <v>49</v>
      </c>
      <c r="D35" s="9" t="s">
        <v>34</v>
      </c>
      <c r="E35" s="17"/>
      <c r="F35" s="19" t="s">
        <v>180</v>
      </c>
      <c r="G35" s="7" t="s">
        <v>116</v>
      </c>
      <c r="H35" s="7"/>
      <c r="I35" s="6" t="s">
        <v>104</v>
      </c>
      <c r="J35" s="6" t="s">
        <v>37</v>
      </c>
      <c r="K35" s="7" t="s">
        <v>174</v>
      </c>
      <c r="L35" s="7" t="s">
        <v>181</v>
      </c>
      <c r="M35" s="17" t="s">
        <v>40</v>
      </c>
      <c r="N35" s="10" t="s">
        <v>170</v>
      </c>
      <c r="O35" s="10" t="s">
        <v>170</v>
      </c>
      <c r="P35" s="21"/>
      <c r="Q35" s="16"/>
      <c r="R35" s="14"/>
      <c r="S35" s="14"/>
      <c r="T35" s="14"/>
      <c r="U35" s="14"/>
      <c r="V35" s="14"/>
      <c r="W35" s="14"/>
      <c r="X35" s="16"/>
      <c r="Y35" s="6" t="s">
        <v>42</v>
      </c>
      <c r="Z35" s="14" t="str">
        <f t="shared" si="1"/>
        <v>{
    "id": "M1-NyO-4a-E-3-BR",
    "stimulus": "&lt;p&gt;Quantos cavalos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v>
      </c>
      <c r="AA35" s="15" t="s">
        <v>182</v>
      </c>
      <c r="AB35" s="12" t="str">
        <f t="shared" si="2"/>
        <v>M1-NyO-4a-E-3</v>
      </c>
      <c r="AC35" s="16" t="str">
        <f t="shared" si="3"/>
        <v>M1-NyO-4a-E-3-BR</v>
      </c>
      <c r="AD35" s="16" t="s">
        <v>44</v>
      </c>
      <c r="AE35" s="16"/>
      <c r="AF35" s="17" t="s">
        <v>45</v>
      </c>
    </row>
    <row r="36" ht="75.0" customHeight="1">
      <c r="A36" s="6" t="s">
        <v>183</v>
      </c>
      <c r="B36" s="7" t="s">
        <v>184</v>
      </c>
      <c r="C36" s="8" t="s">
        <v>33</v>
      </c>
      <c r="D36" s="9" t="s">
        <v>34</v>
      </c>
      <c r="E36" s="17"/>
      <c r="F36" s="19" t="s">
        <v>185</v>
      </c>
      <c r="G36" s="7"/>
      <c r="H36" s="7"/>
      <c r="I36" s="7"/>
      <c r="J36" s="6" t="s">
        <v>47</v>
      </c>
      <c r="K36" s="7" t="s">
        <v>169</v>
      </c>
      <c r="L36" s="7" t="s">
        <v>186</v>
      </c>
      <c r="M36" s="17" t="s">
        <v>40</v>
      </c>
      <c r="N36" s="10" t="s">
        <v>170</v>
      </c>
      <c r="O36" s="10" t="s">
        <v>170</v>
      </c>
      <c r="P36" s="21"/>
      <c r="Q36" s="16"/>
      <c r="R36" s="21"/>
      <c r="S36" s="21"/>
      <c r="T36" s="14"/>
      <c r="U36" s="14"/>
      <c r="V36" s="21"/>
      <c r="W36" s="21"/>
      <c r="X36" s="10"/>
      <c r="Y36" s="6" t="s">
        <v>42</v>
      </c>
      <c r="Z36" s="14" t="str">
        <f t="shared" si="1"/>
        <v>{"id":"M1-NyO-4b-I-1-BR","stimulus":"&lt;p&gt;Qual é o número {{T1}}?&lt;/p&gt;","feedback":"&lt;table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A1","label":"{{function}}","function":"{{Q1}}","incorrect":false},{"name":"A2","label":"{{function}}","function":"{{Q2}}","incorrect":true},{"name":"A3","label":"{{function}}","function":"{{Q3}}","incorrect":true},{"name":"T1","label":"{{function}}","function":"Lemonlib.numToWords({{Q1}},'pt')","temp":true}],"uniques":true},"algorithm":{"name":"trueFalse","template":"Multiple choice – standard","params":{"countCorrect":1,"countIncorrect":2,"showCheckIcon":true}}}</v>
      </c>
      <c r="AA36" s="15" t="s">
        <v>187</v>
      </c>
      <c r="AB36" s="12" t="str">
        <f t="shared" si="2"/>
        <v>M1-NyO-4b-I-1</v>
      </c>
      <c r="AC36" s="16" t="str">
        <f t="shared" si="3"/>
        <v>M1-NyO-4b-I-1-BR</v>
      </c>
      <c r="AD36" s="16" t="s">
        <v>44</v>
      </c>
      <c r="AE36" s="16"/>
      <c r="AF36" s="17" t="s">
        <v>45</v>
      </c>
    </row>
    <row r="37" ht="75.0" customHeight="1">
      <c r="A37" s="6" t="s">
        <v>183</v>
      </c>
      <c r="B37" s="7" t="s">
        <v>184</v>
      </c>
      <c r="C37" s="8" t="s">
        <v>33</v>
      </c>
      <c r="D37" s="9" t="s">
        <v>34</v>
      </c>
      <c r="E37" s="17"/>
      <c r="F37" s="27" t="s">
        <v>188</v>
      </c>
      <c r="G37" s="24"/>
      <c r="H37" s="24"/>
      <c r="I37" s="7"/>
      <c r="J37" s="6" t="s">
        <v>189</v>
      </c>
      <c r="K37" s="7" t="s">
        <v>169</v>
      </c>
      <c r="L37" s="7" t="s">
        <v>66</v>
      </c>
      <c r="M37" s="17" t="s">
        <v>40</v>
      </c>
      <c r="N37" s="10" t="s">
        <v>170</v>
      </c>
      <c r="O37" s="10" t="s">
        <v>170</v>
      </c>
      <c r="P37" s="7"/>
      <c r="Q37" s="16"/>
      <c r="R37" s="21"/>
      <c r="S37" s="21"/>
      <c r="T37" s="14"/>
      <c r="U37" s="14"/>
      <c r="V37" s="21"/>
      <c r="W37" s="21"/>
      <c r="X37" s="10"/>
      <c r="Y37" s="6" t="s">
        <v>42</v>
      </c>
      <c r="Z37" s="14" t="str">
        <f t="shared" si="1"/>
        <v>{"id":"M1-NyO-4b-I-2-BR","stimulus":"&lt;p&gt;Qual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v>
      </c>
      <c r="AA37" s="15" t="s">
        <v>190</v>
      </c>
      <c r="AB37" s="12" t="str">
        <f t="shared" si="2"/>
        <v>M1-NyO-4b-I-2</v>
      </c>
      <c r="AC37" s="16" t="str">
        <f t="shared" si="3"/>
        <v>M1-NyO-4b-I-2-BR</v>
      </c>
      <c r="AD37" s="16" t="s">
        <v>44</v>
      </c>
      <c r="AE37" s="16"/>
      <c r="AF37" s="17" t="s">
        <v>45</v>
      </c>
    </row>
    <row r="38" ht="75.0" customHeight="1">
      <c r="A38" s="6" t="s">
        <v>183</v>
      </c>
      <c r="B38" s="7" t="s">
        <v>184</v>
      </c>
      <c r="C38" s="18" t="s">
        <v>49</v>
      </c>
      <c r="D38" s="9" t="s">
        <v>34</v>
      </c>
      <c r="E38" s="17"/>
      <c r="F38" s="19" t="s">
        <v>191</v>
      </c>
      <c r="G38" s="7" t="s">
        <v>51</v>
      </c>
      <c r="H38" s="7"/>
      <c r="I38" s="7"/>
      <c r="J38" s="6" t="s">
        <v>72</v>
      </c>
      <c r="K38" s="7" t="s">
        <v>192</v>
      </c>
      <c r="L38" s="7" t="s">
        <v>193</v>
      </c>
      <c r="M38" s="17" t="s">
        <v>40</v>
      </c>
      <c r="N38" s="10" t="s">
        <v>170</v>
      </c>
      <c r="O38" s="10" t="s">
        <v>170</v>
      </c>
      <c r="P38" s="28"/>
      <c r="Q38" s="16"/>
      <c r="R38" s="21"/>
      <c r="S38" s="21"/>
      <c r="T38" s="14"/>
      <c r="U38" s="14"/>
      <c r="V38" s="21"/>
      <c r="W38" s="21"/>
      <c r="X38" s="10"/>
      <c r="Y38" s="6" t="s">
        <v>42</v>
      </c>
      <c r="Z38" s="14" t="str">
        <f t="shared" si="1"/>
        <v>{"id":"M1-NyO-4b-E-1-BR","stimulus":"&lt;p&gt;Quantos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width=\"90\"&gt;'.repeat({{Q1}}+10)","temp":true},{"name":"A1","label":"{{function}}","function":"{{Q1}}+10"}],"uniques":true},"algorithm":{"name":"calculateOperation","params":{"method":"equivLiteral","keyboard":"NUMERICAL"}}}</v>
      </c>
      <c r="AA38" s="15" t="s">
        <v>194</v>
      </c>
      <c r="AB38" s="12" t="str">
        <f t="shared" si="2"/>
        <v>M1-NyO-4b-E-1</v>
      </c>
      <c r="AC38" s="16" t="str">
        <f t="shared" si="3"/>
        <v>M1-NyO-4b-E-1-BR</v>
      </c>
      <c r="AD38" s="16" t="s">
        <v>44</v>
      </c>
      <c r="AE38" s="16"/>
      <c r="AF38" s="17" t="s">
        <v>45</v>
      </c>
    </row>
    <row r="39" ht="75.0" customHeight="1">
      <c r="A39" s="6" t="s">
        <v>183</v>
      </c>
      <c r="B39" s="7" t="s">
        <v>184</v>
      </c>
      <c r="C39" s="18" t="s">
        <v>49</v>
      </c>
      <c r="D39" s="9" t="s">
        <v>34</v>
      </c>
      <c r="E39" s="6"/>
      <c r="F39" s="19" t="s">
        <v>195</v>
      </c>
      <c r="G39" s="7" t="s">
        <v>51</v>
      </c>
      <c r="H39" s="7"/>
      <c r="I39" s="7"/>
      <c r="J39" s="6" t="s">
        <v>72</v>
      </c>
      <c r="K39" s="7" t="s">
        <v>192</v>
      </c>
      <c r="L39" s="7" t="s">
        <v>196</v>
      </c>
      <c r="M39" s="17" t="s">
        <v>40</v>
      </c>
      <c r="N39" s="10" t="s">
        <v>170</v>
      </c>
      <c r="O39" s="10" t="s">
        <v>170</v>
      </c>
      <c r="P39" s="21"/>
      <c r="Q39" s="16"/>
      <c r="R39" s="21"/>
      <c r="S39" s="21"/>
      <c r="T39" s="14"/>
      <c r="U39" s="14"/>
      <c r="V39" s="21"/>
      <c r="W39" s="21"/>
      <c r="X39" s="10"/>
      <c r="Y39" s="6" t="s">
        <v>42</v>
      </c>
      <c r="Z39" s="14" t="str">
        <f t="shared" si="1"/>
        <v>{"id":"M1-NyO-4b-E-2-BR","stimulus":"&lt;p&gt;Quantos violões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src=\"https://blueberry-assets.oneclick.es/M1_NyO_4b_2.svg\" width=\"90\"&gt;'.repeat({{Q1}}+10)","temp":true},{"name":"A1","label":"{{function}}","function":"{{Q1}}+10"}],"uniques":true},"algorithm":{"name":"calculateOperation","params":{"method":"equivLiteral","keyboard":"NUMERICAL"}}}</v>
      </c>
      <c r="AA39" s="15" t="s">
        <v>197</v>
      </c>
      <c r="AB39" s="12" t="str">
        <f t="shared" si="2"/>
        <v>M1-NyO-4b-E-2</v>
      </c>
      <c r="AC39" s="16" t="str">
        <f t="shared" si="3"/>
        <v>M1-NyO-4b-E-2-BR</v>
      </c>
      <c r="AD39" s="16" t="s">
        <v>44</v>
      </c>
      <c r="AE39" s="16"/>
      <c r="AF39" s="17" t="s">
        <v>45</v>
      </c>
    </row>
    <row r="40" ht="75.0" customHeight="1">
      <c r="A40" s="6" t="s">
        <v>183</v>
      </c>
      <c r="B40" s="7" t="s">
        <v>184</v>
      </c>
      <c r="C40" s="18" t="s">
        <v>49</v>
      </c>
      <c r="D40" s="9" t="s">
        <v>34</v>
      </c>
      <c r="E40" s="6"/>
      <c r="F40" s="19" t="s">
        <v>198</v>
      </c>
      <c r="G40" s="7" t="s">
        <v>51</v>
      </c>
      <c r="H40" s="7"/>
      <c r="I40" s="7"/>
      <c r="J40" s="6" t="s">
        <v>72</v>
      </c>
      <c r="K40" s="7" t="s">
        <v>192</v>
      </c>
      <c r="L40" s="7" t="s">
        <v>199</v>
      </c>
      <c r="M40" s="17" t="s">
        <v>40</v>
      </c>
      <c r="N40" s="10" t="s">
        <v>170</v>
      </c>
      <c r="O40" s="10" t="s">
        <v>170</v>
      </c>
      <c r="P40" s="21"/>
      <c r="Q40" s="16"/>
      <c r="R40" s="21"/>
      <c r="S40" s="21"/>
      <c r="T40" s="14"/>
      <c r="U40" s="14"/>
      <c r="V40" s="21"/>
      <c r="W40" s="21"/>
      <c r="X40" s="10"/>
      <c r="Y40" s="6" t="s">
        <v>42</v>
      </c>
      <c r="Z40" s="14" t="str">
        <f t="shared" si="1"/>
        <v>{"id":"M1-NyO-4b-E-3-BR","stimulus":"&lt;p&gt;Quantos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width=\"90\"&gt;'.repeat({{Q1}}+10)","temp":true},{"name":"A1","label":"{{function}}","function":"{{Q1}}+10"}],"uniques":true},"algorithm":{"name":"calculateOperation","params":{"method":"equivLiteral","keyboard":"NUMERICAL"}}}</v>
      </c>
      <c r="AA40" s="15" t="s">
        <v>200</v>
      </c>
      <c r="AB40" s="12" t="str">
        <f t="shared" si="2"/>
        <v>M1-NyO-4b-E-3</v>
      </c>
      <c r="AC40" s="16" t="str">
        <f t="shared" si="3"/>
        <v>M1-NyO-4b-E-3-BR</v>
      </c>
      <c r="AD40" s="16" t="s">
        <v>44</v>
      </c>
      <c r="AE40" s="16"/>
      <c r="AF40" s="17" t="s">
        <v>45</v>
      </c>
    </row>
    <row r="41" ht="75.0" customHeight="1">
      <c r="A41" s="6" t="s">
        <v>201</v>
      </c>
      <c r="B41" s="7" t="s">
        <v>202</v>
      </c>
      <c r="C41" s="8" t="s">
        <v>33</v>
      </c>
      <c r="D41" s="9" t="s">
        <v>34</v>
      </c>
      <c r="E41" s="6"/>
      <c r="F41" s="19" t="s">
        <v>203</v>
      </c>
      <c r="G41" s="7"/>
      <c r="H41" s="7"/>
      <c r="I41" s="6" t="s">
        <v>104</v>
      </c>
      <c r="J41" s="6" t="s">
        <v>85</v>
      </c>
      <c r="K41" s="19" t="s">
        <v>169</v>
      </c>
      <c r="L41" s="7"/>
      <c r="M41" s="6" t="s">
        <v>40</v>
      </c>
      <c r="N41" s="10" t="s">
        <v>204</v>
      </c>
      <c r="O41" s="10" t="s">
        <v>204</v>
      </c>
      <c r="P41" s="14"/>
      <c r="Q41" s="16"/>
      <c r="R41" s="14"/>
      <c r="S41" s="14"/>
      <c r="T41" s="14"/>
      <c r="U41" s="14"/>
      <c r="V41" s="14"/>
      <c r="W41" s="14"/>
      <c r="X41" s="16"/>
      <c r="Y41" s="6" t="s">
        <v>42</v>
      </c>
      <c r="Z41" s="14" t="str">
        <f t="shared" si="1"/>
        <v>{"id":"M1-NyO-4c-I-1-BR","stimulus":"&lt;p&gt;Arraste e ordene esses números do menor para o maior.&lt;/p&gt;","template":"&lt;p style=\"text-align:center;\"&gt;{{response}} &lt; {{response}} &lt; {{response}}&lt;/p&gt;","feedback":"&lt;p&gt;Estes são os números de 11 a 19:&lt;/p&gt;&lt;p&gt;11, 12, 13, 14, 15, 16, 17, 18 e 19&lt;/p&gt;","hint":"&lt;p&gt;Estes são os números de 11 a 19:&lt;/p&gt;&lt;p&gt;11,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AA41" s="15" t="s">
        <v>205</v>
      </c>
      <c r="AB41" s="12" t="str">
        <f t="shared" si="2"/>
        <v>M1-NyO-4c-I-1</v>
      </c>
      <c r="AC41" s="16" t="str">
        <f t="shared" si="3"/>
        <v>M1-NyO-4c-I-1-BR</v>
      </c>
      <c r="AD41" s="16" t="s">
        <v>44</v>
      </c>
      <c r="AE41" s="16"/>
      <c r="AF41" s="17" t="s">
        <v>45</v>
      </c>
    </row>
    <row r="42" ht="75.0" customHeight="1">
      <c r="A42" s="6" t="s">
        <v>201</v>
      </c>
      <c r="B42" s="7" t="s">
        <v>202</v>
      </c>
      <c r="C42" s="18" t="s">
        <v>49</v>
      </c>
      <c r="D42" s="9" t="s">
        <v>34</v>
      </c>
      <c r="E42" s="6"/>
      <c r="F42" s="19" t="s">
        <v>206</v>
      </c>
      <c r="G42" s="7" t="s">
        <v>98</v>
      </c>
      <c r="H42" s="7"/>
      <c r="I42" s="6" t="s">
        <v>104</v>
      </c>
      <c r="J42" s="6" t="s">
        <v>37</v>
      </c>
      <c r="K42" s="19" t="s">
        <v>207</v>
      </c>
      <c r="L42" s="7" t="s">
        <v>208</v>
      </c>
      <c r="M42" s="6" t="s">
        <v>40</v>
      </c>
      <c r="N42" s="10" t="s">
        <v>204</v>
      </c>
      <c r="O42" s="10" t="s">
        <v>204</v>
      </c>
      <c r="P42" s="14"/>
      <c r="Q42" s="16"/>
      <c r="R42" s="21"/>
      <c r="S42" s="21"/>
      <c r="T42" s="14"/>
      <c r="U42" s="14"/>
      <c r="V42" s="21"/>
      <c r="W42" s="21"/>
      <c r="X42" s="16"/>
      <c r="Y42" s="6" t="s">
        <v>42</v>
      </c>
      <c r="Z42" s="14" t="str">
        <f t="shared" si="1"/>
        <v>{"id":"M1-NyO-4c-E-1-BR","stimulus":"&lt;p&gt;Arraste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AA42" s="15" t="s">
        <v>209</v>
      </c>
      <c r="AB42" s="12" t="str">
        <f t="shared" si="2"/>
        <v>M1-NyO-4c-E-1</v>
      </c>
      <c r="AC42" s="16" t="str">
        <f t="shared" si="3"/>
        <v>M1-NyO-4c-E-1-BR</v>
      </c>
      <c r="AD42" s="16" t="s">
        <v>44</v>
      </c>
      <c r="AE42" s="16"/>
      <c r="AF42" s="17" t="s">
        <v>45</v>
      </c>
    </row>
    <row r="43" ht="75.0" customHeight="1">
      <c r="A43" s="6" t="s">
        <v>201</v>
      </c>
      <c r="B43" s="7" t="s">
        <v>202</v>
      </c>
      <c r="C43" s="18" t="s">
        <v>49</v>
      </c>
      <c r="D43" s="9" t="s">
        <v>34</v>
      </c>
      <c r="E43" s="6"/>
      <c r="F43" s="19" t="s">
        <v>210</v>
      </c>
      <c r="G43" s="7" t="s">
        <v>93</v>
      </c>
      <c r="H43" s="7"/>
      <c r="I43" s="6" t="s">
        <v>104</v>
      </c>
      <c r="J43" s="6" t="s">
        <v>37</v>
      </c>
      <c r="K43" s="19" t="s">
        <v>207</v>
      </c>
      <c r="L43" s="7" t="s">
        <v>208</v>
      </c>
      <c r="M43" s="6" t="s">
        <v>40</v>
      </c>
      <c r="N43" s="10" t="s">
        <v>204</v>
      </c>
      <c r="O43" s="10" t="s">
        <v>204</v>
      </c>
      <c r="P43" s="21"/>
      <c r="Q43" s="16"/>
      <c r="R43" s="21"/>
      <c r="S43" s="21"/>
      <c r="T43" s="14"/>
      <c r="U43" s="21"/>
      <c r="V43" s="21"/>
      <c r="W43" s="21"/>
      <c r="X43" s="16"/>
      <c r="Y43" s="6" t="s">
        <v>42</v>
      </c>
      <c r="Z43" s="14" t="str">
        <f t="shared" si="1"/>
        <v>{"id":"M1-NyO-4c-E-2-BR","stimulus":"&lt;p&gt;Arraste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AA43" s="15" t="s">
        <v>211</v>
      </c>
      <c r="AB43" s="12" t="str">
        <f t="shared" si="2"/>
        <v>M1-NyO-4c-E-2</v>
      </c>
      <c r="AC43" s="16" t="str">
        <f t="shared" si="3"/>
        <v>M1-NyO-4c-E-2-BR</v>
      </c>
      <c r="AD43" s="16" t="s">
        <v>44</v>
      </c>
      <c r="AE43" s="16"/>
      <c r="AF43" s="17" t="s">
        <v>45</v>
      </c>
    </row>
    <row r="44" ht="75.0" customHeight="1">
      <c r="A44" s="6" t="s">
        <v>212</v>
      </c>
      <c r="B44" s="7" t="s">
        <v>213</v>
      </c>
      <c r="C44" s="8" t="s">
        <v>33</v>
      </c>
      <c r="D44" s="9" t="s">
        <v>34</v>
      </c>
      <c r="E44" s="17"/>
      <c r="F44" s="10" t="s">
        <v>214</v>
      </c>
      <c r="G44" s="7"/>
      <c r="H44" s="7"/>
      <c r="I44" s="6" t="s">
        <v>215</v>
      </c>
      <c r="J44" s="6" t="s">
        <v>189</v>
      </c>
      <c r="K44" s="10" t="s">
        <v>216</v>
      </c>
      <c r="L44" s="10" t="s">
        <v>217</v>
      </c>
      <c r="M44" s="6" t="s">
        <v>40</v>
      </c>
      <c r="N44" s="10" t="s">
        <v>218</v>
      </c>
      <c r="O44" s="10" t="s">
        <v>218</v>
      </c>
      <c r="P44" s="7"/>
      <c r="Q44" s="23"/>
      <c r="R44" s="14"/>
      <c r="S44" s="14"/>
      <c r="T44" s="14"/>
      <c r="U44" s="14"/>
      <c r="V44" s="14"/>
      <c r="W44" s="14"/>
      <c r="X44" s="16"/>
      <c r="Y44" s="6" t="s">
        <v>42</v>
      </c>
      <c r="Z44" s="14" t="str">
        <f t="shared" si="1"/>
        <v>{"id":"M1-NyO-28a-I-1-BR","stimulus":"&lt;p&gt;Indique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v>
      </c>
      <c r="AA44" s="15" t="s">
        <v>219</v>
      </c>
      <c r="AB44" s="12" t="str">
        <f t="shared" si="2"/>
        <v>M1-NyO-28a-I-1</v>
      </c>
      <c r="AC44" s="16" t="str">
        <f t="shared" si="3"/>
        <v>M1-NyO-28a-I-1-BR</v>
      </c>
      <c r="AD44" s="16" t="s">
        <v>44</v>
      </c>
      <c r="AE44" s="17" t="s">
        <v>220</v>
      </c>
      <c r="AF44" s="17" t="s">
        <v>45</v>
      </c>
    </row>
    <row r="45" ht="75.0" customHeight="1">
      <c r="A45" s="6" t="s">
        <v>212</v>
      </c>
      <c r="B45" s="7" t="s">
        <v>213</v>
      </c>
      <c r="C45" s="8" t="s">
        <v>33</v>
      </c>
      <c r="D45" s="9" t="s">
        <v>34</v>
      </c>
      <c r="E45" s="6"/>
      <c r="F45" s="10" t="s">
        <v>221</v>
      </c>
      <c r="G45" s="19" t="s">
        <v>222</v>
      </c>
      <c r="H45" s="7"/>
      <c r="I45" s="6" t="s">
        <v>215</v>
      </c>
      <c r="J45" s="17" t="s">
        <v>37</v>
      </c>
      <c r="K45" s="10" t="s">
        <v>223</v>
      </c>
      <c r="L45" s="10" t="s">
        <v>224</v>
      </c>
      <c r="M45" s="6" t="s">
        <v>40</v>
      </c>
      <c r="N45" s="10" t="s">
        <v>218</v>
      </c>
      <c r="O45" s="10" t="s">
        <v>218</v>
      </c>
      <c r="P45" s="7"/>
      <c r="Q45" s="23"/>
      <c r="R45" s="14"/>
      <c r="S45" s="14"/>
      <c r="T45" s="14"/>
      <c r="U45" s="14"/>
      <c r="V45" s="14"/>
      <c r="W45" s="14"/>
      <c r="X45" s="16"/>
      <c r="Y45" s="6" t="s">
        <v>42</v>
      </c>
      <c r="Z45" s="14" t="str">
        <f t="shared" si="1"/>
        <v>{"id":"M1-NyO-28a-I-2-BR","stimulus":"&lt;p&gt;Complete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v>
      </c>
      <c r="AA45" s="15" t="s">
        <v>225</v>
      </c>
      <c r="AB45" s="12" t="str">
        <f t="shared" si="2"/>
        <v>M1-NyO-28a-I-2</v>
      </c>
      <c r="AC45" s="16" t="str">
        <f t="shared" si="3"/>
        <v>M1-NyO-28a-I-2-BR</v>
      </c>
      <c r="AD45" s="16" t="s">
        <v>44</v>
      </c>
      <c r="AE45" s="17" t="s">
        <v>220</v>
      </c>
      <c r="AF45" s="17" t="s">
        <v>45</v>
      </c>
    </row>
    <row r="46" ht="75.0" customHeight="1">
      <c r="A46" s="6" t="s">
        <v>212</v>
      </c>
      <c r="B46" s="7" t="s">
        <v>213</v>
      </c>
      <c r="C46" s="18" t="s">
        <v>49</v>
      </c>
      <c r="D46" s="9" t="s">
        <v>34</v>
      </c>
      <c r="E46" s="6"/>
      <c r="F46" s="10" t="s">
        <v>226</v>
      </c>
      <c r="G46" s="10" t="s">
        <v>227</v>
      </c>
      <c r="H46" s="7"/>
      <c r="I46" s="6" t="s">
        <v>215</v>
      </c>
      <c r="J46" s="6" t="s">
        <v>72</v>
      </c>
      <c r="K46" s="10" t="s">
        <v>228</v>
      </c>
      <c r="L46" s="10" t="s">
        <v>229</v>
      </c>
      <c r="M46" s="6" t="s">
        <v>40</v>
      </c>
      <c r="N46" s="10" t="s">
        <v>218</v>
      </c>
      <c r="O46" s="10" t="s">
        <v>218</v>
      </c>
      <c r="P46" s="7"/>
      <c r="Q46" s="23"/>
      <c r="R46" s="14"/>
      <c r="S46" s="14"/>
      <c r="T46" s="14"/>
      <c r="U46" s="14"/>
      <c r="V46" s="14"/>
      <c r="W46" s="14"/>
      <c r="X46" s="16"/>
      <c r="Y46" s="6" t="s">
        <v>42</v>
      </c>
      <c r="Z46" s="14" t="str">
        <f t="shared" si="1"/>
        <v>{"id":"M1-NyO-28a-E-1-BR","stimulus":"&lt;p&gt;Quantas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v>
      </c>
      <c r="AA46" s="15" t="s">
        <v>230</v>
      </c>
      <c r="AB46" s="12" t="str">
        <f t="shared" si="2"/>
        <v>M1-NyO-28a-E-1</v>
      </c>
      <c r="AC46" s="16" t="str">
        <f t="shared" si="3"/>
        <v>M1-NyO-28a-E-1-BR</v>
      </c>
      <c r="AD46" s="16" t="s">
        <v>44</v>
      </c>
      <c r="AE46" s="17" t="s">
        <v>220</v>
      </c>
      <c r="AF46" s="17" t="s">
        <v>45</v>
      </c>
    </row>
    <row r="47" ht="75.0" customHeight="1">
      <c r="A47" s="6" t="s">
        <v>212</v>
      </c>
      <c r="B47" s="7" t="s">
        <v>213</v>
      </c>
      <c r="C47" s="18" t="s">
        <v>49</v>
      </c>
      <c r="D47" s="9" t="s">
        <v>34</v>
      </c>
      <c r="E47" s="6"/>
      <c r="F47" s="10" t="s">
        <v>231</v>
      </c>
      <c r="G47" s="10" t="s">
        <v>232</v>
      </c>
      <c r="H47" s="7"/>
      <c r="I47" s="6" t="s">
        <v>215</v>
      </c>
      <c r="J47" s="6" t="s">
        <v>72</v>
      </c>
      <c r="K47" s="10" t="s">
        <v>228</v>
      </c>
      <c r="L47" s="10" t="s">
        <v>233</v>
      </c>
      <c r="M47" s="6" t="s">
        <v>40</v>
      </c>
      <c r="N47" s="10" t="s">
        <v>218</v>
      </c>
      <c r="O47" s="10" t="s">
        <v>218</v>
      </c>
      <c r="P47" s="7"/>
      <c r="Q47" s="23"/>
      <c r="R47" s="14"/>
      <c r="S47" s="14"/>
      <c r="T47" s="14"/>
      <c r="U47" s="14"/>
      <c r="V47" s="14"/>
      <c r="W47" s="14"/>
      <c r="X47" s="16"/>
      <c r="Y47" s="6" t="s">
        <v>42</v>
      </c>
      <c r="Z47" s="14" t="str">
        <f t="shared" si="1"/>
        <v>{"id":"M1-NyO-28a-E-2-BR","stimulus":"&lt;p&gt;Qual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v>
      </c>
      <c r="AA47" s="15" t="s">
        <v>234</v>
      </c>
      <c r="AB47" s="12" t="str">
        <f t="shared" si="2"/>
        <v>M1-NyO-28a-E-2</v>
      </c>
      <c r="AC47" s="16" t="str">
        <f t="shared" si="3"/>
        <v>M1-NyO-28a-E-2-BR</v>
      </c>
      <c r="AD47" s="16" t="s">
        <v>44</v>
      </c>
      <c r="AE47" s="17" t="s">
        <v>220</v>
      </c>
      <c r="AF47" s="17" t="s">
        <v>45</v>
      </c>
    </row>
    <row r="48" ht="75.0" customHeight="1">
      <c r="A48" s="6" t="s">
        <v>235</v>
      </c>
      <c r="B48" s="7" t="s">
        <v>236</v>
      </c>
      <c r="C48" s="8" t="s">
        <v>33</v>
      </c>
      <c r="D48" s="9" t="s">
        <v>34</v>
      </c>
      <c r="E48" s="6"/>
      <c r="F48" s="10" t="s">
        <v>237</v>
      </c>
      <c r="G48" s="7"/>
      <c r="H48" s="7"/>
      <c r="I48" s="6" t="s">
        <v>215</v>
      </c>
      <c r="J48" s="6" t="s">
        <v>47</v>
      </c>
      <c r="K48" s="19" t="s">
        <v>238</v>
      </c>
      <c r="L48" s="20" t="s">
        <v>239</v>
      </c>
      <c r="M48" s="6" t="s">
        <v>40</v>
      </c>
      <c r="N48" s="10" t="s">
        <v>240</v>
      </c>
      <c r="O48" s="10" t="s">
        <v>240</v>
      </c>
      <c r="P48" s="29"/>
      <c r="Q48" s="16"/>
      <c r="R48" s="14"/>
      <c r="S48" s="14"/>
      <c r="T48" s="14"/>
      <c r="U48" s="14"/>
      <c r="V48" s="14"/>
      <c r="W48" s="14"/>
      <c r="X48" s="16"/>
      <c r="Y48" s="6" t="s">
        <v>42</v>
      </c>
      <c r="Z48" s="14" t="str">
        <f t="shared" si="1"/>
        <v>{"id":"M1-NyO-5a-I-1-BR","stimulus":"&lt;p&gt;Quantas laranjas há na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list":[1,2,3,4,5,6,7,8,9]},{"name":"Q2","label":null,"list":[1,2,3,4,5,6,7,8,9]},{"name":"Q3","label":null,"list":[1,2,3,4,5,6,7,8,9]}],"calculated":[{"name":"T2","label":"{{function}}","function":"'&lt;img src=\"https://blueberry-assets.oneclick.es/M1_NyO_5a_1.svg\" width=\"90\"&gt;'.repeat({{Q1}}+20)","temp":true},{"name":"A1","label":"Há {{function}}.","function":"Lemonlib.numToWords({{Q1}}+20,'pt','female')"},{"name":"A2","label":"Há {{function}}.","function":"Lemonlib.numToWords({{Q2}}+20,'pt','female')","incorrect":true},{"name":"A3","label":"Há {{function}}.","function":"Lemonlib.numToWords({{Q3}}+20,'pt','female')","incorrect":true}],"uniques":true},"algorithm":{"name":"trueFalse","template":"Multiple choice – standard","params":{"countCorrect":1,"countIncorrect":2,"showCheckIcon":true}}}</v>
      </c>
      <c r="AA48" s="15" t="s">
        <v>241</v>
      </c>
      <c r="AB48" s="12" t="str">
        <f t="shared" si="2"/>
        <v>M1-NyO-5a-I-1</v>
      </c>
      <c r="AC48" s="16" t="str">
        <f t="shared" si="3"/>
        <v>M1-NyO-5a-I-1-BR</v>
      </c>
      <c r="AD48" s="16" t="s">
        <v>44</v>
      </c>
      <c r="AE48" s="16"/>
      <c r="AF48" s="17" t="s">
        <v>45</v>
      </c>
    </row>
    <row r="49" ht="75.0" customHeight="1">
      <c r="A49" s="6" t="s">
        <v>235</v>
      </c>
      <c r="B49" s="7" t="s">
        <v>236</v>
      </c>
      <c r="C49" s="8" t="s">
        <v>33</v>
      </c>
      <c r="D49" s="9" t="s">
        <v>34</v>
      </c>
      <c r="E49" s="6"/>
      <c r="F49" s="10" t="s">
        <v>242</v>
      </c>
      <c r="G49" s="7"/>
      <c r="H49" s="7"/>
      <c r="I49" s="6" t="s">
        <v>215</v>
      </c>
      <c r="J49" s="16" t="s">
        <v>47</v>
      </c>
      <c r="K49" s="19" t="s">
        <v>238</v>
      </c>
      <c r="L49" s="19" t="s">
        <v>243</v>
      </c>
      <c r="M49" s="6" t="s">
        <v>40</v>
      </c>
      <c r="N49" s="10" t="s">
        <v>240</v>
      </c>
      <c r="O49" s="10" t="s">
        <v>240</v>
      </c>
      <c r="P49" s="7"/>
      <c r="Q49" s="16"/>
      <c r="R49" s="14"/>
      <c r="S49" s="14"/>
      <c r="T49" s="14"/>
      <c r="U49" s="14"/>
      <c r="V49" s="14"/>
      <c r="W49" s="14"/>
      <c r="X49" s="16"/>
      <c r="Y49" s="6" t="s">
        <v>42</v>
      </c>
      <c r="Z49" s="14" t="str">
        <f t="shared" si="1"/>
        <v>{"id":"M1-NyO-5a-I-2-BR","stimulus":"&lt;p&gt;Quantas peras há na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list":[1,2,3,4,5,6,7,8,9]},{"name":"Q2","label":null,"list":[1,2,3,4,5,6,7,8,9]},{"name":"Q3","label":null,"list":[1,2,3,4,5,6,7,8,9]}],"calculated":[{"name":"T2","label":"{{function}}","function":"'&lt;img src=\"https://blueberry-assets.oneclick.es/M1_NyO_5a_2.svg\" width=\"90\"&gt;'.repeat({{Q1}}+20)","temp":true},{"name":"A1","label":"Há {{function}}.","function":"Lemonlib.numToWords({{Q1}}+20,'pt','female')"},{"name":"A2","label":"Há {{function}}.","function":"Lemonlib.numToWords({{Q2}}+20,'pt','female')","incorrect":true},{"name":"A3","label":"Há {{function}}.","function":"Lemonlib.numToWords({{Q3}}+20,'pt','female')","incorrect":true}],"uniques":true},"algorithm":{"name":"trueFalse","template":"Multiple choice – standard","params":{"countCorrect":1,"countIncorrect":2,"showCheckIcon":true}}}</v>
      </c>
      <c r="AA49" s="15" t="s">
        <v>244</v>
      </c>
      <c r="AB49" s="12" t="str">
        <f t="shared" si="2"/>
        <v>M1-NyO-5a-I-2</v>
      </c>
      <c r="AC49" s="16" t="str">
        <f t="shared" si="3"/>
        <v>M1-NyO-5a-I-2-BR</v>
      </c>
      <c r="AD49" s="16" t="s">
        <v>44</v>
      </c>
      <c r="AE49" s="16"/>
      <c r="AF49" s="17" t="s">
        <v>45</v>
      </c>
    </row>
    <row r="50" ht="75.0" customHeight="1">
      <c r="A50" s="6" t="s">
        <v>235</v>
      </c>
      <c r="B50" s="7" t="s">
        <v>245</v>
      </c>
      <c r="C50" s="8" t="s">
        <v>33</v>
      </c>
      <c r="D50" s="9" t="s">
        <v>34</v>
      </c>
      <c r="E50" s="6"/>
      <c r="F50" s="7" t="s">
        <v>246</v>
      </c>
      <c r="G50" s="7"/>
      <c r="H50" s="7"/>
      <c r="I50" s="6"/>
      <c r="J50" s="16" t="s">
        <v>47</v>
      </c>
      <c r="K50" s="19" t="s">
        <v>238</v>
      </c>
      <c r="L50" s="19" t="s">
        <v>247</v>
      </c>
      <c r="M50" s="17" t="s">
        <v>40</v>
      </c>
      <c r="N50" s="10" t="s">
        <v>240</v>
      </c>
      <c r="O50" s="10" t="s">
        <v>240</v>
      </c>
      <c r="P50" s="7"/>
      <c r="Q50" s="16"/>
      <c r="R50" s="14"/>
      <c r="S50" s="14"/>
      <c r="T50" s="14"/>
      <c r="U50" s="14"/>
      <c r="V50" s="14"/>
      <c r="W50" s="14"/>
      <c r="X50" s="16"/>
      <c r="Y50" s="6" t="s">
        <v>42</v>
      </c>
      <c r="Z50" s="14" t="str">
        <f t="shared" si="1"/>
        <v>{"id":"M1-NyO-5a-I-3-BR","stimulus":"&lt;p&gt;Quantas maçãs há na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list":[1,2,3,4,5,6,7,8,9]},{"name":"Q2","label":null,"list":[1,2,3,4,5,6,7,8,9]},{"name":"Q3","label":null,"list":[1,2,3,4,5,6,7,8,9]}],"calculated":[{"name":"T2","label":"{{function}}","function":"'&lt;img src=\"https://blueberry-assets.oneclick.es/M1_NyO_5a_3.svg\" width=\"90\"&gt;'.repeat({{Q1}}+20)","temp":true},{"name":"A1","label":"Há {{function}}.","function":"Lemonlib.numToWords({{Q1}}+20,'pt','female')"},{"name":"A2","label":"Há {{function}}.","function":"Lemonlib.numToWords({{Q2}}+20,'pt','female')","incorrect":true},{"name":"A3","label":"Há {{function}}.","function":"Lemonlib.numToWords({{Q3}}+20,'pt','female')","incorrect":true}],"uniques":true},"algorithm":{"name":"trueFalse","template":"Multiple choice – standard","params":{"countCorrect":1,"countIncorrect":2,"showCheckIcon":true}}}</v>
      </c>
      <c r="AA50" s="15" t="s">
        <v>248</v>
      </c>
      <c r="AB50" s="12" t="str">
        <f t="shared" si="2"/>
        <v>M1-NyO-5a-I-3</v>
      </c>
      <c r="AC50" s="16" t="str">
        <f t="shared" si="3"/>
        <v>M1-NyO-5a-I-3-BR</v>
      </c>
      <c r="AD50" s="16" t="s">
        <v>44</v>
      </c>
      <c r="AE50" s="16"/>
      <c r="AF50" s="17" t="s">
        <v>45</v>
      </c>
    </row>
    <row r="51" ht="75.0" customHeight="1">
      <c r="A51" s="6" t="s">
        <v>235</v>
      </c>
      <c r="B51" s="7" t="s">
        <v>236</v>
      </c>
      <c r="C51" s="18" t="s">
        <v>49</v>
      </c>
      <c r="D51" s="9" t="s">
        <v>34</v>
      </c>
      <c r="E51" s="6"/>
      <c r="F51" s="7" t="s">
        <v>249</v>
      </c>
      <c r="G51" s="7" t="s">
        <v>51</v>
      </c>
      <c r="H51" s="7"/>
      <c r="I51" s="6" t="s">
        <v>215</v>
      </c>
      <c r="J51" s="16" t="s">
        <v>37</v>
      </c>
      <c r="K51" s="19" t="s">
        <v>174</v>
      </c>
      <c r="L51" s="7" t="s">
        <v>250</v>
      </c>
      <c r="M51" s="6" t="s">
        <v>40</v>
      </c>
      <c r="N51" s="10" t="s">
        <v>240</v>
      </c>
      <c r="O51" s="10" t="s">
        <v>240</v>
      </c>
      <c r="P51" s="7"/>
      <c r="Q51" s="16"/>
      <c r="R51" s="21"/>
      <c r="S51" s="21"/>
      <c r="T51" s="14"/>
      <c r="U51" s="14"/>
      <c r="V51" s="21"/>
      <c r="W51" s="21"/>
      <c r="X51" s="16"/>
      <c r="Y51" s="6" t="s">
        <v>42</v>
      </c>
      <c r="Z51" s="14" t="str">
        <f t="shared" si="1"/>
        <v>{"id":"M1-NyO-5a-E-1-BR","stimulus":"&lt;p&gt;Arraste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1" s="15" t="s">
        <v>251</v>
      </c>
      <c r="AB51" s="12" t="str">
        <f t="shared" si="2"/>
        <v>M1-NyO-5a-E-1</v>
      </c>
      <c r="AC51" s="16" t="str">
        <f t="shared" si="3"/>
        <v>M1-NyO-5a-E-1-BR</v>
      </c>
      <c r="AD51" s="16" t="s">
        <v>44</v>
      </c>
      <c r="AE51" s="16"/>
      <c r="AF51" s="17" t="s">
        <v>45</v>
      </c>
    </row>
    <row r="52" ht="75.0" customHeight="1">
      <c r="A52" s="6" t="s">
        <v>235</v>
      </c>
      <c r="B52" s="7" t="s">
        <v>236</v>
      </c>
      <c r="C52" s="18" t="s">
        <v>49</v>
      </c>
      <c r="D52" s="9" t="s">
        <v>34</v>
      </c>
      <c r="E52" s="6"/>
      <c r="F52" s="7" t="s">
        <v>252</v>
      </c>
      <c r="G52" s="7" t="s">
        <v>51</v>
      </c>
      <c r="H52" s="7"/>
      <c r="I52" s="6" t="s">
        <v>215</v>
      </c>
      <c r="J52" s="16" t="s">
        <v>37</v>
      </c>
      <c r="K52" s="19" t="s">
        <v>174</v>
      </c>
      <c r="L52" s="7" t="s">
        <v>253</v>
      </c>
      <c r="M52" s="6" t="s">
        <v>40</v>
      </c>
      <c r="N52" s="10" t="s">
        <v>240</v>
      </c>
      <c r="O52" s="10" t="s">
        <v>240</v>
      </c>
      <c r="P52" s="22"/>
      <c r="Q52" s="16"/>
      <c r="R52" s="21"/>
      <c r="S52" s="21"/>
      <c r="T52" s="21"/>
      <c r="U52" s="14"/>
      <c r="V52" s="21"/>
      <c r="W52" s="21"/>
      <c r="X52" s="16"/>
      <c r="Y52" s="6" t="s">
        <v>42</v>
      </c>
      <c r="Z52" s="14" t="str">
        <f t="shared" si="1"/>
        <v>{"id":"M1-NyO-5a-E-2-BR","stimulus":"&lt;p&gt;Arraste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2" s="15" t="s">
        <v>254</v>
      </c>
      <c r="AB52" s="12" t="str">
        <f t="shared" si="2"/>
        <v>M1-NyO-5a-E-2</v>
      </c>
      <c r="AC52" s="16" t="str">
        <f t="shared" si="3"/>
        <v>M1-NyO-5a-E-2-BR</v>
      </c>
      <c r="AD52" s="16" t="s">
        <v>44</v>
      </c>
      <c r="AE52" s="16"/>
      <c r="AF52" s="17" t="s">
        <v>45</v>
      </c>
    </row>
    <row r="53" ht="75.0" customHeight="1">
      <c r="A53" s="6" t="s">
        <v>235</v>
      </c>
      <c r="B53" s="7" t="s">
        <v>236</v>
      </c>
      <c r="C53" s="18" t="s">
        <v>49</v>
      </c>
      <c r="D53" s="9" t="s">
        <v>34</v>
      </c>
      <c r="E53" s="6"/>
      <c r="F53" s="7" t="s">
        <v>255</v>
      </c>
      <c r="G53" s="7" t="s">
        <v>51</v>
      </c>
      <c r="H53" s="7"/>
      <c r="I53" s="6" t="s">
        <v>215</v>
      </c>
      <c r="J53" s="16" t="s">
        <v>37</v>
      </c>
      <c r="K53" s="19" t="s">
        <v>174</v>
      </c>
      <c r="L53" s="7" t="s">
        <v>256</v>
      </c>
      <c r="M53" s="6" t="s">
        <v>40</v>
      </c>
      <c r="N53" s="10" t="s">
        <v>240</v>
      </c>
      <c r="O53" s="10" t="s">
        <v>240</v>
      </c>
      <c r="P53" s="22"/>
      <c r="Q53" s="16"/>
      <c r="R53" s="21"/>
      <c r="S53" s="21"/>
      <c r="T53" s="14"/>
      <c r="U53" s="14"/>
      <c r="V53" s="21"/>
      <c r="W53" s="21"/>
      <c r="X53" s="16"/>
      <c r="Y53" s="6" t="s">
        <v>42</v>
      </c>
      <c r="Z53" s="14" t="str">
        <f t="shared" si="1"/>
        <v>{"id":"M1-NyO-5a-E-3-BR","stimulus":"&lt;p&gt;Arraste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3" s="15" t="s">
        <v>257</v>
      </c>
      <c r="AB53" s="12" t="str">
        <f t="shared" si="2"/>
        <v>M1-NyO-5a-E-3</v>
      </c>
      <c r="AC53" s="16" t="str">
        <f t="shared" si="3"/>
        <v>M1-NyO-5a-E-3-BR</v>
      </c>
      <c r="AD53" s="16" t="s">
        <v>44</v>
      </c>
      <c r="AE53" s="16"/>
      <c r="AF53" s="17" t="s">
        <v>45</v>
      </c>
    </row>
    <row r="54" ht="75.0" customHeight="1">
      <c r="A54" s="6" t="s">
        <v>258</v>
      </c>
      <c r="B54" s="7" t="s">
        <v>259</v>
      </c>
      <c r="C54" s="8" t="s">
        <v>33</v>
      </c>
      <c r="D54" s="9" t="s">
        <v>34</v>
      </c>
      <c r="E54" s="6"/>
      <c r="F54" s="19" t="s">
        <v>260</v>
      </c>
      <c r="G54" s="7"/>
      <c r="H54" s="7"/>
      <c r="I54" s="7"/>
      <c r="J54" s="6" t="s">
        <v>65</v>
      </c>
      <c r="K54" s="7" t="s">
        <v>261</v>
      </c>
      <c r="L54" s="7" t="s">
        <v>262</v>
      </c>
      <c r="M54" s="7" t="s">
        <v>40</v>
      </c>
      <c r="N54" s="10" t="s">
        <v>240</v>
      </c>
      <c r="O54" s="10" t="s">
        <v>240</v>
      </c>
      <c r="P54" s="21"/>
      <c r="Q54" s="16"/>
      <c r="R54" s="14"/>
      <c r="S54" s="14"/>
      <c r="T54" s="14"/>
      <c r="U54" s="14"/>
      <c r="V54" s="14"/>
      <c r="W54" s="14"/>
      <c r="X54" s="16"/>
      <c r="Y54" s="6" t="s">
        <v>42</v>
      </c>
      <c r="Z54" s="14" t="str">
        <f t="shared" si="1"/>
        <v>{"id":"M1-NyO-5b-I-1-BR","stimulus":"&lt;p&gt;Arraste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Lemonlib.numToWords({{Q3}},'pt').slice(1,)"}],"isNumToWords":true,"uniques":true},"algorithm":{"name":"linkOperationResult","params":{"invert":true},"template":"Math list"}}</v>
      </c>
      <c r="AA54" s="15" t="s">
        <v>263</v>
      </c>
      <c r="AB54" s="12" t="str">
        <f t="shared" si="2"/>
        <v>M1-NyO-5b-I-1</v>
      </c>
      <c r="AC54" s="16" t="str">
        <f t="shared" si="3"/>
        <v>M1-NyO-5b-I-1-BR</v>
      </c>
      <c r="AD54" s="16" t="s">
        <v>44</v>
      </c>
      <c r="AE54" s="16"/>
      <c r="AF54" s="17" t="s">
        <v>45</v>
      </c>
    </row>
    <row r="55" ht="75.0" customHeight="1">
      <c r="A55" s="6" t="s">
        <v>258</v>
      </c>
      <c r="B55" s="7" t="s">
        <v>259</v>
      </c>
      <c r="C55" s="8" t="s">
        <v>33</v>
      </c>
      <c r="D55" s="9" t="s">
        <v>34</v>
      </c>
      <c r="E55" s="6"/>
      <c r="F55" s="19" t="s">
        <v>264</v>
      </c>
      <c r="G55" s="7"/>
      <c r="H55" s="7"/>
      <c r="I55" s="7"/>
      <c r="J55" s="6" t="s">
        <v>47</v>
      </c>
      <c r="K55" s="7" t="s">
        <v>261</v>
      </c>
      <c r="L55" s="7" t="s">
        <v>265</v>
      </c>
      <c r="M55" s="7" t="s">
        <v>40</v>
      </c>
      <c r="N55" s="10" t="s">
        <v>240</v>
      </c>
      <c r="O55" s="10" t="s">
        <v>240</v>
      </c>
      <c r="P55" s="21"/>
      <c r="Q55" s="16"/>
      <c r="R55" s="14"/>
      <c r="S55" s="14"/>
      <c r="T55" s="14"/>
      <c r="U55" s="14"/>
      <c r="V55" s="14"/>
      <c r="W55" s="14"/>
      <c r="X55" s="16"/>
      <c r="Y55" s="6" t="s">
        <v>42</v>
      </c>
      <c r="Z55" s="14" t="str">
        <f t="shared" si="1"/>
        <v>{"id":"M1-NyO-5b-I-2-BR","stimulus":"&lt;p&gt;Qual ​​é o número {{T1}}?&lt;/p&gt;","hint":"&lt;table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function}}","function":"{{Q1}}"},{"name":"A2","label":"{{function}}","function":"{{Q2}}","incorrect":true},{"name":"A3","label":"{{function}}","function":"{{Q3}}","incorrect":true},{"name":"T1","label":"{{function}}","function":"Lemonlib.numToWords({{Q1}},'pt')","temp":true}],"uniques":true},"algorithm":{"name":"trueFalse","template":"Multiple choice – standard","params":{"countCorrect":1,"countIncorrect":2,"showCheckIcon":true}}}</v>
      </c>
      <c r="AA55" s="15" t="s">
        <v>266</v>
      </c>
      <c r="AB55" s="12" t="str">
        <f t="shared" si="2"/>
        <v>M1-NyO-5b-I-2</v>
      </c>
      <c r="AC55" s="16" t="str">
        <f t="shared" si="3"/>
        <v>M1-NyO-5b-I-2-BR</v>
      </c>
      <c r="AD55" s="16" t="s">
        <v>44</v>
      </c>
      <c r="AE55" s="16"/>
      <c r="AF55" s="17" t="s">
        <v>45</v>
      </c>
    </row>
    <row r="56" ht="75.0" customHeight="1">
      <c r="A56" s="6" t="s">
        <v>258</v>
      </c>
      <c r="B56" s="7" t="s">
        <v>259</v>
      </c>
      <c r="C56" s="18" t="s">
        <v>49</v>
      </c>
      <c r="D56" s="9" t="s">
        <v>34</v>
      </c>
      <c r="E56" s="6"/>
      <c r="F56" s="7" t="s">
        <v>132</v>
      </c>
      <c r="G56" s="7" t="s">
        <v>51</v>
      </c>
      <c r="H56" s="7"/>
      <c r="I56" s="7" t="s">
        <v>267</v>
      </c>
      <c r="J56" s="6" t="s">
        <v>72</v>
      </c>
      <c r="K56" s="19" t="s">
        <v>268</v>
      </c>
      <c r="L56" s="7" t="s">
        <v>269</v>
      </c>
      <c r="M56" s="7" t="s">
        <v>40</v>
      </c>
      <c r="N56" s="10" t="s">
        <v>240</v>
      </c>
      <c r="O56" s="10" t="s">
        <v>240</v>
      </c>
      <c r="P56" s="22"/>
      <c r="Q56" s="16"/>
      <c r="R56" s="14"/>
      <c r="S56" s="14"/>
      <c r="T56" s="14"/>
      <c r="U56" s="14"/>
      <c r="V56" s="22"/>
      <c r="W56" s="22"/>
      <c r="X56" s="16"/>
      <c r="Y56" s="6" t="s">
        <v>42</v>
      </c>
      <c r="Z56" s="14" t="str">
        <f t="shared" si="1"/>
        <v>{"id":"M1-NyO-5b-E-1-BR","stimulus":"&lt;p&gt;Escreva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v>
      </c>
      <c r="AA56" s="15" t="s">
        <v>270</v>
      </c>
      <c r="AB56" s="12" t="str">
        <f t="shared" si="2"/>
        <v>M1-NyO-5b-E-1</v>
      </c>
      <c r="AC56" s="16" t="str">
        <f t="shared" si="3"/>
        <v>M1-NyO-5b-E-1-BR</v>
      </c>
      <c r="AD56" s="16" t="s">
        <v>44</v>
      </c>
      <c r="AE56" s="16"/>
      <c r="AF56" s="17" t="s">
        <v>45</v>
      </c>
    </row>
    <row r="57" ht="75.0" customHeight="1">
      <c r="A57" s="6" t="s">
        <v>271</v>
      </c>
      <c r="B57" s="7" t="s">
        <v>272</v>
      </c>
      <c r="C57" s="8" t="s">
        <v>33</v>
      </c>
      <c r="D57" s="9" t="s">
        <v>34</v>
      </c>
      <c r="E57" s="6"/>
      <c r="F57" s="7" t="s">
        <v>273</v>
      </c>
      <c r="G57" s="7" t="s">
        <v>274</v>
      </c>
      <c r="H57" s="7"/>
      <c r="I57" s="6" t="s">
        <v>104</v>
      </c>
      <c r="J57" s="6" t="s">
        <v>111</v>
      </c>
      <c r="K57" s="19" t="s">
        <v>275</v>
      </c>
      <c r="L57" s="7" t="s">
        <v>276</v>
      </c>
      <c r="M57" s="6" t="s">
        <v>40</v>
      </c>
      <c r="N57" s="30" t="s">
        <v>277</v>
      </c>
      <c r="O57" s="30" t="s">
        <v>277</v>
      </c>
      <c r="P57" s="7"/>
      <c r="Q57" s="23"/>
      <c r="R57" s="23"/>
      <c r="S57" s="23"/>
      <c r="T57" s="23"/>
      <c r="U57" s="23"/>
      <c r="V57" s="23"/>
      <c r="W57" s="14"/>
      <c r="X57" s="16"/>
      <c r="Y57" s="6" t="s">
        <v>42</v>
      </c>
      <c r="Z57" s="14" t="str">
        <f t="shared" si="1"/>
        <v>{"id":"M1-NyO-5c-I-1-BR","stimulus":"&lt;p&gt;Selecione o sinal correto.&lt;/p&gt;","template":"&lt;p&gt;{{Q1}} {{response}} {{Q2}}&lt;/p&gt;","hint":"&lt;p&gt;Os números de 20 a 29 são:&lt;/p&gt;&lt;p&gt;20, 21, 22, 23, 24, 25, 26, 27, 28 e 29&lt;/p&gt;&lt;p&gt;&lt;b&gt;&gt;&lt;/b&gt; significa &lt;b&gt;maior que&lt;/b&gt;.&lt;/p&gt;&lt;p&gt;&lt;b&gt;&lt;&lt;/b&gt; significa &lt;b&gt;menor que&lt;/b&gt;.&lt;/p&gt;","feedback":"&lt;p&gt;Os números de 20 a 29 são:&lt;/p&gt;&lt;p&gt;20,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v>
      </c>
      <c r="AA57" s="15" t="s">
        <v>278</v>
      </c>
      <c r="AB57" s="12" t="str">
        <f t="shared" si="2"/>
        <v>M1-NyO-5c-I-1</v>
      </c>
      <c r="AC57" s="16" t="str">
        <f t="shared" si="3"/>
        <v>M1-NyO-5c-I-1-BR</v>
      </c>
      <c r="AD57" s="16" t="s">
        <v>44</v>
      </c>
      <c r="AE57" s="17" t="s">
        <v>220</v>
      </c>
      <c r="AF57" s="17" t="s">
        <v>45</v>
      </c>
    </row>
    <row r="58" ht="75.0" customHeight="1">
      <c r="A58" s="6" t="s">
        <v>271</v>
      </c>
      <c r="B58" s="7" t="s">
        <v>272</v>
      </c>
      <c r="C58" s="8" t="s">
        <v>33</v>
      </c>
      <c r="D58" s="9" t="s">
        <v>34</v>
      </c>
      <c r="E58" s="6"/>
      <c r="F58" s="7" t="s">
        <v>273</v>
      </c>
      <c r="G58" s="7" t="s">
        <v>274</v>
      </c>
      <c r="H58" s="7"/>
      <c r="I58" s="6" t="s">
        <v>104</v>
      </c>
      <c r="J58" s="6" t="s">
        <v>111</v>
      </c>
      <c r="K58" s="7" t="s">
        <v>279</v>
      </c>
      <c r="L58" s="7" t="s">
        <v>280</v>
      </c>
      <c r="M58" s="6" t="s">
        <v>40</v>
      </c>
      <c r="N58" s="30" t="s">
        <v>277</v>
      </c>
      <c r="O58" s="30" t="s">
        <v>277</v>
      </c>
      <c r="P58" s="7"/>
      <c r="Q58" s="23"/>
      <c r="R58" s="23"/>
      <c r="S58" s="23"/>
      <c r="T58" s="23"/>
      <c r="U58" s="23"/>
      <c r="V58" s="23"/>
      <c r="W58" s="14"/>
      <c r="X58" s="16"/>
      <c r="Y58" s="6" t="s">
        <v>42</v>
      </c>
      <c r="Z58" s="14" t="str">
        <f t="shared" si="1"/>
        <v>{"id":"M1-NyO-5c-I-2-BR","stimulus":"&lt;p&gt;Selecione o sinal correto.&lt;/p&gt;","template":"&lt;p&gt;{{Q1}} {{response}} {{Q2}}&lt;/p&gt;","hint":"&lt;p&gt;Os números de 20 a 29 são:&lt;/p&gt;&lt;p&gt;20, 21, 22, 23, 24, 25, 26, 27, 28 e 29&lt;/p&gt;&lt;p&gt;&lt;b&gt;&gt;&lt;/b&gt; significa &lt;b&gt;maior que&lt;/b&gt;.&lt;/p&gt;&lt;p&gt;&lt;b&gt;&lt;&lt;/b&gt; significa &lt;b&gt;menor que&lt;/b&gt;.&lt;/p&gt;","feedback":"&lt;p&gt;Os números de 20 a 29 são:&lt;/p&gt;&lt;p&gt;20,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v>
      </c>
      <c r="AA58" s="15" t="s">
        <v>281</v>
      </c>
      <c r="AB58" s="12" t="str">
        <f t="shared" si="2"/>
        <v>M1-NyO-5c-I-2</v>
      </c>
      <c r="AC58" s="16" t="str">
        <f t="shared" si="3"/>
        <v>M1-NyO-5c-I-2-BR</v>
      </c>
      <c r="AD58" s="16" t="s">
        <v>44</v>
      </c>
      <c r="AE58" s="17" t="s">
        <v>220</v>
      </c>
      <c r="AF58" s="17" t="s">
        <v>45</v>
      </c>
    </row>
    <row r="59" ht="75.0" customHeight="1">
      <c r="A59" s="6" t="s">
        <v>271</v>
      </c>
      <c r="B59" s="7" t="s">
        <v>272</v>
      </c>
      <c r="C59" s="18" t="s">
        <v>49</v>
      </c>
      <c r="D59" s="9" t="s">
        <v>34</v>
      </c>
      <c r="E59" s="6"/>
      <c r="F59" s="7" t="s">
        <v>282</v>
      </c>
      <c r="G59" s="7"/>
      <c r="H59" s="7"/>
      <c r="I59" s="6" t="s">
        <v>104</v>
      </c>
      <c r="J59" s="6" t="s">
        <v>47</v>
      </c>
      <c r="K59" s="19" t="s">
        <v>283</v>
      </c>
      <c r="L59" s="7" t="s">
        <v>284</v>
      </c>
      <c r="M59" s="6" t="s">
        <v>40</v>
      </c>
      <c r="N59" s="30" t="s">
        <v>277</v>
      </c>
      <c r="O59" s="30" t="s">
        <v>277</v>
      </c>
      <c r="P59" s="22"/>
      <c r="Q59" s="16"/>
      <c r="R59" s="14"/>
      <c r="S59" s="14"/>
      <c r="T59" s="14"/>
      <c r="U59" s="14"/>
      <c r="V59" s="14"/>
      <c r="W59" s="14"/>
      <c r="X59" s="16"/>
      <c r="Y59" s="6" t="s">
        <v>42</v>
      </c>
      <c r="Z59" s="14" t="str">
        <f t="shared" si="1"/>
        <v>{"id":"M1-NyO-5c-E-1-BR","stimulus":"&lt;p&gt;Selecione a opção correta.&lt;/p&gt;","hint":"&lt;p&gt;Os números de 20 a 29 são:&lt;/p&gt;&lt;p&gt;20, 21, 22, 23, 24, 25, 26, 27, 28 e 29&lt;/p&gt;&lt;p&gt;&lt;b&gt;&gt;&lt;/b&gt; significa &lt;b&gt;maior que&lt;/b&gt;.&lt;/p&gt;&lt;p&gt;&lt;b&gt;&lt;&lt;/b&gt; significa &lt;b&gt;menor que&lt;/b&gt;.&lt;/p&gt;","feedback":"&lt;p&gt;Os números de 20 a 29 são:&lt;/p&gt;&lt;p&gt;20, 21, 22, 23, 24, 25, 26, 27, 28 e 29&lt;/p&gt;&lt;p&gt;&lt;b&gt;&gt;&lt;/b&gt; significa &lt;b&gt;maior que&lt;/b&gt;.&lt;/p&gt;&lt;p&gt;&lt;b&gt;&lt;&lt;/b&gt; significa &lt;b&gt;menor que&lt;/b&gt;.&lt;/p&gt;","seed":{"parameters":[{"name":"Q1","label":null,"list":[20,21,22,23,24]},{"name":"Q2","label":null,"list":[20,21,22,23,24]},{"name":"Q3","label":null,"list":[2,3,4,5]},{"name":"Q4","label":null,"list":[2,3,4,5]}],"calculated":[{"name":"T1","label":"{{function}}","function":"{{Q1}}+{{Q3}}","temp":true},{"name":"T2","label":"{{function}}","function":" {{Q2}}+{{Q4}}","temp":true},{"name":"A1","label":"{{Q1}} &lt; {{T1}}","function":"{{Q1}} &lt; {{T1}}"},{"name":"A2","label":"{{Q2}} &gt; {{T2}}","function":"{{Q2}} &gt; {{T2}}","incorrect":true}],"uniques":true},"algorithm":{"name":"trueFalse","template":"Multiple choice – standard","params":{"countCorrect":1,"countIncorrect":1,"showCheckIcon":true}}}</v>
      </c>
      <c r="AA59" s="15" t="s">
        <v>285</v>
      </c>
      <c r="AB59" s="12" t="str">
        <f t="shared" si="2"/>
        <v>M1-NyO-5c-E-1</v>
      </c>
      <c r="AC59" s="16" t="str">
        <f t="shared" si="3"/>
        <v>M1-NyO-5c-E-1-BR</v>
      </c>
      <c r="AD59" s="16" t="s">
        <v>44</v>
      </c>
      <c r="AE59" s="17" t="s">
        <v>220</v>
      </c>
      <c r="AF59" s="17" t="s">
        <v>45</v>
      </c>
    </row>
    <row r="60" ht="75.0" customHeight="1">
      <c r="A60" s="6" t="s">
        <v>271</v>
      </c>
      <c r="B60" s="7" t="s">
        <v>272</v>
      </c>
      <c r="C60" s="18" t="s">
        <v>49</v>
      </c>
      <c r="D60" s="9" t="s">
        <v>34</v>
      </c>
      <c r="E60" s="6"/>
      <c r="F60" s="7" t="s">
        <v>286</v>
      </c>
      <c r="G60" s="7"/>
      <c r="H60" s="7"/>
      <c r="I60" s="6" t="s">
        <v>104</v>
      </c>
      <c r="J60" s="6" t="s">
        <v>47</v>
      </c>
      <c r="K60" s="19" t="s">
        <v>287</v>
      </c>
      <c r="L60" s="7" t="s">
        <v>288</v>
      </c>
      <c r="M60" s="6" t="s">
        <v>40</v>
      </c>
      <c r="N60" s="30" t="s">
        <v>277</v>
      </c>
      <c r="O60" s="30" t="s">
        <v>277</v>
      </c>
      <c r="P60" s="21"/>
      <c r="Q60" s="16"/>
      <c r="R60" s="14"/>
      <c r="S60" s="14"/>
      <c r="T60" s="14"/>
      <c r="U60" s="14"/>
      <c r="V60" s="14"/>
      <c r="W60" s="14"/>
      <c r="X60" s="16"/>
      <c r="Y60" s="6" t="s">
        <v>42</v>
      </c>
      <c r="Z60" s="14" t="str">
        <f t="shared" si="1"/>
        <v>{"id":"M1-NyO-5c-E-2-BR","stimulus":"&lt;p&gt;Selecione a opção correta.&lt;/p&gt;","hint":"&lt;p&gt;Os números de 20 a 29 são:&lt;/p&gt;&lt;p&gt;20, 21, 22, 23, 24, 25, 26, 27, 28 e 29&lt;/p&gt;&lt;p&gt;&lt;b&gt;&gt;&lt;/b&gt; significa &lt;b&gt;maior que&lt;/b&gt;.&lt;/p&gt;&lt;p&gt;&lt;b&gt;&lt;&lt;/b&gt; significa &lt;b&gt;menor que&lt;/b&gt;.&lt;/p&gt;","feedback":"&lt;p&gt;Os números de 20 a 29 são:&lt;/p&gt;&lt;p&gt;20, 21, 22, 23, 24, 25, 26, 27, 28 e 29&lt;/p&gt;&lt;p&gt;&lt;b&gt;&gt;&lt;/b&gt; significa &lt;b&gt;maior que&lt;/b&gt;.&lt;/p&gt;&lt;p&gt;&lt;b&gt;&lt;&lt;/b&gt; significa &lt;b&gt;menor que&lt;/b&gt;.&lt;/p&gt;","seed":{"parameters":[{"name":"Q1","label":null,"list":[25,26,27,28,29]},{"name":"Q2","label":null,"list":[25,26,27,28,29]},{"name":"Q3","label":null,"list":[2,3,4,5]},{"name":"Q4","label":null,"list":[2,3,4,5]}],"calculated":[{"name":"T1","label":"{{function}}","function":"{{Q1}}-{{Q3}}","temp":true},{"name":"T2","label":"{{function}}","function":" {{Q2}}-{{Q4}}","temp":true},{"name":"A1","label":"{{Q1}} &lt; {{T1}}","function":"{{Q1}} &lt; {{T1}}","incorrect":true},{"name":"A2","label":"{{Q2}} &gt; {{T2}}","function":"{{Q2}} &gt; {{T2}}","incorrect":false}],"uniques":true},"algorithm":{"name":"trueFalse","template":"Multiple choice – standard","params":{"countCorrect":1,"countIncorrect":1,"showCheckIcon":true}}}</v>
      </c>
      <c r="AA60" s="15" t="s">
        <v>289</v>
      </c>
      <c r="AB60" s="12" t="str">
        <f t="shared" si="2"/>
        <v>M1-NyO-5c-E-2</v>
      </c>
      <c r="AC60" s="16" t="str">
        <f t="shared" si="3"/>
        <v>M1-NyO-5c-E-2-BR</v>
      </c>
      <c r="AD60" s="16" t="s">
        <v>44</v>
      </c>
      <c r="AE60" s="17" t="s">
        <v>220</v>
      </c>
      <c r="AF60" s="17" t="s">
        <v>45</v>
      </c>
    </row>
    <row r="61" ht="75.0" customHeight="1">
      <c r="A61" s="6" t="s">
        <v>290</v>
      </c>
      <c r="B61" s="7" t="s">
        <v>291</v>
      </c>
      <c r="C61" s="8" t="s">
        <v>33</v>
      </c>
      <c r="D61" s="9" t="s">
        <v>34</v>
      </c>
      <c r="E61" s="6"/>
      <c r="F61" s="10" t="s">
        <v>292</v>
      </c>
      <c r="G61" s="7"/>
      <c r="H61" s="7"/>
      <c r="I61" s="6" t="s">
        <v>215</v>
      </c>
      <c r="J61" s="16" t="s">
        <v>47</v>
      </c>
      <c r="K61" s="7" t="s">
        <v>293</v>
      </c>
      <c r="L61" s="10" t="s">
        <v>294</v>
      </c>
      <c r="M61" s="6" t="s">
        <v>40</v>
      </c>
      <c r="N61" s="10" t="s">
        <v>218</v>
      </c>
      <c r="O61" s="10" t="s">
        <v>218</v>
      </c>
      <c r="P61" s="7"/>
      <c r="Q61" s="16"/>
      <c r="R61" s="14"/>
      <c r="S61" s="14"/>
      <c r="T61" s="14"/>
      <c r="U61" s="14"/>
      <c r="V61" s="14"/>
      <c r="W61" s="14"/>
      <c r="X61" s="16"/>
      <c r="Y61" s="6" t="s">
        <v>42</v>
      </c>
      <c r="Z61" s="14" t="str">
        <f t="shared" si="1"/>
        <v>{"id":"M1-NyO-29a-I-1-BR","stimulus":"&lt;p&gt;Selecione quantas margaridas há nesta sequência.&lt;/p&gt;&lt;div style=\"display:flex; flex-wrap:wrap;justify-content:center;\"&gt;{{T1}}&lt;/div&gt;","hint":"&lt;p&gt;10 unidades = 1 dezena&lt;/p&gt;","feedback":"&lt;p&gt;10 unidades = 1 dezena&lt;/p&gt;","seed":{"parameters":[{"name":"Q2","label":null,"list":[22,23,24,25,26,27,28,29]}],"calculated":[{"name":"T1","label":null,"function":"'&lt;img src=\"https://blueberry-assets.oneclick.es/M1_NyO_29a_1.svg\" width=\"90\"&gt;'.repeat({{Q2}})","temp":true},{"name":"T2","label":"{{function}}","function":" {{Q2}}-20","temp":true},{"name":"T3","label":"{{function}}","function":" {{Q2}}-20+1","temp":true},{"name":"T4","label":"{{function}}","function":" {{Q2}}-20-1","temp":true},{"name":"A1","label":"2 dezenas e {{T2}} unidades.","function":"","incorrect":false},{"name":"A2","label":"2 dezenas e {{T3}} unidades.","function":"","incorrect":true},{"name":"A3","label":"2 dezenas e {{T4}} unidades.","function":"","incorrect":true}],"uniques":true},"algorithm":{"name":"trueFalse","template":"Multiple choice – standard","params":{"countCorrect":1,"countIncorrect":2,"showCheckIcon":true}}}</v>
      </c>
      <c r="AA61" s="15" t="s">
        <v>295</v>
      </c>
      <c r="AB61" s="12" t="str">
        <f t="shared" si="2"/>
        <v>M1-NyO-29a-I-1</v>
      </c>
      <c r="AC61" s="16" t="str">
        <f t="shared" si="3"/>
        <v>M1-NyO-29a-I-1-BR</v>
      </c>
      <c r="AD61" s="16" t="s">
        <v>44</v>
      </c>
      <c r="AE61" s="17" t="s">
        <v>220</v>
      </c>
      <c r="AF61" s="17" t="s">
        <v>45</v>
      </c>
    </row>
    <row r="62" ht="75.0" customHeight="1">
      <c r="A62" s="6" t="s">
        <v>290</v>
      </c>
      <c r="B62" s="7" t="s">
        <v>291</v>
      </c>
      <c r="C62" s="8" t="s">
        <v>33</v>
      </c>
      <c r="D62" s="9" t="s">
        <v>34</v>
      </c>
      <c r="E62" s="17"/>
      <c r="F62" s="7" t="s">
        <v>296</v>
      </c>
      <c r="G62" s="10" t="s">
        <v>297</v>
      </c>
      <c r="H62" s="7"/>
      <c r="I62" s="6" t="s">
        <v>215</v>
      </c>
      <c r="J62" s="6" t="s">
        <v>111</v>
      </c>
      <c r="K62" s="10" t="s">
        <v>298</v>
      </c>
      <c r="L62" s="10" t="s">
        <v>299</v>
      </c>
      <c r="M62" s="6" t="s">
        <v>40</v>
      </c>
      <c r="N62" s="10" t="s">
        <v>218</v>
      </c>
      <c r="O62" s="10" t="s">
        <v>218</v>
      </c>
      <c r="P62" s="7"/>
      <c r="Q62" s="17"/>
      <c r="R62" s="14"/>
      <c r="S62" s="14"/>
      <c r="T62" s="14"/>
      <c r="U62" s="14"/>
      <c r="V62" s="14"/>
      <c r="W62" s="14"/>
      <c r="X62" s="16"/>
      <c r="Y62" s="6" t="s">
        <v>42</v>
      </c>
      <c r="Z62" s="14" t="str">
        <f t="shared" si="1"/>
        <v>{"id":"M1-NyO-29a-I-2-BR","stimulus":"&lt;p&gt;Complete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AA62" s="15" t="s">
        <v>300</v>
      </c>
      <c r="AB62" s="12" t="str">
        <f t="shared" si="2"/>
        <v>M1-NyO-29a-I-2</v>
      </c>
      <c r="AC62" s="16" t="str">
        <f t="shared" si="3"/>
        <v>M1-NyO-29a-I-2-BR</v>
      </c>
      <c r="AD62" s="16" t="s">
        <v>44</v>
      </c>
      <c r="AE62" s="17" t="s">
        <v>220</v>
      </c>
      <c r="AF62" s="17" t="s">
        <v>45</v>
      </c>
    </row>
    <row r="63" ht="75.0" customHeight="1">
      <c r="A63" s="6" t="s">
        <v>290</v>
      </c>
      <c r="B63" s="7" t="s">
        <v>291</v>
      </c>
      <c r="C63" s="18" t="s">
        <v>49</v>
      </c>
      <c r="D63" s="9" t="s">
        <v>34</v>
      </c>
      <c r="E63" s="6"/>
      <c r="F63" s="10" t="s">
        <v>301</v>
      </c>
      <c r="G63" s="7"/>
      <c r="H63" s="7"/>
      <c r="I63" s="6" t="s">
        <v>215</v>
      </c>
      <c r="J63" s="6" t="s">
        <v>189</v>
      </c>
      <c r="K63" s="7" t="s">
        <v>302</v>
      </c>
      <c r="L63" s="31" t="s">
        <v>303</v>
      </c>
      <c r="M63" s="6" t="s">
        <v>40</v>
      </c>
      <c r="N63" s="10" t="s">
        <v>218</v>
      </c>
      <c r="O63" s="10" t="s">
        <v>218</v>
      </c>
      <c r="P63" s="23"/>
      <c r="Q63" s="16"/>
      <c r="R63" s="21"/>
      <c r="S63" s="21"/>
      <c r="T63" s="21"/>
      <c r="U63" s="21"/>
      <c r="V63" s="21"/>
      <c r="W63" s="21"/>
      <c r="X63" s="16"/>
      <c r="Y63" s="6" t="s">
        <v>42</v>
      </c>
      <c r="Z63" s="14" t="str">
        <f t="shared" si="1"/>
        <v>{"id":"M1-NyO-29a-E-1-BR","stimulus":"&lt;p&gt;Indique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AA63" s="15" t="s">
        <v>304</v>
      </c>
      <c r="AB63" s="12" t="str">
        <f t="shared" si="2"/>
        <v>M1-NyO-29a-E-1</v>
      </c>
      <c r="AC63" s="16" t="str">
        <f t="shared" si="3"/>
        <v>M1-NyO-29a-E-1-BR</v>
      </c>
      <c r="AD63" s="16" t="s">
        <v>44</v>
      </c>
      <c r="AE63" s="17" t="s">
        <v>220</v>
      </c>
      <c r="AF63" s="17" t="s">
        <v>45</v>
      </c>
    </row>
    <row r="64" ht="75.0" customHeight="1">
      <c r="A64" s="6" t="s">
        <v>290</v>
      </c>
      <c r="B64" s="7" t="s">
        <v>291</v>
      </c>
      <c r="C64" s="18" t="s">
        <v>49</v>
      </c>
      <c r="D64" s="17" t="s">
        <v>34</v>
      </c>
      <c r="E64" s="6"/>
      <c r="F64" s="10" t="s">
        <v>305</v>
      </c>
      <c r="G64" s="7"/>
      <c r="H64" s="7"/>
      <c r="I64" s="6" t="s">
        <v>215</v>
      </c>
      <c r="J64" s="6" t="s">
        <v>189</v>
      </c>
      <c r="K64" s="7" t="s">
        <v>302</v>
      </c>
      <c r="L64" s="10" t="s">
        <v>306</v>
      </c>
      <c r="M64" s="6" t="s">
        <v>40</v>
      </c>
      <c r="N64" s="10" t="s">
        <v>218</v>
      </c>
      <c r="O64" s="10" t="s">
        <v>218</v>
      </c>
      <c r="P64" s="23"/>
      <c r="Q64" s="6"/>
      <c r="R64" s="21"/>
      <c r="S64" s="21"/>
      <c r="T64" s="22"/>
      <c r="U64" s="22"/>
      <c r="V64" s="21"/>
      <c r="W64" s="21"/>
      <c r="X64" s="17"/>
      <c r="Y64" s="6" t="s">
        <v>42</v>
      </c>
      <c r="Z64" s="14" t="str">
        <f t="shared" si="1"/>
        <v>{"id":"M1-NyO-29a-E-2-BR","stimulus":"&lt;p&gt;Indique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AA64" s="15" t="s">
        <v>307</v>
      </c>
      <c r="AB64" s="12" t="str">
        <f t="shared" si="2"/>
        <v>M1-NyO-29a-E-2</v>
      </c>
      <c r="AC64" s="16" t="str">
        <f t="shared" si="3"/>
        <v>M1-NyO-29a-E-2-BR</v>
      </c>
      <c r="AD64" s="16" t="s">
        <v>44</v>
      </c>
      <c r="AE64" s="17" t="s">
        <v>220</v>
      </c>
      <c r="AF64" s="17" t="s">
        <v>45</v>
      </c>
    </row>
    <row r="65" ht="75.0" customHeight="1">
      <c r="A65" s="6" t="s">
        <v>290</v>
      </c>
      <c r="B65" s="7" t="s">
        <v>291</v>
      </c>
      <c r="C65" s="18" t="s">
        <v>49</v>
      </c>
      <c r="D65" s="9" t="s">
        <v>34</v>
      </c>
      <c r="E65" s="6"/>
      <c r="F65" s="7" t="s">
        <v>308</v>
      </c>
      <c r="G65" s="7"/>
      <c r="H65" s="7"/>
      <c r="I65" s="6" t="s">
        <v>215</v>
      </c>
      <c r="J65" s="6" t="s">
        <v>47</v>
      </c>
      <c r="K65" s="10" t="s">
        <v>298</v>
      </c>
      <c r="L65" s="10" t="s">
        <v>309</v>
      </c>
      <c r="M65" s="6" t="s">
        <v>40</v>
      </c>
      <c r="N65" s="10" t="s">
        <v>218</v>
      </c>
      <c r="O65" s="10" t="s">
        <v>218</v>
      </c>
      <c r="P65" s="23"/>
      <c r="Q65" s="16"/>
      <c r="R65" s="21"/>
      <c r="S65" s="21"/>
      <c r="T65" s="21"/>
      <c r="U65" s="14"/>
      <c r="V65" s="21"/>
      <c r="W65" s="21"/>
      <c r="X65" s="16"/>
      <c r="Y65" s="6" t="s">
        <v>42</v>
      </c>
      <c r="Z65" s="14" t="str">
        <f t="shared" si="1"/>
        <v>{"id":"M1-NyO-29a-E-3-BR","stimulus":"&lt;p&gt;Indique a opção correta sobre a quantidade de lápis.&lt;/p&gt;&lt;div style=\"display:flex; flex-wrap:wrap;justify-content:center;\"&gt;{{T1}}&lt;/div&gt;","hint":"&lt;p&gt;10 unidades = 1 dezena&lt;/p&gt;","feedback":"&lt;p&gt;10 unidades = 1 dezena&lt;/p&gt;","seed":{"parameters":[{"name":"Q2","label":null,"min":22,"max":29,"step":1}],"calculated":[{"name":"T1","function":"'&lt;img src=\"https://blueberry-assets.oneclick.es/M1_NyO_3a_3.svg\" width=\"80\"&gt;'.repeat({{Q2}})","temp":true},{"name":"T2","label":"{{function}}","function":" {{Q2}}-20","temp":true},{"name":"T3","label":"{{function}}","function":" {{Q2}}-20-1","temp":true},{"name":"A1","label":"{{function}}","function":" Há 2 dezenas e {{T2}} unidades.","incorrect":false},{"name":"A2","label":"{{function}}","function":"Há 2 dezenas e {{T3}} unidades.","incorrect":true},{"name":"A3","label":"{{function}}","function":"Há 1 dezena e {{T2}} unidades.","incorrect":true}],"uniques":true},"algorithm":{"name":"trueFalse","template":"Multiple choice – standard","params":{"countCorrect":1,"countIncorrect":2,"showCheckIcon":true}}}</v>
      </c>
      <c r="AA65" s="15" t="s">
        <v>310</v>
      </c>
      <c r="AB65" s="12" t="str">
        <f t="shared" si="2"/>
        <v>M1-NyO-29a-E-3</v>
      </c>
      <c r="AC65" s="16" t="str">
        <f t="shared" si="3"/>
        <v>M1-NyO-29a-E-3-BR</v>
      </c>
      <c r="AD65" s="16" t="s">
        <v>44</v>
      </c>
      <c r="AE65" s="17" t="s">
        <v>220</v>
      </c>
      <c r="AF65" s="17" t="s">
        <v>45</v>
      </c>
    </row>
    <row r="66" ht="75.0" customHeight="1">
      <c r="A66" s="6" t="s">
        <v>311</v>
      </c>
      <c r="B66" s="7" t="s">
        <v>312</v>
      </c>
      <c r="C66" s="8" t="s">
        <v>33</v>
      </c>
      <c r="D66" s="9" t="s">
        <v>34</v>
      </c>
      <c r="E66" s="6"/>
      <c r="F66" s="7" t="s">
        <v>313</v>
      </c>
      <c r="G66" s="7"/>
      <c r="H66" s="7"/>
      <c r="I66" s="6" t="s">
        <v>104</v>
      </c>
      <c r="J66" s="6" t="s">
        <v>47</v>
      </c>
      <c r="K66" s="10" t="s">
        <v>314</v>
      </c>
      <c r="L66" s="7" t="s">
        <v>315</v>
      </c>
      <c r="M66" s="6" t="s">
        <v>40</v>
      </c>
      <c r="N66" s="7" t="s">
        <v>316</v>
      </c>
      <c r="O66" s="7" t="s">
        <v>316</v>
      </c>
      <c r="P66" s="14"/>
      <c r="Q66" s="16"/>
      <c r="R66" s="21"/>
      <c r="S66" s="21"/>
      <c r="T66" s="14"/>
      <c r="U66" s="14"/>
      <c r="V66" s="21"/>
      <c r="W66" s="21"/>
      <c r="X66" s="16"/>
      <c r="Y66" s="6" t="s">
        <v>42</v>
      </c>
      <c r="Z66" s="14" t="str">
        <f t="shared" si="1"/>
        <v>{"id":"M1-NyO-6a-I-1-BR","stimulus":"&lt;p&gt;Selecione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v>
      </c>
      <c r="AA66" s="15" t="s">
        <v>317</v>
      </c>
      <c r="AB66" s="12" t="str">
        <f t="shared" si="2"/>
        <v>M1-NyO-6a-I-1</v>
      </c>
      <c r="AC66" s="16" t="str">
        <f t="shared" si="3"/>
        <v>M1-NyO-6a-I-1-BR</v>
      </c>
      <c r="AD66" s="16" t="s">
        <v>44</v>
      </c>
      <c r="AE66" s="17" t="s">
        <v>220</v>
      </c>
      <c r="AF66" s="17" t="s">
        <v>45</v>
      </c>
    </row>
    <row r="67" ht="75.0" customHeight="1">
      <c r="A67" s="6" t="s">
        <v>311</v>
      </c>
      <c r="B67" s="7" t="s">
        <v>312</v>
      </c>
      <c r="C67" s="8" t="s">
        <v>33</v>
      </c>
      <c r="D67" s="9" t="s">
        <v>34</v>
      </c>
      <c r="E67" s="6"/>
      <c r="F67" s="7" t="s">
        <v>318</v>
      </c>
      <c r="G67" s="7" t="s">
        <v>319</v>
      </c>
      <c r="H67" s="7"/>
      <c r="I67" s="16" t="s">
        <v>104</v>
      </c>
      <c r="J67" s="16" t="s">
        <v>37</v>
      </c>
      <c r="K67" s="10" t="s">
        <v>314</v>
      </c>
      <c r="L67" s="7" t="s">
        <v>320</v>
      </c>
      <c r="M67" s="6" t="s">
        <v>40</v>
      </c>
      <c r="N67" s="7" t="s">
        <v>316</v>
      </c>
      <c r="O67" s="7" t="s">
        <v>316</v>
      </c>
      <c r="P67" s="23"/>
      <c r="Q67" s="16"/>
      <c r="R67" s="14"/>
      <c r="S67" s="14"/>
      <c r="T67" s="14"/>
      <c r="U67" s="14"/>
      <c r="V67" s="14"/>
      <c r="W67" s="14"/>
      <c r="X67" s="16"/>
      <c r="Y67" s="6" t="s">
        <v>42</v>
      </c>
      <c r="Z67" s="14" t="str">
        <f t="shared" si="1"/>
        <v>{
    "id": "M1-NyO-6a-I-2-BR",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67" s="15" t="s">
        <v>321</v>
      </c>
      <c r="AB67" s="12" t="str">
        <f t="shared" si="2"/>
        <v>M1-NyO-6a-I-2</v>
      </c>
      <c r="AC67" s="16" t="str">
        <f t="shared" si="3"/>
        <v>M1-NyO-6a-I-2-BR</v>
      </c>
      <c r="AD67" s="16" t="s">
        <v>44</v>
      </c>
      <c r="AE67" s="17" t="s">
        <v>220</v>
      </c>
      <c r="AF67" s="17" t="s">
        <v>45</v>
      </c>
    </row>
    <row r="68" ht="75.0" customHeight="1">
      <c r="A68" s="6" t="s">
        <v>311</v>
      </c>
      <c r="B68" s="7" t="s">
        <v>312</v>
      </c>
      <c r="C68" s="18" t="s">
        <v>49</v>
      </c>
      <c r="D68" s="9" t="s">
        <v>34</v>
      </c>
      <c r="E68" s="6"/>
      <c r="F68" s="7" t="s">
        <v>322</v>
      </c>
      <c r="G68" s="7" t="s">
        <v>323</v>
      </c>
      <c r="H68" s="7"/>
      <c r="I68" s="6" t="s">
        <v>215</v>
      </c>
      <c r="J68" s="6" t="s">
        <v>111</v>
      </c>
      <c r="K68" s="10" t="s">
        <v>314</v>
      </c>
      <c r="L68" s="7" t="s">
        <v>39</v>
      </c>
      <c r="M68" s="6" t="s">
        <v>40</v>
      </c>
      <c r="N68" s="7" t="s">
        <v>316</v>
      </c>
      <c r="O68" s="23" t="s">
        <v>316</v>
      </c>
      <c r="P68" s="23"/>
      <c r="Q68" s="16"/>
      <c r="R68" s="14"/>
      <c r="S68" s="14"/>
      <c r="T68" s="14"/>
      <c r="U68" s="14"/>
      <c r="V68" s="14"/>
      <c r="W68" s="14"/>
      <c r="X68" s="16"/>
      <c r="Y68" s="6" t="s">
        <v>42</v>
      </c>
      <c r="Z68" s="14" t="str">
        <f t="shared" si="1"/>
        <v>{"id":"M1-NyO-6a-E-1-BR","stimulus":"&lt;p&gt;Selecione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v>
      </c>
      <c r="AA68" s="15" t="s">
        <v>324</v>
      </c>
      <c r="AB68" s="12" t="str">
        <f t="shared" si="2"/>
        <v>M1-NyO-6a-E-1</v>
      </c>
      <c r="AC68" s="16" t="str">
        <f t="shared" si="3"/>
        <v>M1-NyO-6a-E-1-BR</v>
      </c>
      <c r="AD68" s="16" t="s">
        <v>44</v>
      </c>
      <c r="AE68" s="17" t="s">
        <v>220</v>
      </c>
      <c r="AF68" s="17" t="s">
        <v>45</v>
      </c>
    </row>
    <row r="69" ht="75.0" customHeight="1">
      <c r="A69" s="6" t="s">
        <v>311</v>
      </c>
      <c r="B69" s="7" t="s">
        <v>312</v>
      </c>
      <c r="C69" s="18" t="s">
        <v>49</v>
      </c>
      <c r="D69" s="9" t="s">
        <v>34</v>
      </c>
      <c r="E69" s="6"/>
      <c r="F69" s="7" t="s">
        <v>325</v>
      </c>
      <c r="G69" s="7"/>
      <c r="H69" s="7"/>
      <c r="I69" s="6" t="s">
        <v>215</v>
      </c>
      <c r="J69" s="6" t="s">
        <v>65</v>
      </c>
      <c r="K69" s="10" t="s">
        <v>314</v>
      </c>
      <c r="L69" s="7" t="s">
        <v>39</v>
      </c>
      <c r="M69" s="6" t="s">
        <v>40</v>
      </c>
      <c r="N69" s="7" t="s">
        <v>316</v>
      </c>
      <c r="O69" s="23" t="s">
        <v>316</v>
      </c>
      <c r="P69" s="23"/>
      <c r="Q69" s="16"/>
      <c r="R69" s="14"/>
      <c r="S69" s="14"/>
      <c r="T69" s="14"/>
      <c r="U69" s="14"/>
      <c r="V69" s="14"/>
      <c r="W69" s="14"/>
      <c r="X69" s="16"/>
      <c r="Y69" s="6" t="s">
        <v>42</v>
      </c>
      <c r="Z69" s="14" t="str">
        <f t="shared" si="1"/>
        <v>{
    "id": "M1-NyO-6a-E-2-BR",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"Math list"
    }
}</v>
      </c>
      <c r="AA69" s="15" t="s">
        <v>326</v>
      </c>
      <c r="AB69" s="12" t="str">
        <f t="shared" si="2"/>
        <v>M1-NyO-6a-E-2</v>
      </c>
      <c r="AC69" s="16" t="str">
        <f t="shared" si="3"/>
        <v>M1-NyO-6a-E-2-BR</v>
      </c>
      <c r="AD69" s="16" t="s">
        <v>44</v>
      </c>
      <c r="AE69" s="17" t="s">
        <v>220</v>
      </c>
      <c r="AF69" s="17" t="s">
        <v>45</v>
      </c>
    </row>
    <row r="70" ht="75.0" customHeight="1">
      <c r="A70" s="6" t="s">
        <v>327</v>
      </c>
      <c r="B70" s="7" t="s">
        <v>328</v>
      </c>
      <c r="C70" s="8" t="s">
        <v>33</v>
      </c>
      <c r="D70" s="9" t="s">
        <v>34</v>
      </c>
      <c r="E70" s="6"/>
      <c r="F70" s="7" t="s">
        <v>329</v>
      </c>
      <c r="G70" s="7"/>
      <c r="H70" s="7"/>
      <c r="I70" s="6" t="s">
        <v>215</v>
      </c>
      <c r="J70" s="6" t="s">
        <v>47</v>
      </c>
      <c r="K70" s="10" t="s">
        <v>314</v>
      </c>
      <c r="L70" s="7" t="s">
        <v>69</v>
      </c>
      <c r="M70" s="6" t="s">
        <v>40</v>
      </c>
      <c r="N70" s="7" t="s">
        <v>316</v>
      </c>
      <c r="O70" s="7" t="s">
        <v>316</v>
      </c>
      <c r="P70" s="7"/>
      <c r="Q70" s="16"/>
      <c r="R70" s="14"/>
      <c r="S70" s="14"/>
      <c r="T70" s="14"/>
      <c r="U70" s="14"/>
      <c r="V70" s="14"/>
      <c r="W70" s="14"/>
      <c r="X70" s="16"/>
      <c r="Y70" s="6" t="s">
        <v>42</v>
      </c>
      <c r="Z70" s="14" t="str">
        <f t="shared" si="1"/>
        <v>{"id":"M1-NyO-6b-I-1-BR","stimulus":"&lt;p&gt;Qual dos seguintes números é o \"{{T1}}\"?&lt;/p&gt;","hint":"&lt;table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standard","params":{"countCorrect":1,"countIncorrect":2,"showCheckIcon":true}}}</v>
      </c>
      <c r="AA70" s="15" t="s">
        <v>330</v>
      </c>
      <c r="AB70" s="12" t="str">
        <f t="shared" si="2"/>
        <v>M1-NyO-6b-I-1</v>
      </c>
      <c r="AC70" s="16" t="str">
        <f t="shared" si="3"/>
        <v>M1-NyO-6b-I-1-BR</v>
      </c>
      <c r="AD70" s="16" t="s">
        <v>44</v>
      </c>
      <c r="AE70" s="17" t="s">
        <v>220</v>
      </c>
      <c r="AF70" s="17" t="s">
        <v>45</v>
      </c>
    </row>
    <row r="71" ht="75.0" customHeight="1">
      <c r="A71" s="6" t="s">
        <v>327</v>
      </c>
      <c r="B71" s="7" t="s">
        <v>328</v>
      </c>
      <c r="C71" s="8" t="s">
        <v>33</v>
      </c>
      <c r="D71" s="9" t="s">
        <v>34</v>
      </c>
      <c r="E71" s="6"/>
      <c r="F71" s="7" t="s">
        <v>331</v>
      </c>
      <c r="G71" s="7" t="s">
        <v>332</v>
      </c>
      <c r="H71" s="7"/>
      <c r="I71" s="6" t="s">
        <v>215</v>
      </c>
      <c r="J71" s="6" t="s">
        <v>111</v>
      </c>
      <c r="K71" s="10" t="s">
        <v>314</v>
      </c>
      <c r="L71" s="7" t="s">
        <v>333</v>
      </c>
      <c r="M71" s="6" t="s">
        <v>40</v>
      </c>
      <c r="N71" s="7" t="s">
        <v>316</v>
      </c>
      <c r="O71" s="7" t="s">
        <v>316</v>
      </c>
      <c r="P71" s="7"/>
      <c r="Q71" s="16"/>
      <c r="R71" s="14"/>
      <c r="S71" s="14"/>
      <c r="T71" s="14"/>
      <c r="U71" s="14"/>
      <c r="V71" s="14"/>
      <c r="W71" s="14"/>
      <c r="X71" s="23"/>
      <c r="Y71" s="6" t="s">
        <v>42</v>
      </c>
      <c r="Z71" s="14" t="str">
        <f t="shared" si="1"/>
        <v>{"id":"M1-NyO-6b-I-2-BR","stimulus":"&lt;p&gt;Complete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v>
      </c>
      <c r="AA71" s="15" t="s">
        <v>334</v>
      </c>
      <c r="AB71" s="12" t="str">
        <f t="shared" si="2"/>
        <v>M1-NyO-6b-I-2</v>
      </c>
      <c r="AC71" s="16" t="str">
        <f t="shared" si="3"/>
        <v>M1-NyO-6b-I-2-BR</v>
      </c>
      <c r="AD71" s="16" t="s">
        <v>44</v>
      </c>
      <c r="AE71" s="17" t="s">
        <v>220</v>
      </c>
      <c r="AF71" s="17" t="s">
        <v>45</v>
      </c>
    </row>
    <row r="72" ht="75.0" customHeight="1">
      <c r="A72" s="6" t="s">
        <v>327</v>
      </c>
      <c r="B72" s="7" t="s">
        <v>328</v>
      </c>
      <c r="C72" s="18" t="s">
        <v>49</v>
      </c>
      <c r="D72" s="9" t="s">
        <v>34</v>
      </c>
      <c r="E72" s="6"/>
      <c r="F72" s="7" t="s">
        <v>335</v>
      </c>
      <c r="G72" s="7" t="s">
        <v>336</v>
      </c>
      <c r="H72" s="7"/>
      <c r="I72" s="6" t="s">
        <v>215</v>
      </c>
      <c r="J72" s="6" t="s">
        <v>37</v>
      </c>
      <c r="K72" s="10" t="s">
        <v>314</v>
      </c>
      <c r="L72" s="7" t="s">
        <v>337</v>
      </c>
      <c r="M72" s="6" t="s">
        <v>40</v>
      </c>
      <c r="N72" s="7" t="s">
        <v>316</v>
      </c>
      <c r="O72" s="7" t="s">
        <v>316</v>
      </c>
      <c r="P72" s="7"/>
      <c r="Q72" s="16"/>
      <c r="R72" s="14"/>
      <c r="S72" s="14"/>
      <c r="T72" s="14"/>
      <c r="U72" s="14"/>
      <c r="V72" s="14"/>
      <c r="W72" s="14"/>
      <c r="X72" s="23"/>
      <c r="Y72" s="6" t="s">
        <v>42</v>
      </c>
      <c r="Z72" s="14" t="str">
        <f t="shared" si="1"/>
        <v>{"id":"M1-NyO-6b-E-1-BR","stimulus":"&lt;p&gt;Selecione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v>
      </c>
      <c r="AA72" s="15" t="s">
        <v>338</v>
      </c>
      <c r="AB72" s="12" t="str">
        <f t="shared" si="2"/>
        <v>M1-NyO-6b-E-1</v>
      </c>
      <c r="AC72" s="16" t="str">
        <f t="shared" si="3"/>
        <v>M1-NyO-6b-E-1-BR</v>
      </c>
      <c r="AD72" s="16" t="s">
        <v>44</v>
      </c>
      <c r="AE72" s="17" t="s">
        <v>220</v>
      </c>
      <c r="AF72" s="17" t="s">
        <v>45</v>
      </c>
    </row>
    <row r="73" ht="75.0" customHeight="1">
      <c r="A73" s="6" t="s">
        <v>327</v>
      </c>
      <c r="B73" s="7" t="s">
        <v>328</v>
      </c>
      <c r="C73" s="18" t="s">
        <v>49</v>
      </c>
      <c r="D73" s="9" t="s">
        <v>34</v>
      </c>
      <c r="E73" s="6"/>
      <c r="F73" s="7" t="s">
        <v>339</v>
      </c>
      <c r="G73" s="7"/>
      <c r="H73" s="7"/>
      <c r="I73" s="6" t="s">
        <v>215</v>
      </c>
      <c r="J73" s="17" t="s">
        <v>47</v>
      </c>
      <c r="K73" s="7" t="s">
        <v>340</v>
      </c>
      <c r="L73" s="7" t="s">
        <v>341</v>
      </c>
      <c r="M73" s="6" t="s">
        <v>40</v>
      </c>
      <c r="N73" s="7" t="s">
        <v>316</v>
      </c>
      <c r="O73" s="7" t="s">
        <v>316</v>
      </c>
      <c r="P73" s="23"/>
      <c r="Q73" s="16"/>
      <c r="R73" s="14"/>
      <c r="S73" s="14"/>
      <c r="T73" s="14"/>
      <c r="U73" s="14"/>
      <c r="V73" s="14"/>
      <c r="W73" s="14"/>
      <c r="X73" s="16"/>
      <c r="Y73" s="6" t="s">
        <v>42</v>
      </c>
      <c r="Z73" s="14" t="str">
        <f t="shared" si="1"/>
        <v>{"id":"M1-NyO-6b-E-2-BR","stimulus":"&lt;p&gt;Escolha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standard","params":{"countCorrect":1,"countIncorrect":1,"showCheckIcon":true}}}</v>
      </c>
      <c r="AA73" s="15" t="s">
        <v>342</v>
      </c>
      <c r="AB73" s="12" t="str">
        <f t="shared" si="2"/>
        <v>M1-NyO-6b-E-2</v>
      </c>
      <c r="AC73" s="16" t="str">
        <f t="shared" si="3"/>
        <v>M1-NyO-6b-E-2-BR</v>
      </c>
      <c r="AD73" s="16" t="s">
        <v>44</v>
      </c>
      <c r="AE73" s="17" t="s">
        <v>220</v>
      </c>
      <c r="AF73" s="17" t="s">
        <v>45</v>
      </c>
    </row>
    <row r="74" ht="75.0" customHeight="1">
      <c r="A74" s="6" t="s">
        <v>343</v>
      </c>
      <c r="B74" s="7" t="s">
        <v>344</v>
      </c>
      <c r="C74" s="8" t="s">
        <v>33</v>
      </c>
      <c r="D74" s="9" t="s">
        <v>34</v>
      </c>
      <c r="E74" s="6"/>
      <c r="F74" s="7" t="s">
        <v>345</v>
      </c>
      <c r="G74" s="7" t="s">
        <v>346</v>
      </c>
      <c r="H74" s="7"/>
      <c r="I74" s="6" t="s">
        <v>215</v>
      </c>
      <c r="J74" s="6" t="s">
        <v>111</v>
      </c>
      <c r="K74" s="7" t="s">
        <v>347</v>
      </c>
      <c r="L74" s="7" t="s">
        <v>348</v>
      </c>
      <c r="M74" s="6" t="s">
        <v>40</v>
      </c>
      <c r="N74" s="7" t="s">
        <v>349</v>
      </c>
      <c r="O74" s="7" t="s">
        <v>349</v>
      </c>
      <c r="P74" s="14"/>
      <c r="Q74" s="16"/>
      <c r="R74" s="14"/>
      <c r="S74" s="14"/>
      <c r="T74" s="14"/>
      <c r="U74" s="14"/>
      <c r="V74" s="14"/>
      <c r="W74" s="14"/>
      <c r="X74" s="16"/>
      <c r="Y74" s="6" t="s">
        <v>42</v>
      </c>
      <c r="Z74" s="14" t="str">
        <f t="shared" si="1"/>
        <v>{"id":"M1-NyO-6c-I-1-BR","stimulus":"&lt;p&gt;Escolha o número que é maior que {{Q1}}.&lt;/p&gt;","template":"&lt;p&gt;{{Q1}} &lt; {{response}}&lt;/p&gt;","hint":"&lt;p&gt;Os números a partir de 30 são:&lt;/p&gt;&lt;p&gt;30, 31, 32, 33 e assim sucessivamente.&lt;/p&gt;","feedback":"&lt;p&gt;Os números a partir de 30 são:&lt;/p&gt;&lt;p&gt;30,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AA74" s="15" t="s">
        <v>350</v>
      </c>
      <c r="AB74" s="12" t="str">
        <f t="shared" si="2"/>
        <v>M1-NyO-6c-I-1</v>
      </c>
      <c r="AC74" s="16" t="str">
        <f t="shared" si="3"/>
        <v>M1-NyO-6c-I-1-BR</v>
      </c>
      <c r="AD74" s="16" t="s">
        <v>44</v>
      </c>
      <c r="AE74" s="17" t="s">
        <v>220</v>
      </c>
      <c r="AF74" s="17" t="s">
        <v>45</v>
      </c>
    </row>
    <row r="75" ht="75.0" customHeight="1">
      <c r="A75" s="6" t="s">
        <v>343</v>
      </c>
      <c r="B75" s="7" t="s">
        <v>344</v>
      </c>
      <c r="C75" s="8" t="s">
        <v>33</v>
      </c>
      <c r="D75" s="9" t="s">
        <v>34</v>
      </c>
      <c r="E75" s="6"/>
      <c r="F75" s="7" t="s">
        <v>351</v>
      </c>
      <c r="G75" s="7" t="s">
        <v>352</v>
      </c>
      <c r="H75" s="7"/>
      <c r="I75" s="6" t="s">
        <v>215</v>
      </c>
      <c r="J75" s="6" t="s">
        <v>111</v>
      </c>
      <c r="K75" s="7" t="s">
        <v>347</v>
      </c>
      <c r="L75" s="7" t="s">
        <v>353</v>
      </c>
      <c r="M75" s="6" t="s">
        <v>40</v>
      </c>
      <c r="N75" s="7" t="s">
        <v>349</v>
      </c>
      <c r="O75" s="7" t="s">
        <v>349</v>
      </c>
      <c r="P75" s="14"/>
      <c r="Q75" s="16"/>
      <c r="R75" s="14"/>
      <c r="S75" s="14"/>
      <c r="T75" s="14"/>
      <c r="U75" s="14"/>
      <c r="V75" s="14"/>
      <c r="W75" s="14"/>
      <c r="X75" s="16"/>
      <c r="Y75" s="6" t="s">
        <v>42</v>
      </c>
      <c r="Z75" s="14" t="str">
        <f t="shared" si="1"/>
        <v>{
    "id": "M1-NyO-6c-I-2-BR",
    "stimulus": "&lt;p&gt;Escolha o número que é menor que {{Q1}}.&lt;/p&gt;",
    "template": "&lt;p&gt;{{Q1}} &gt; {{response}}&lt;/p&gt;",
    "hint": "&lt;p&gt;Os números a partir de 30 são:&lt;/p&gt;&lt;p&gt;30, 31, 32, 33 e assim sucessivamente.&lt;/p&gt;",
    "feedback": "&lt;p&gt;Os números a partir de 30 são:&lt;/p&gt;&lt;p&gt;30,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v>
      </c>
      <c r="AA75" s="15" t="s">
        <v>354</v>
      </c>
      <c r="AB75" s="12" t="str">
        <f t="shared" si="2"/>
        <v>M1-NyO-6c-I-2</v>
      </c>
      <c r="AC75" s="16" t="str">
        <f t="shared" si="3"/>
        <v>M1-NyO-6c-I-2-BR</v>
      </c>
      <c r="AD75" s="16" t="s">
        <v>44</v>
      </c>
      <c r="AE75" s="17" t="s">
        <v>220</v>
      </c>
      <c r="AF75" s="17" t="s">
        <v>45</v>
      </c>
    </row>
    <row r="76" ht="75.0" customHeight="1">
      <c r="A76" s="6" t="s">
        <v>343</v>
      </c>
      <c r="B76" s="7" t="s">
        <v>344</v>
      </c>
      <c r="C76" s="18" t="s">
        <v>49</v>
      </c>
      <c r="D76" s="9" t="s">
        <v>34</v>
      </c>
      <c r="E76" s="6"/>
      <c r="F76" s="7" t="s">
        <v>355</v>
      </c>
      <c r="G76" s="7" t="s">
        <v>51</v>
      </c>
      <c r="H76" s="7"/>
      <c r="I76" s="6" t="s">
        <v>215</v>
      </c>
      <c r="J76" s="6" t="s">
        <v>72</v>
      </c>
      <c r="K76" s="7" t="s">
        <v>340</v>
      </c>
      <c r="L76" s="7" t="s">
        <v>356</v>
      </c>
      <c r="M76" s="6" t="s">
        <v>40</v>
      </c>
      <c r="N76" s="7" t="s">
        <v>349</v>
      </c>
      <c r="O76" s="7" t="s">
        <v>349</v>
      </c>
      <c r="P76" s="14"/>
      <c r="Q76" s="16"/>
      <c r="R76" s="14"/>
      <c r="S76" s="14"/>
      <c r="T76" s="14"/>
      <c r="U76" s="14"/>
      <c r="V76" s="14"/>
      <c r="W76" s="14"/>
      <c r="X76" s="16"/>
      <c r="Y76" s="6" t="s">
        <v>42</v>
      </c>
      <c r="Z76" s="14" t="str">
        <f t="shared" si="1"/>
        <v>{"id":"M1-NyO-6c-E-1-BR","stimulus":"&lt;p&gt;Escreva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v>
      </c>
      <c r="AA76" s="15" t="s">
        <v>357</v>
      </c>
      <c r="AB76" s="12" t="str">
        <f t="shared" si="2"/>
        <v>M1-NyO-6c-E-1</v>
      </c>
      <c r="AC76" s="16" t="str">
        <f t="shared" si="3"/>
        <v>M1-NyO-6c-E-1-BR</v>
      </c>
      <c r="AD76" s="16" t="s">
        <v>44</v>
      </c>
      <c r="AE76" s="17" t="s">
        <v>220</v>
      </c>
      <c r="AF76" s="17" t="s">
        <v>45</v>
      </c>
    </row>
    <row r="77" ht="75.0" customHeight="1">
      <c r="A77" s="6" t="s">
        <v>343</v>
      </c>
      <c r="B77" s="7" t="s">
        <v>344</v>
      </c>
      <c r="C77" s="18" t="s">
        <v>49</v>
      </c>
      <c r="D77" s="9" t="s">
        <v>34</v>
      </c>
      <c r="E77" s="6"/>
      <c r="F77" s="7" t="s">
        <v>358</v>
      </c>
      <c r="G77" s="7" t="s">
        <v>51</v>
      </c>
      <c r="H77" s="7"/>
      <c r="I77" s="6" t="s">
        <v>215</v>
      </c>
      <c r="J77" s="6" t="s">
        <v>72</v>
      </c>
      <c r="K77" s="7" t="s">
        <v>340</v>
      </c>
      <c r="L77" s="7" t="s">
        <v>359</v>
      </c>
      <c r="M77" s="6" t="s">
        <v>40</v>
      </c>
      <c r="N77" s="7" t="s">
        <v>349</v>
      </c>
      <c r="O77" s="7" t="s">
        <v>349</v>
      </c>
      <c r="P77" s="14"/>
      <c r="Q77" s="16"/>
      <c r="R77" s="14"/>
      <c r="S77" s="14"/>
      <c r="T77" s="14"/>
      <c r="U77" s="14"/>
      <c r="V77" s="14"/>
      <c r="W77" s="14"/>
      <c r="X77" s="16"/>
      <c r="Y77" s="6" t="s">
        <v>42</v>
      </c>
      <c r="Z77" s="14" t="str">
        <f t="shared" si="1"/>
        <v>{"id":"M1-NyO-6c-E-2-BR","stimulus":"&lt;p&gt;Escreva o menor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v>
      </c>
      <c r="AA77" s="15" t="s">
        <v>360</v>
      </c>
      <c r="AB77" s="12" t="str">
        <f t="shared" si="2"/>
        <v>M1-NyO-6c-E-2</v>
      </c>
      <c r="AC77" s="16" t="str">
        <f t="shared" si="3"/>
        <v>M1-NyO-6c-E-2-BR</v>
      </c>
      <c r="AD77" s="16" t="s">
        <v>44</v>
      </c>
      <c r="AE77" s="17" t="s">
        <v>220</v>
      </c>
      <c r="AF77" s="17" t="s">
        <v>45</v>
      </c>
    </row>
    <row r="78" ht="75.0" customHeight="1">
      <c r="A78" s="6" t="s">
        <v>361</v>
      </c>
      <c r="B78" s="7" t="s">
        <v>362</v>
      </c>
      <c r="C78" s="8" t="s">
        <v>33</v>
      </c>
      <c r="D78" s="9" t="s">
        <v>34</v>
      </c>
      <c r="E78" s="6"/>
      <c r="F78" s="7" t="s">
        <v>363</v>
      </c>
      <c r="G78" s="7"/>
      <c r="H78" s="7"/>
      <c r="I78" s="6" t="s">
        <v>215</v>
      </c>
      <c r="J78" s="6" t="s">
        <v>47</v>
      </c>
      <c r="K78" s="7" t="s">
        <v>364</v>
      </c>
      <c r="L78" s="7" t="s">
        <v>365</v>
      </c>
      <c r="M78" s="6" t="s">
        <v>40</v>
      </c>
      <c r="N78" s="10" t="s">
        <v>218</v>
      </c>
      <c r="O78" s="7" t="s">
        <v>366</v>
      </c>
      <c r="P78" s="23"/>
      <c r="Q78" s="16" t="s">
        <v>367</v>
      </c>
      <c r="R78" s="14"/>
      <c r="S78" s="14"/>
      <c r="T78" s="14"/>
      <c r="U78" s="14"/>
      <c r="V78" s="14"/>
      <c r="W78" s="14"/>
      <c r="X78" s="16"/>
      <c r="Y78" s="6" t="s">
        <v>42</v>
      </c>
      <c r="Z78" s="14" t="str">
        <f t="shared" si="1"/>
        <v>{"id":"M1-NyO-30a-I-1-BR","stimulus":"&lt;p&gt;Marque a decomposição correta do número a seguir.&lt;/p&gt;&lt;div style=\"display:flex; justify-content:center;\"&gt;&lt;div class=\"lemo-fixed-to-responsive\" style=\"max-width: 300px;max-height: 300px;position: relative;width: 100%;display: inline-block;\"&gt;\n\t&lt;img src=\"https://blueberry-assets.oneclick.es/M1_NyO_30a_1.svg\" alt=\"\" tabindex=\"0\"&gt;&lt;/img&gt;\n\t&lt;div class=\"lemo-graphie-container\" style=\"position: absolute;top: 0;left: 0;width: 100%;height: 100%;\"&gt;\n\t\t&lt;div class=\"lemo-graphie\" style=\"position: relative; width: 100%; height: 100%;\"&gt;\n\t\t\t&lt;span class=\"lemo-graphie-label\" style=\"position: absolute; left: 43.5%; top: 36%;\"&gt;&lt;p style=\"font-size:30px;\"&gt;&lt;b&gt;{{Q2}}&lt;/b&gt;&lt;/p&gt;&lt;/span&gt;\n\t\t&lt;/div&gt;\n\t&lt;/div&gt;\n&lt;/div&gt;&lt;/div&gt;","template":"&lt;p&gt;O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inline-block;\"&gt;\n\t&lt;img src=\"https://blueberry-assets.oneclick.es/M1_NyO_30a_1.svg\" alt=\"\" tabindex=\"0\"&gt;&lt;/img&gt;\n\t&lt;div class=\"lemo-graphie-container\" style=\"position: absolute;top: 0;left: 0;width: 100%;height: 100%;\"&gt;\n\t\t&lt;div class=\"lemo-graphie\" style=\"position: relative; width: 100%; height: 100%;\"&gt;\n\t\t\t&lt;span class=\"lemo-graphie-label\" style=\"position: absolute; left: 43.5%; top: 36%;\"&gt;&lt;p style=\"font-size:30px;\"&gt;&lt;b&gt;{{Q2}}&lt;/b&gt;&lt;/p&gt;&lt;/span&gt;\n\t\t&lt;/div&gt;\n\t&lt;/div&gt;\n&lt;/div&gt;&lt;/div&gt;&lt;p&gt;{{Q2}}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 ","incorrect":true},{"name":"A3","label":"{{T1}} dezenas e {{T4}} unidades.","incorrect":true}],"uniques":true},"algorithm":{"name":"trueFalse","template":"Multiple choice – standard","params":{"countCorrect":1,"countIncorrect":2,"showCheckIcon":true}}}</v>
      </c>
      <c r="AA78" s="15" t="s">
        <v>368</v>
      </c>
      <c r="AB78" s="12" t="str">
        <f t="shared" si="2"/>
        <v>M1-NyO-30a-I-1</v>
      </c>
      <c r="AC78" s="16" t="str">
        <f t="shared" si="3"/>
        <v>M1-NyO-30a-I-1-BR</v>
      </c>
      <c r="AD78" s="16" t="s">
        <v>44</v>
      </c>
      <c r="AE78" s="17" t="s">
        <v>220</v>
      </c>
      <c r="AF78" s="17" t="s">
        <v>45</v>
      </c>
    </row>
    <row r="79" ht="75.0" customHeight="1">
      <c r="A79" s="6" t="s">
        <v>361</v>
      </c>
      <c r="B79" s="7" t="s">
        <v>362</v>
      </c>
      <c r="C79" s="8" t="s">
        <v>33</v>
      </c>
      <c r="D79" s="9" t="s">
        <v>34</v>
      </c>
      <c r="E79" s="6"/>
      <c r="F79" s="7" t="s">
        <v>369</v>
      </c>
      <c r="G79" s="7" t="s">
        <v>370</v>
      </c>
      <c r="H79" s="7"/>
      <c r="I79" s="6" t="s">
        <v>215</v>
      </c>
      <c r="J79" s="6" t="s">
        <v>111</v>
      </c>
      <c r="K79" s="7" t="s">
        <v>364</v>
      </c>
      <c r="L79" s="10" t="s">
        <v>371</v>
      </c>
      <c r="M79" s="6" t="s">
        <v>40</v>
      </c>
      <c r="N79" s="10" t="s">
        <v>218</v>
      </c>
      <c r="O79" s="7" t="s">
        <v>366</v>
      </c>
      <c r="P79" s="23"/>
      <c r="Q79" s="16" t="s">
        <v>367</v>
      </c>
      <c r="R79" s="14"/>
      <c r="S79" s="14"/>
      <c r="T79" s="14"/>
      <c r="U79" s="14"/>
      <c r="V79" s="14"/>
      <c r="W79" s="14"/>
      <c r="X79" s="16"/>
      <c r="Y79" s="6" t="s">
        <v>42</v>
      </c>
      <c r="Z79" s="14" t="str">
        <f t="shared" si="1"/>
        <v>{"id":"M1-NyO-30a-I-2-BR","stimulus":"&lt;p&gt;Escolha a opção correta.&lt;/p&gt;&lt;div style=\"display:flex; justify-content:center;\"&gt;&lt;div class=\"lemo-fixed-to-responsive\" style=\"max-width: 300px;max-height: 300px;position: relative;width: 100%;display: inline-block;\"&gt;\n\t&lt;img src=\"https://blueberry-assets.oneclick.es/M1_NyO_30a_1.svg\" alt=\"\" tabindex=\"0\"&gt;&lt;/img&gt;\n\t&lt;div class=\"lemo-graphie-container\" style=\"position: absolute;top: 0;left: 0;width: 100%;height: 100%;\"&gt;\n\t\t&lt;div class=\"lemo-graphie\" style=\"position: relative; width: 100%; height: 100%;\"&gt;\n\t\t\t&lt;span class=\"lemo-graphie-label\" style=\"position: absolute; left: 43.5%; top: 36%;\"&gt;&lt;p style=\"font-size:30px;\"&gt;&lt;b&gt;{{Q2}}&lt;/b&gt;&lt;/p&gt;&lt;/span&gt;\n\t\t&lt;/div&gt;\n\t&lt;/div&gt;\n&lt;/div&gt;&lt;/div&gt;","template":"&lt;p&gt;O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inline-block;\"&gt;\n\t&lt;img src=\"https://blueberry-assets.oneclick.es/M1_NyO_30a_1.svg\" alt=\"\" tabindex=\"0\"&gt;&lt;/img&gt;\n\t&lt;div class=\"lemo-graphie-container\" style=\"position: absolute;top: 0;left: 0;width: 100%;height: 100%;\"&gt;\n\t\t&lt;div class=\"lemo-graphie\" style=\"position: relative; width: 100%; height: 100%;\"&gt;\n\t\t\t&lt;span class=\"lemo-graphie-label\" style=\"position: absolute; left: 43.5%; top: 36%;\"&gt;&lt;p style=\"font-size:30px;\"&gt;&lt;b&gt;{{Q2}}&lt;/b&gt;&lt;/p&gt;&lt;/span&gt;\n\t\t&lt;/div&gt;\n\t&lt;/div&gt;\n&lt;/div&gt;&lt;/div&gt;&lt;p&gt;{{Q2}}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AA79" s="15" t="s">
        <v>372</v>
      </c>
      <c r="AB79" s="12" t="str">
        <f t="shared" si="2"/>
        <v>M1-NyO-30a-I-2</v>
      </c>
      <c r="AC79" s="16" t="str">
        <f t="shared" si="3"/>
        <v>M1-NyO-30a-I-2-BR</v>
      </c>
      <c r="AD79" s="16" t="s">
        <v>44</v>
      </c>
      <c r="AE79" s="17" t="s">
        <v>220</v>
      </c>
      <c r="AF79" s="17" t="s">
        <v>45</v>
      </c>
    </row>
    <row r="80" ht="75.0" customHeight="1">
      <c r="A80" s="6" t="s">
        <v>361</v>
      </c>
      <c r="B80" s="7" t="s">
        <v>362</v>
      </c>
      <c r="C80" s="18" t="s">
        <v>49</v>
      </c>
      <c r="D80" s="9" t="s">
        <v>34</v>
      </c>
      <c r="E80" s="6"/>
      <c r="F80" s="10" t="s">
        <v>373</v>
      </c>
      <c r="G80" s="10" t="s">
        <v>374</v>
      </c>
      <c r="H80" s="7"/>
      <c r="I80" s="17" t="s">
        <v>267</v>
      </c>
      <c r="J80" s="6" t="s">
        <v>72</v>
      </c>
      <c r="K80" s="19" t="s">
        <v>375</v>
      </c>
      <c r="L80" s="10" t="s">
        <v>376</v>
      </c>
      <c r="M80" s="6" t="s">
        <v>40</v>
      </c>
      <c r="N80" s="10" t="s">
        <v>218</v>
      </c>
      <c r="O80" s="10" t="s">
        <v>218</v>
      </c>
      <c r="P80" s="14"/>
      <c r="Q80" s="16"/>
      <c r="R80" s="14"/>
      <c r="S80" s="14"/>
      <c r="T80" s="21"/>
      <c r="U80" s="21"/>
      <c r="V80" s="14"/>
      <c r="W80" s="21"/>
      <c r="X80" s="16"/>
      <c r="Y80" s="6" t="s">
        <v>42</v>
      </c>
      <c r="Z80" s="14" t="str">
        <f t="shared" si="1"/>
        <v>{"id":"M1-NyO-30a-E-1-BR","stimulus":"&lt;p&gt;Quantas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v>
      </c>
      <c r="AA80" s="15" t="s">
        <v>377</v>
      </c>
      <c r="AB80" s="12" t="str">
        <f t="shared" si="2"/>
        <v>M1-NyO-30a-E-1</v>
      </c>
      <c r="AC80" s="16" t="str">
        <f t="shared" si="3"/>
        <v>M1-NyO-30a-E-1-BR</v>
      </c>
      <c r="AD80" s="16" t="s">
        <v>44</v>
      </c>
      <c r="AE80" s="17" t="s">
        <v>220</v>
      </c>
      <c r="AF80" s="17" t="s">
        <v>45</v>
      </c>
    </row>
    <row r="81" ht="75.0" customHeight="1">
      <c r="A81" s="6" t="s">
        <v>361</v>
      </c>
      <c r="B81" s="7" t="s">
        <v>362</v>
      </c>
      <c r="C81" s="18" t="s">
        <v>49</v>
      </c>
      <c r="D81" s="9" t="s">
        <v>34</v>
      </c>
      <c r="E81" s="6"/>
      <c r="F81" s="10" t="s">
        <v>378</v>
      </c>
      <c r="G81" s="10" t="s">
        <v>232</v>
      </c>
      <c r="H81" s="7"/>
      <c r="I81" s="17" t="s">
        <v>267</v>
      </c>
      <c r="J81" s="6" t="s">
        <v>72</v>
      </c>
      <c r="K81" s="19" t="s">
        <v>375</v>
      </c>
      <c r="L81" s="10" t="s">
        <v>379</v>
      </c>
      <c r="M81" s="6" t="s">
        <v>40</v>
      </c>
      <c r="N81" s="10" t="s">
        <v>218</v>
      </c>
      <c r="O81" s="10" t="s">
        <v>380</v>
      </c>
      <c r="P81" s="14"/>
      <c r="Q81" s="16"/>
      <c r="R81" s="14"/>
      <c r="S81" s="14"/>
      <c r="T81" s="14"/>
      <c r="U81" s="14"/>
      <c r="V81" s="14"/>
      <c r="W81" s="14"/>
      <c r="X81" s="16"/>
      <c r="Y81" s="6" t="s">
        <v>42</v>
      </c>
      <c r="Z81" s="14" t="str">
        <f t="shared" si="1"/>
        <v>{"id":"M1-NyO-30a-E-2-BR","stimulus":"&lt;p&gt;Qual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v>
      </c>
      <c r="AA81" s="15" t="s">
        <v>381</v>
      </c>
      <c r="AB81" s="12" t="str">
        <f t="shared" si="2"/>
        <v>M1-NyO-30a-E-2</v>
      </c>
      <c r="AC81" s="16" t="str">
        <f t="shared" si="3"/>
        <v>M1-NyO-30a-E-2-BR</v>
      </c>
      <c r="AD81" s="16" t="s">
        <v>44</v>
      </c>
      <c r="AE81" s="17" t="s">
        <v>220</v>
      </c>
      <c r="AF81" s="17" t="s">
        <v>45</v>
      </c>
    </row>
    <row r="82" ht="75.0" customHeight="1">
      <c r="A82" s="6" t="s">
        <v>382</v>
      </c>
      <c r="B82" s="7" t="s">
        <v>383</v>
      </c>
      <c r="C82" s="8" t="s">
        <v>33</v>
      </c>
      <c r="D82" s="9" t="s">
        <v>34</v>
      </c>
      <c r="E82" s="6"/>
      <c r="F82" s="7" t="s">
        <v>384</v>
      </c>
      <c r="G82" s="7"/>
      <c r="H82" s="7"/>
      <c r="I82" s="6" t="s">
        <v>104</v>
      </c>
      <c r="J82" s="6" t="s">
        <v>47</v>
      </c>
      <c r="K82" s="7" t="s">
        <v>385</v>
      </c>
      <c r="L82" s="7" t="s">
        <v>386</v>
      </c>
      <c r="M82" s="6" t="s">
        <v>40</v>
      </c>
      <c r="N82" s="7" t="s">
        <v>387</v>
      </c>
      <c r="O82" s="7" t="s">
        <v>387</v>
      </c>
      <c r="P82" s="14"/>
      <c r="Q82" s="16"/>
      <c r="R82" s="21"/>
      <c r="S82" s="21"/>
      <c r="T82" s="21"/>
      <c r="U82" s="21"/>
      <c r="V82" s="21"/>
      <c r="W82" s="21"/>
      <c r="X82" s="16"/>
      <c r="Y82" s="6" t="s">
        <v>42</v>
      </c>
      <c r="Z82" s="14" t="str">
        <f t="shared" si="1"/>
        <v>{"id":"M1-NyO-7a-I-1-BR","stimulus":"&lt;p&gt;Selecione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v>
      </c>
      <c r="AA82" s="15" t="s">
        <v>388</v>
      </c>
      <c r="AB82" s="12" t="str">
        <f t="shared" si="2"/>
        <v>M1-NyO-7a-I-1</v>
      </c>
      <c r="AC82" s="16" t="str">
        <f t="shared" si="3"/>
        <v>M1-NyO-7a-I-1-BR</v>
      </c>
      <c r="AD82" s="16" t="s">
        <v>44</v>
      </c>
      <c r="AE82" s="16"/>
      <c r="AF82" s="17" t="s">
        <v>45</v>
      </c>
    </row>
    <row r="83" ht="75.0" customHeight="1">
      <c r="A83" s="6" t="s">
        <v>382</v>
      </c>
      <c r="B83" s="7" t="s">
        <v>383</v>
      </c>
      <c r="C83" s="8" t="s">
        <v>33</v>
      </c>
      <c r="D83" s="9" t="s">
        <v>34</v>
      </c>
      <c r="E83" s="6"/>
      <c r="F83" s="7" t="s">
        <v>389</v>
      </c>
      <c r="G83" s="7" t="s">
        <v>390</v>
      </c>
      <c r="H83" s="7"/>
      <c r="I83" s="6" t="s">
        <v>104</v>
      </c>
      <c r="J83" s="6" t="s">
        <v>37</v>
      </c>
      <c r="K83" s="32" t="s">
        <v>385</v>
      </c>
      <c r="L83" s="7" t="s">
        <v>391</v>
      </c>
      <c r="M83" s="6" t="s">
        <v>40</v>
      </c>
      <c r="N83" s="7" t="s">
        <v>387</v>
      </c>
      <c r="O83" s="23" t="s">
        <v>387</v>
      </c>
      <c r="P83" s="14"/>
      <c r="Q83" s="16"/>
      <c r="R83" s="21"/>
      <c r="S83" s="21"/>
      <c r="T83" s="21"/>
      <c r="U83" s="21"/>
      <c r="V83" s="21"/>
      <c r="W83" s="21"/>
      <c r="X83" s="16"/>
      <c r="Y83" s="6" t="s">
        <v>42</v>
      </c>
      <c r="Z83" s="14" t="str">
        <f t="shared" si="1"/>
        <v>{"id":"M1-NyO-7a-I-2-BR","stimulus":"&lt;p&gt;Arraste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v>
      </c>
      <c r="AA83" s="15" t="s">
        <v>392</v>
      </c>
      <c r="AB83" s="12" t="str">
        <f t="shared" si="2"/>
        <v>M1-NyO-7a-I-2</v>
      </c>
      <c r="AC83" s="16" t="str">
        <f t="shared" si="3"/>
        <v>M1-NyO-7a-I-2-BR</v>
      </c>
      <c r="AD83" s="16" t="s">
        <v>44</v>
      </c>
      <c r="AE83" s="17" t="s">
        <v>220</v>
      </c>
      <c r="AF83" s="17" t="s">
        <v>45</v>
      </c>
    </row>
    <row r="84" ht="75.0" customHeight="1">
      <c r="A84" s="6" t="s">
        <v>382</v>
      </c>
      <c r="B84" s="7" t="s">
        <v>383</v>
      </c>
      <c r="C84" s="18" t="s">
        <v>49</v>
      </c>
      <c r="D84" s="9" t="s">
        <v>34</v>
      </c>
      <c r="E84" s="6"/>
      <c r="F84" s="7" t="s">
        <v>335</v>
      </c>
      <c r="G84" s="7" t="s">
        <v>393</v>
      </c>
      <c r="H84" s="7"/>
      <c r="I84" s="6" t="s">
        <v>104</v>
      </c>
      <c r="J84" s="6" t="s">
        <v>37</v>
      </c>
      <c r="K84" s="32" t="s">
        <v>385</v>
      </c>
      <c r="L84" s="7" t="s">
        <v>39</v>
      </c>
      <c r="M84" s="6" t="s">
        <v>40</v>
      </c>
      <c r="N84" s="7" t="s">
        <v>387</v>
      </c>
      <c r="O84" s="23" t="s">
        <v>387</v>
      </c>
      <c r="P84" s="14"/>
      <c r="Q84" s="16"/>
      <c r="R84" s="21"/>
      <c r="S84" s="21"/>
      <c r="T84" s="21"/>
      <c r="U84" s="14"/>
      <c r="V84" s="21"/>
      <c r="W84" s="21"/>
      <c r="X84" s="16"/>
      <c r="Y84" s="6" t="s">
        <v>42</v>
      </c>
      <c r="Z84" s="14" t="str">
        <f t="shared" si="1"/>
        <v>{"id":"M1-NyO-7a-E-1-BR","stimulus":"&lt;p&gt;Arraste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AA84" s="15" t="s">
        <v>394</v>
      </c>
      <c r="AB84" s="12" t="str">
        <f t="shared" si="2"/>
        <v>M1-NyO-7a-E-1</v>
      </c>
      <c r="AC84" s="16" t="str">
        <f t="shared" si="3"/>
        <v>M1-NyO-7a-E-1-BR</v>
      </c>
      <c r="AD84" s="16" t="s">
        <v>44</v>
      </c>
      <c r="AE84" s="17" t="s">
        <v>220</v>
      </c>
      <c r="AF84" s="17" t="s">
        <v>45</v>
      </c>
    </row>
    <row r="85" ht="75.0" customHeight="1">
      <c r="A85" s="6" t="s">
        <v>382</v>
      </c>
      <c r="B85" s="7" t="s">
        <v>383</v>
      </c>
      <c r="C85" s="18" t="s">
        <v>49</v>
      </c>
      <c r="D85" s="9" t="s">
        <v>34</v>
      </c>
      <c r="E85" s="6"/>
      <c r="F85" s="7" t="s">
        <v>395</v>
      </c>
      <c r="G85" s="7"/>
      <c r="H85" s="7"/>
      <c r="I85" s="6" t="s">
        <v>104</v>
      </c>
      <c r="J85" s="6" t="s">
        <v>189</v>
      </c>
      <c r="K85" s="33" t="s">
        <v>385</v>
      </c>
      <c r="L85" s="10" t="s">
        <v>396</v>
      </c>
      <c r="M85" s="6" t="s">
        <v>40</v>
      </c>
      <c r="N85" s="7" t="s">
        <v>387</v>
      </c>
      <c r="O85" s="23" t="s">
        <v>387</v>
      </c>
      <c r="P85" s="14"/>
      <c r="Q85" s="16"/>
      <c r="R85" s="21"/>
      <c r="S85" s="21"/>
      <c r="T85" s="21"/>
      <c r="U85" s="14"/>
      <c r="V85" s="21"/>
      <c r="W85" s="21"/>
      <c r="X85" s="16"/>
      <c r="Y85" s="6" t="s">
        <v>42</v>
      </c>
      <c r="Z85" s="14" t="str">
        <f t="shared" si="1"/>
        <v>{"id":"M1-NyO-7a-E-2-BR","stimulus":"&lt;p&gt;Assinale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v>
      </c>
      <c r="AA85" s="15" t="s">
        <v>397</v>
      </c>
      <c r="AB85" s="12" t="str">
        <f t="shared" si="2"/>
        <v>M1-NyO-7a-E-2</v>
      </c>
      <c r="AC85" s="16" t="str">
        <f t="shared" si="3"/>
        <v>M1-NyO-7a-E-2-BR</v>
      </c>
      <c r="AD85" s="16" t="s">
        <v>44</v>
      </c>
      <c r="AE85" s="17" t="s">
        <v>220</v>
      </c>
      <c r="AF85" s="17" t="s">
        <v>45</v>
      </c>
    </row>
    <row r="86" ht="75.0" customHeight="1">
      <c r="A86" s="6" t="s">
        <v>398</v>
      </c>
      <c r="B86" s="7" t="s">
        <v>399</v>
      </c>
      <c r="C86" s="8" t="s">
        <v>33</v>
      </c>
      <c r="D86" s="9" t="s">
        <v>34</v>
      </c>
      <c r="E86" s="6"/>
      <c r="F86" s="7" t="s">
        <v>400</v>
      </c>
      <c r="G86" s="7" t="s">
        <v>401</v>
      </c>
      <c r="H86" s="7"/>
      <c r="I86" s="6" t="s">
        <v>104</v>
      </c>
      <c r="J86" s="6" t="s">
        <v>111</v>
      </c>
      <c r="K86" s="7" t="s">
        <v>385</v>
      </c>
      <c r="L86" s="7" t="s">
        <v>402</v>
      </c>
      <c r="M86" s="6" t="s">
        <v>40</v>
      </c>
      <c r="N86" s="7" t="s">
        <v>387</v>
      </c>
      <c r="O86" s="7" t="s">
        <v>387</v>
      </c>
      <c r="P86" s="21"/>
      <c r="Q86" s="16"/>
      <c r="R86" s="14"/>
      <c r="S86" s="14"/>
      <c r="T86" s="14"/>
      <c r="U86" s="14"/>
      <c r="V86" s="14"/>
      <c r="W86" s="14"/>
      <c r="X86" s="23"/>
      <c r="Y86" s="6" t="s">
        <v>42</v>
      </c>
      <c r="Z86" s="14" t="str">
        <f t="shared" si="1"/>
        <v>{"id":"M1-NyO-7b-I-1-BR","stimulus":"&lt;p&gt;Escolha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v>
      </c>
      <c r="AA86" s="15" t="s">
        <v>403</v>
      </c>
      <c r="AB86" s="12" t="str">
        <f t="shared" si="2"/>
        <v>M1-NyO-7b-I-1</v>
      </c>
      <c r="AC86" s="16" t="str">
        <f t="shared" si="3"/>
        <v>M1-NyO-7b-I-1-BR</v>
      </c>
      <c r="AD86" s="16" t="s">
        <v>44</v>
      </c>
      <c r="AE86" s="17" t="s">
        <v>220</v>
      </c>
      <c r="AF86" s="17" t="s">
        <v>45</v>
      </c>
    </row>
    <row r="87" ht="75.0" customHeight="1">
      <c r="A87" s="6" t="s">
        <v>398</v>
      </c>
      <c r="B87" s="7" t="s">
        <v>399</v>
      </c>
      <c r="C87" s="8" t="s">
        <v>33</v>
      </c>
      <c r="D87" s="9" t="s">
        <v>34</v>
      </c>
      <c r="E87" s="6"/>
      <c r="F87" s="7" t="s">
        <v>404</v>
      </c>
      <c r="G87" s="7"/>
      <c r="H87" s="7"/>
      <c r="I87" s="6" t="s">
        <v>104</v>
      </c>
      <c r="J87" s="6" t="s">
        <v>47</v>
      </c>
      <c r="K87" s="7" t="s">
        <v>405</v>
      </c>
      <c r="L87" s="7" t="s">
        <v>406</v>
      </c>
      <c r="M87" s="6" t="s">
        <v>40</v>
      </c>
      <c r="N87" s="7" t="s">
        <v>387</v>
      </c>
      <c r="O87" s="7" t="s">
        <v>387</v>
      </c>
      <c r="P87" s="21"/>
      <c r="Q87" s="16"/>
      <c r="R87" s="14"/>
      <c r="S87" s="14"/>
      <c r="T87" s="14"/>
      <c r="U87" s="14"/>
      <c r="V87" s="14"/>
      <c r="W87" s="14"/>
      <c r="X87" s="23"/>
      <c r="Y87" s="6" t="s">
        <v>42</v>
      </c>
      <c r="Z87" s="14" t="str">
        <f t="shared" si="1"/>
        <v>{"id":"M1-NyO-7b-I-2-BR","stimulus":"&lt;p&gt;O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standard","params":{"countCorrect":1,"countIncorrect":2,"showCheckIcon":true}}}</v>
      </c>
      <c r="AA87" s="15" t="s">
        <v>407</v>
      </c>
      <c r="AB87" s="12" t="str">
        <f t="shared" si="2"/>
        <v>M1-NyO-7b-I-2</v>
      </c>
      <c r="AC87" s="16" t="str">
        <f t="shared" si="3"/>
        <v>M1-NyO-7b-I-2-BR</v>
      </c>
      <c r="AD87" s="16" t="s">
        <v>44</v>
      </c>
      <c r="AE87" s="17" t="s">
        <v>220</v>
      </c>
      <c r="AF87" s="17" t="s">
        <v>45</v>
      </c>
    </row>
    <row r="88" ht="75.0" customHeight="1">
      <c r="A88" s="6" t="s">
        <v>398</v>
      </c>
      <c r="B88" s="7" t="s">
        <v>399</v>
      </c>
      <c r="C88" s="18" t="s">
        <v>49</v>
      </c>
      <c r="D88" s="9" t="s">
        <v>34</v>
      </c>
      <c r="E88" s="6"/>
      <c r="F88" s="7" t="s">
        <v>408</v>
      </c>
      <c r="G88" s="7"/>
      <c r="H88" s="7"/>
      <c r="I88" s="6" t="s">
        <v>104</v>
      </c>
      <c r="J88" s="6" t="s">
        <v>65</v>
      </c>
      <c r="K88" s="19" t="s">
        <v>409</v>
      </c>
      <c r="L88" s="7" t="s">
        <v>410</v>
      </c>
      <c r="M88" s="6" t="s">
        <v>40</v>
      </c>
      <c r="N88" s="7" t="s">
        <v>387</v>
      </c>
      <c r="O88" s="7" t="s">
        <v>387</v>
      </c>
      <c r="P88" s="22"/>
      <c r="Q88" s="16"/>
      <c r="R88" s="14"/>
      <c r="S88" s="14"/>
      <c r="T88" s="14"/>
      <c r="U88" s="14"/>
      <c r="V88" s="14"/>
      <c r="W88" s="14"/>
      <c r="X88" s="23"/>
      <c r="Y88" s="6" t="s">
        <v>42</v>
      </c>
      <c r="Z88" s="14" t="str">
        <f t="shared" si="1"/>
        <v>{
    "id": "M1-NyO-7b-E-1-BR",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"Math list"
    }
}</v>
      </c>
      <c r="AA88" s="15" t="s">
        <v>411</v>
      </c>
      <c r="AB88" s="12" t="str">
        <f t="shared" si="2"/>
        <v>M1-NyO-7b-E-1</v>
      </c>
      <c r="AC88" s="16" t="str">
        <f t="shared" si="3"/>
        <v>M1-NyO-7b-E-1-BR</v>
      </c>
      <c r="AD88" s="16" t="s">
        <v>44</v>
      </c>
      <c r="AE88" s="17" t="s">
        <v>220</v>
      </c>
      <c r="AF88" s="17" t="s">
        <v>45</v>
      </c>
    </row>
    <row r="89" ht="75.0" customHeight="1">
      <c r="A89" s="6" t="s">
        <v>398</v>
      </c>
      <c r="B89" s="7" t="s">
        <v>399</v>
      </c>
      <c r="C89" s="18" t="s">
        <v>49</v>
      </c>
      <c r="D89" s="9" t="s">
        <v>34</v>
      </c>
      <c r="E89" s="6"/>
      <c r="F89" s="7" t="s">
        <v>335</v>
      </c>
      <c r="G89" s="7" t="s">
        <v>412</v>
      </c>
      <c r="H89" s="7"/>
      <c r="I89" s="6" t="s">
        <v>104</v>
      </c>
      <c r="J89" s="6" t="s">
        <v>37</v>
      </c>
      <c r="K89" s="19" t="s">
        <v>385</v>
      </c>
      <c r="L89" s="7" t="s">
        <v>413</v>
      </c>
      <c r="M89" s="6" t="s">
        <v>40</v>
      </c>
      <c r="N89" s="7" t="s">
        <v>387</v>
      </c>
      <c r="O89" s="7" t="s">
        <v>387</v>
      </c>
      <c r="P89" s="21"/>
      <c r="Q89" s="16"/>
      <c r="R89" s="14"/>
      <c r="S89" s="14"/>
      <c r="T89" s="14"/>
      <c r="U89" s="14"/>
      <c r="V89" s="14"/>
      <c r="W89" s="14"/>
      <c r="X89" s="23"/>
      <c r="Y89" s="6" t="s">
        <v>42</v>
      </c>
      <c r="Z89" s="14" t="str">
        <f t="shared" si="1"/>
        <v>{
    "id": "M1-NyO-7b-E-2-BR",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v>
      </c>
      <c r="AA89" s="15" t="s">
        <v>414</v>
      </c>
      <c r="AB89" s="12" t="str">
        <f t="shared" si="2"/>
        <v>M1-NyO-7b-E-2</v>
      </c>
      <c r="AC89" s="16" t="str">
        <f t="shared" si="3"/>
        <v>M1-NyO-7b-E-2-BR</v>
      </c>
      <c r="AD89" s="16" t="s">
        <v>44</v>
      </c>
      <c r="AE89" s="17" t="s">
        <v>220</v>
      </c>
      <c r="AF89" s="17" t="s">
        <v>45</v>
      </c>
    </row>
    <row r="90" ht="75.0" customHeight="1">
      <c r="A90" s="6" t="s">
        <v>415</v>
      </c>
      <c r="B90" s="7" t="s">
        <v>416</v>
      </c>
      <c r="C90" s="8" t="s">
        <v>33</v>
      </c>
      <c r="D90" s="9" t="s">
        <v>34</v>
      </c>
      <c r="E90" s="6"/>
      <c r="F90" s="19" t="s">
        <v>417</v>
      </c>
      <c r="G90" s="7"/>
      <c r="H90" s="7"/>
      <c r="I90" s="6" t="s">
        <v>104</v>
      </c>
      <c r="J90" s="6" t="s">
        <v>85</v>
      </c>
      <c r="K90" s="19" t="s">
        <v>385</v>
      </c>
      <c r="L90" s="7"/>
      <c r="M90" s="6" t="s">
        <v>40</v>
      </c>
      <c r="N90" s="10" t="s">
        <v>418</v>
      </c>
      <c r="O90" s="10" t="s">
        <v>418</v>
      </c>
      <c r="P90" s="21"/>
      <c r="Q90" s="16"/>
      <c r="R90" s="14"/>
      <c r="S90" s="14"/>
      <c r="T90" s="14"/>
      <c r="U90" s="14"/>
      <c r="V90" s="14"/>
      <c r="W90" s="14"/>
      <c r="X90" s="23"/>
      <c r="Y90" s="6" t="s">
        <v>42</v>
      </c>
      <c r="Z90" s="14" t="str">
        <f t="shared" si="1"/>
        <v>{"id":"M1-NyO-7c-I-1-BR","stimulus":"&lt;p&gt;Arraste e ordene esses números do maior para o menor.&lt;/p&gt;","template":"&lt;p style=\"text-align:center;\"&gt;{{response}} &gt; {{response}} &gt; {{response}}&lt;/p&gt;","feedback":"&lt;p&gt;Os primeros números a partir de 50 são:&lt;/p&gt;&lt;p&gt;50, 51, 52, 53...&lt;/p&gt;","hint":"&lt;p&gt;Os primeros números a partir de 50 são:&lt;/p&gt;&lt;p&gt;50, 51, 52, 53...&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AA90" s="15" t="s">
        <v>419</v>
      </c>
      <c r="AB90" s="12" t="str">
        <f t="shared" si="2"/>
        <v>M1-NyO-7c-I-1</v>
      </c>
      <c r="AC90" s="16" t="str">
        <f t="shared" si="3"/>
        <v>M1-NyO-7c-I-1-BR</v>
      </c>
      <c r="AD90" s="16" t="s">
        <v>44</v>
      </c>
      <c r="AE90" s="17" t="s">
        <v>220</v>
      </c>
      <c r="AF90" s="17" t="s">
        <v>45</v>
      </c>
    </row>
    <row r="91" ht="75.0" customHeight="1">
      <c r="A91" s="6" t="s">
        <v>415</v>
      </c>
      <c r="B91" s="7" t="s">
        <v>416</v>
      </c>
      <c r="C91" s="18" t="s">
        <v>49</v>
      </c>
      <c r="D91" s="9" t="s">
        <v>34</v>
      </c>
      <c r="E91" s="6"/>
      <c r="F91" s="19" t="s">
        <v>206</v>
      </c>
      <c r="G91" s="7" t="s">
        <v>98</v>
      </c>
      <c r="H91" s="7"/>
      <c r="I91" s="6" t="s">
        <v>215</v>
      </c>
      <c r="J91" s="6" t="s">
        <v>37</v>
      </c>
      <c r="K91" s="10" t="s">
        <v>420</v>
      </c>
      <c r="L91" s="10" t="s">
        <v>208</v>
      </c>
      <c r="M91" s="6" t="s">
        <v>40</v>
      </c>
      <c r="N91" s="10" t="s">
        <v>418</v>
      </c>
      <c r="O91" s="10" t="s">
        <v>418</v>
      </c>
      <c r="P91" s="21"/>
      <c r="Q91" s="16"/>
      <c r="R91" s="14"/>
      <c r="S91" s="14"/>
      <c r="T91" s="14"/>
      <c r="U91" s="14"/>
      <c r="V91" s="14"/>
      <c r="W91" s="14"/>
      <c r="X91" s="23"/>
      <c r="Y91" s="6" t="s">
        <v>42</v>
      </c>
      <c r="Z91" s="14" t="str">
        <f t="shared" si="1"/>
        <v>{"id":"M1-NyO-7c-E-1-BR","stimulus":"&lt;p&gt;Arraste esses números para ordená-los do menor para o maior.&lt;/p&gt;","feedback":"&lt;p&gt;Os primeros números a partir do 50 são:&lt;/p&gt;&lt;p&gt;50, 51, 52, 53...&lt;/p&gt;","hint":"&lt;p&gt;Os primeros números a partir do 50 são:&lt;/p&gt;&lt;p&gt;50, 51, 52, 53...&lt;/p&gt;","template":"&lt;p&gt;{{response}}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AA91" s="15" t="s">
        <v>421</v>
      </c>
      <c r="AB91" s="12" t="str">
        <f t="shared" si="2"/>
        <v>M1-NyO-7c-E-1</v>
      </c>
      <c r="AC91" s="16" t="str">
        <f t="shared" si="3"/>
        <v>M1-NyO-7c-E-1-BR</v>
      </c>
      <c r="AD91" s="16" t="s">
        <v>44</v>
      </c>
      <c r="AE91" s="17" t="s">
        <v>220</v>
      </c>
      <c r="AF91" s="17" t="s">
        <v>45</v>
      </c>
    </row>
    <row r="92" ht="75.0" customHeight="1">
      <c r="A92" s="6" t="s">
        <v>415</v>
      </c>
      <c r="B92" s="7" t="s">
        <v>416</v>
      </c>
      <c r="C92" s="18" t="s">
        <v>49</v>
      </c>
      <c r="D92" s="9" t="s">
        <v>34</v>
      </c>
      <c r="E92" s="6"/>
      <c r="F92" s="19" t="s">
        <v>210</v>
      </c>
      <c r="G92" s="7" t="s">
        <v>93</v>
      </c>
      <c r="H92" s="7"/>
      <c r="I92" s="6" t="s">
        <v>215</v>
      </c>
      <c r="J92" s="6" t="s">
        <v>37</v>
      </c>
      <c r="K92" s="7" t="s">
        <v>422</v>
      </c>
      <c r="L92" s="7" t="s">
        <v>423</v>
      </c>
      <c r="M92" s="6" t="s">
        <v>40</v>
      </c>
      <c r="N92" s="10" t="s">
        <v>418</v>
      </c>
      <c r="O92" s="10" t="s">
        <v>418</v>
      </c>
      <c r="P92" s="21"/>
      <c r="Q92" s="16"/>
      <c r="R92" s="14"/>
      <c r="S92" s="14"/>
      <c r="T92" s="14"/>
      <c r="U92" s="14"/>
      <c r="V92" s="14"/>
      <c r="W92" s="14"/>
      <c r="X92" s="23"/>
      <c r="Y92" s="6" t="s">
        <v>42</v>
      </c>
      <c r="Z92" s="14" t="str">
        <f t="shared" si="1"/>
        <v>{"id":"M1-NyO-7c-E-2-BR","stimulus":"&lt;p&gt;Arraste esses números para ordená-los do maior para o menor.&lt;/p&gt;","feedback":"&lt;p&gt;Os primeros números a partir do 50 são:&lt;/p&gt;&lt;p&gt;50, 51, 52, 53...&lt;/p&gt;","hint":"&lt;p&gt;Os primeros números a partir do 50 são:&lt;/p&gt;&lt;p&gt;50, 51, 52, 53...&lt;/p&gt;","template":"&lt;p&gt;{{response}}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AA92" s="15" t="s">
        <v>424</v>
      </c>
      <c r="AB92" s="12" t="str">
        <f t="shared" si="2"/>
        <v>M1-NyO-7c-E-2</v>
      </c>
      <c r="AC92" s="16" t="str">
        <f t="shared" si="3"/>
        <v>M1-NyO-7c-E-2-BR</v>
      </c>
      <c r="AD92" s="16" t="s">
        <v>44</v>
      </c>
      <c r="AE92" s="17" t="s">
        <v>220</v>
      </c>
      <c r="AF92" s="17" t="s">
        <v>45</v>
      </c>
    </row>
    <row r="93" ht="75.0" customHeight="1">
      <c r="A93" s="6" t="s">
        <v>425</v>
      </c>
      <c r="B93" s="7" t="s">
        <v>426</v>
      </c>
      <c r="C93" s="8" t="s">
        <v>33</v>
      </c>
      <c r="D93" s="9" t="s">
        <v>34</v>
      </c>
      <c r="E93" s="6"/>
      <c r="F93" s="10" t="s">
        <v>427</v>
      </c>
      <c r="G93" s="7"/>
      <c r="H93" s="7"/>
      <c r="I93" s="6" t="s">
        <v>104</v>
      </c>
      <c r="J93" s="6" t="s">
        <v>65</v>
      </c>
      <c r="K93" s="10" t="s">
        <v>428</v>
      </c>
      <c r="L93" s="10" t="s">
        <v>429</v>
      </c>
      <c r="M93" s="6" t="s">
        <v>40</v>
      </c>
      <c r="N93" s="10" t="s">
        <v>218</v>
      </c>
      <c r="O93" s="10" t="s">
        <v>430</v>
      </c>
      <c r="P93" s="34" t="s">
        <v>431</v>
      </c>
      <c r="Q93" s="16"/>
      <c r="R93" s="14"/>
      <c r="S93" s="14"/>
      <c r="T93" s="14"/>
      <c r="U93" s="14"/>
      <c r="V93" s="14"/>
      <c r="W93" s="14"/>
      <c r="X93" s="23"/>
      <c r="Y93" s="6" t="s">
        <v>42</v>
      </c>
      <c r="Z93" s="14" t="str">
        <f t="shared" si="1"/>
        <v>{"id":"M1-NyO-31a-I-1-BR","stimulus":"&lt;p&gt;Arraste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unidades"}],"isNumToWords":true,"uniques":true},"algorithm":{"name":"linkOperationResult","params":{"invert":true},"template":"Math list"}}</v>
      </c>
      <c r="AA93" s="15" t="s">
        <v>432</v>
      </c>
      <c r="AB93" s="12" t="str">
        <f t="shared" si="2"/>
        <v>M1-NyO-31a-I-1</v>
      </c>
      <c r="AC93" s="16" t="str">
        <f t="shared" si="3"/>
        <v>M1-NyO-31a-I-1-BR</v>
      </c>
      <c r="AD93" s="16" t="s">
        <v>44</v>
      </c>
      <c r="AE93" s="17" t="s">
        <v>220</v>
      </c>
      <c r="AF93" s="17" t="s">
        <v>45</v>
      </c>
    </row>
    <row r="94" ht="75.0" customHeight="1">
      <c r="A94" s="6" t="s">
        <v>425</v>
      </c>
      <c r="B94" s="7" t="s">
        <v>426</v>
      </c>
      <c r="C94" s="35" t="s">
        <v>49</v>
      </c>
      <c r="D94" s="9" t="s">
        <v>34</v>
      </c>
      <c r="E94" s="6"/>
      <c r="F94" s="10" t="s">
        <v>433</v>
      </c>
      <c r="G94" s="7" t="s">
        <v>434</v>
      </c>
      <c r="H94" s="7"/>
      <c r="I94" s="7"/>
      <c r="J94" s="6" t="s">
        <v>72</v>
      </c>
      <c r="K94" s="7" t="s">
        <v>435</v>
      </c>
      <c r="L94" s="10" t="s">
        <v>436</v>
      </c>
      <c r="M94" s="6" t="s">
        <v>40</v>
      </c>
      <c r="N94" s="10" t="s">
        <v>218</v>
      </c>
      <c r="O94" s="10" t="s">
        <v>437</v>
      </c>
      <c r="P94" s="21"/>
      <c r="Q94" s="16"/>
      <c r="R94" s="14"/>
      <c r="S94" s="14"/>
      <c r="T94" s="14"/>
      <c r="U94" s="14"/>
      <c r="V94" s="14"/>
      <c r="W94" s="14"/>
      <c r="X94" s="23"/>
      <c r="Y94" s="6" t="s">
        <v>42</v>
      </c>
      <c r="Z94" s="14" t="str">
        <f t="shared" si="1"/>
        <v>{"id":"M1-NyO-31a-E-1-BR","stimulus":"&lt;p&gt;Observe o exemplo e decomponha o número a seguir.&lt;/p&gt;&lt;p&gt;{{T10}} = {{T20}} + {{Q20}}&lt;/p&gt;","feedback":"O número {{T10}} possui {{Q10}} dezenas e {{Q20}} unidades, por isso ele é decomposto como:&lt;/p&gt;&lt;p&gt;{{T10}} = {{T20}} + {{Q20}}.","hint":"&lt;p&gt;1 dezena = 10 unidades&lt;/p&gt;","template":"&lt;p&gt;{{T11}}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AA94" s="15" t="s">
        <v>438</v>
      </c>
      <c r="AB94" s="12" t="str">
        <f t="shared" si="2"/>
        <v>M1-NyO-31a-E-1</v>
      </c>
      <c r="AC94" s="16" t="str">
        <f t="shared" si="3"/>
        <v>M1-NyO-31a-E-1-BR</v>
      </c>
      <c r="AD94" s="16" t="s">
        <v>44</v>
      </c>
      <c r="AE94" s="17" t="s">
        <v>220</v>
      </c>
      <c r="AF94" s="17" t="s">
        <v>45</v>
      </c>
    </row>
    <row r="95" ht="75.0" customHeight="1">
      <c r="A95" s="6" t="s">
        <v>439</v>
      </c>
      <c r="B95" s="7" t="s">
        <v>440</v>
      </c>
      <c r="C95" s="8" t="s">
        <v>33</v>
      </c>
      <c r="D95" s="9" t="s">
        <v>34</v>
      </c>
      <c r="E95" s="6"/>
      <c r="F95" s="7" t="s">
        <v>441</v>
      </c>
      <c r="G95" s="7" t="s">
        <v>442</v>
      </c>
      <c r="H95" s="7"/>
      <c r="I95" s="7"/>
      <c r="J95" s="6" t="s">
        <v>111</v>
      </c>
      <c r="K95" s="7" t="s">
        <v>443</v>
      </c>
      <c r="L95" s="7" t="s">
        <v>444</v>
      </c>
      <c r="M95" s="6" t="s">
        <v>40</v>
      </c>
      <c r="N95" s="7" t="s">
        <v>445</v>
      </c>
      <c r="O95" s="7" t="s">
        <v>445</v>
      </c>
      <c r="P95" s="14"/>
      <c r="Q95" s="16"/>
      <c r="R95" s="14"/>
      <c r="S95" s="14"/>
      <c r="T95" s="14"/>
      <c r="U95" s="14"/>
      <c r="V95" s="14"/>
      <c r="W95" s="14"/>
      <c r="X95" s="16"/>
      <c r="Y95" s="6" t="s">
        <v>42</v>
      </c>
      <c r="Z95" s="14" t="str">
        <f t="shared" si="1"/>
        <v>{"id":"M1-NyO-8a-I-1-BR","stimulus":"&lt;p&gt;Complete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v>
      </c>
      <c r="AA95" s="15" t="s">
        <v>446</v>
      </c>
      <c r="AB95" s="12" t="str">
        <f t="shared" si="2"/>
        <v>M1-NyO-8a-I-1</v>
      </c>
      <c r="AC95" s="16" t="str">
        <f t="shared" si="3"/>
        <v>M1-NyO-8a-I-1-BR</v>
      </c>
      <c r="AD95" s="16" t="s">
        <v>44</v>
      </c>
      <c r="AE95" s="17" t="s">
        <v>220</v>
      </c>
      <c r="AF95" s="17" t="s">
        <v>45</v>
      </c>
    </row>
    <row r="96" ht="75.0" customHeight="1">
      <c r="A96" s="6" t="s">
        <v>439</v>
      </c>
      <c r="B96" s="7" t="s">
        <v>440</v>
      </c>
      <c r="C96" s="8" t="s">
        <v>33</v>
      </c>
      <c r="D96" s="9" t="s">
        <v>34</v>
      </c>
      <c r="E96" s="6"/>
      <c r="F96" s="7" t="s">
        <v>447</v>
      </c>
      <c r="G96" s="7"/>
      <c r="H96" s="7"/>
      <c r="I96" s="7"/>
      <c r="J96" s="6" t="s">
        <v>47</v>
      </c>
      <c r="K96" s="7" t="s">
        <v>448</v>
      </c>
      <c r="L96" s="7" t="s">
        <v>66</v>
      </c>
      <c r="M96" s="6" t="s">
        <v>40</v>
      </c>
      <c r="N96" s="7" t="s">
        <v>445</v>
      </c>
      <c r="O96" s="7" t="s">
        <v>445</v>
      </c>
      <c r="P96" s="14"/>
      <c r="Q96" s="16"/>
      <c r="R96" s="14"/>
      <c r="S96" s="14"/>
      <c r="T96" s="14"/>
      <c r="U96" s="14"/>
      <c r="V96" s="14"/>
      <c r="W96" s="14"/>
      <c r="X96" s="16"/>
      <c r="Y96" s="6" t="s">
        <v>42</v>
      </c>
      <c r="Z96" s="14" t="str">
        <f t="shared" si="1"/>
        <v>{"id":"M1-NyO-8a-I-2-BR","stimulus":"&lt;p&gt;Como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standard","params":{"countCorrect":1,"countIncorrect":2,"showCheckIcon":true}}}</v>
      </c>
      <c r="AA96" s="15" t="s">
        <v>449</v>
      </c>
      <c r="AB96" s="12" t="str">
        <f t="shared" si="2"/>
        <v>M1-NyO-8a-I-2</v>
      </c>
      <c r="AC96" s="16" t="str">
        <f t="shared" si="3"/>
        <v>M1-NyO-8a-I-2-BR</v>
      </c>
      <c r="AD96" s="16" t="s">
        <v>44</v>
      </c>
      <c r="AE96" s="17" t="s">
        <v>220</v>
      </c>
      <c r="AF96" s="17" t="s">
        <v>45</v>
      </c>
    </row>
    <row r="97" ht="75.0" customHeight="1">
      <c r="A97" s="6" t="s">
        <v>439</v>
      </c>
      <c r="B97" s="7" t="s">
        <v>440</v>
      </c>
      <c r="C97" s="18" t="s">
        <v>49</v>
      </c>
      <c r="D97" s="9" t="s">
        <v>34</v>
      </c>
      <c r="E97" s="6"/>
      <c r="F97" s="7" t="s">
        <v>450</v>
      </c>
      <c r="G97" s="7" t="s">
        <v>393</v>
      </c>
      <c r="H97" s="7"/>
      <c r="I97" s="7"/>
      <c r="J97" s="6" t="s">
        <v>37</v>
      </c>
      <c r="K97" s="7" t="s">
        <v>443</v>
      </c>
      <c r="L97" s="7" t="s">
        <v>39</v>
      </c>
      <c r="M97" s="6" t="s">
        <v>40</v>
      </c>
      <c r="N97" s="7" t="s">
        <v>445</v>
      </c>
      <c r="O97" s="7" t="s">
        <v>445</v>
      </c>
      <c r="P97" s="22"/>
      <c r="Q97" s="16"/>
      <c r="R97" s="21"/>
      <c r="S97" s="21"/>
      <c r="T97" s="14"/>
      <c r="U97" s="21"/>
      <c r="V97" s="21"/>
      <c r="W97" s="14"/>
      <c r="X97" s="16"/>
      <c r="Y97" s="6" t="s">
        <v>42</v>
      </c>
      <c r="Z97" s="14" t="str">
        <f t="shared" si="1"/>
        <v>{"id":"M1-NyO-8a-E-1-BR","stimulus":"&lt;p&gt;Arraste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AA97" s="15" t="s">
        <v>451</v>
      </c>
      <c r="AB97" s="12" t="str">
        <f t="shared" si="2"/>
        <v>M1-NyO-8a-E-1</v>
      </c>
      <c r="AC97" s="16" t="str">
        <f t="shared" si="3"/>
        <v>M1-NyO-8a-E-1-BR</v>
      </c>
      <c r="AD97" s="16" t="s">
        <v>44</v>
      </c>
      <c r="AE97" s="17" t="s">
        <v>220</v>
      </c>
      <c r="AF97" s="17" t="s">
        <v>45</v>
      </c>
    </row>
    <row r="98" ht="75.0" customHeight="1">
      <c r="A98" s="6" t="s">
        <v>439</v>
      </c>
      <c r="B98" s="7" t="s">
        <v>440</v>
      </c>
      <c r="C98" s="18" t="s">
        <v>49</v>
      </c>
      <c r="D98" s="9" t="s">
        <v>34</v>
      </c>
      <c r="E98" s="6"/>
      <c r="F98" s="7" t="s">
        <v>452</v>
      </c>
      <c r="G98" s="7"/>
      <c r="H98" s="7"/>
      <c r="I98" s="7"/>
      <c r="J98" s="6" t="s">
        <v>189</v>
      </c>
      <c r="K98" s="7" t="s">
        <v>443</v>
      </c>
      <c r="L98" s="7" t="s">
        <v>453</v>
      </c>
      <c r="M98" s="6" t="s">
        <v>40</v>
      </c>
      <c r="N98" s="7" t="s">
        <v>445</v>
      </c>
      <c r="O98" s="7" t="s">
        <v>445</v>
      </c>
      <c r="P98" s="22"/>
      <c r="Q98" s="16"/>
      <c r="R98" s="21"/>
      <c r="S98" s="21"/>
      <c r="T98" s="14"/>
      <c r="U98" s="21"/>
      <c r="V98" s="21"/>
      <c r="W98" s="21"/>
      <c r="X98" s="16"/>
      <c r="Y98" s="6" t="s">
        <v>42</v>
      </c>
      <c r="Z98" s="14" t="str">
        <f t="shared" si="1"/>
        <v>{"id":"M1-NyO-8a-E-2-BR","stimulus":"&lt;p&gt;Diga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v>
      </c>
      <c r="AA98" s="15" t="s">
        <v>454</v>
      </c>
      <c r="AB98" s="12" t="str">
        <f t="shared" si="2"/>
        <v>M1-NyO-8a-E-2</v>
      </c>
      <c r="AC98" s="16" t="str">
        <f t="shared" si="3"/>
        <v>M1-NyO-8a-E-2-BR</v>
      </c>
      <c r="AD98" s="16" t="s">
        <v>44</v>
      </c>
      <c r="AE98" s="17" t="s">
        <v>220</v>
      </c>
      <c r="AF98" s="17" t="s">
        <v>45</v>
      </c>
    </row>
    <row r="99" ht="75.0" customHeight="1">
      <c r="A99" s="6" t="s">
        <v>455</v>
      </c>
      <c r="B99" s="7" t="s">
        <v>456</v>
      </c>
      <c r="C99" s="8" t="s">
        <v>33</v>
      </c>
      <c r="D99" s="9" t="s">
        <v>34</v>
      </c>
      <c r="E99" s="6"/>
      <c r="F99" s="7" t="s">
        <v>457</v>
      </c>
      <c r="G99" s="7" t="s">
        <v>458</v>
      </c>
      <c r="H99" s="7"/>
      <c r="I99" s="7"/>
      <c r="J99" s="6" t="s">
        <v>111</v>
      </c>
      <c r="K99" s="7" t="s">
        <v>448</v>
      </c>
      <c r="L99" s="7" t="s">
        <v>459</v>
      </c>
      <c r="M99" s="7" t="s">
        <v>40</v>
      </c>
      <c r="N99" s="7" t="s">
        <v>445</v>
      </c>
      <c r="O99" s="7" t="s">
        <v>445</v>
      </c>
      <c r="P99" s="22"/>
      <c r="Q99" s="16"/>
      <c r="R99" s="21"/>
      <c r="S99" s="21"/>
      <c r="T99" s="21"/>
      <c r="U99" s="21"/>
      <c r="V99" s="21"/>
      <c r="W99" s="21"/>
      <c r="X99" s="16"/>
      <c r="Y99" s="6" t="s">
        <v>42</v>
      </c>
      <c r="Z99" s="14" t="str">
        <f t="shared" si="1"/>
        <v>{"id":"M1-NyO-8b-I-1-BR","stimulus":"&lt;p&gt;Complete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v>
      </c>
      <c r="AA99" s="15" t="s">
        <v>460</v>
      </c>
      <c r="AB99" s="12" t="str">
        <f t="shared" si="2"/>
        <v>M1-NyO-8b-I-1</v>
      </c>
      <c r="AC99" s="16" t="str">
        <f t="shared" si="3"/>
        <v>M1-NyO-8b-I-1-BR</v>
      </c>
      <c r="AD99" s="16" t="s">
        <v>44</v>
      </c>
      <c r="AE99" s="17" t="s">
        <v>220</v>
      </c>
      <c r="AF99" s="17" t="s">
        <v>45</v>
      </c>
    </row>
    <row r="100" ht="75.0" customHeight="1">
      <c r="A100" s="6" t="s">
        <v>455</v>
      </c>
      <c r="B100" s="7" t="s">
        <v>456</v>
      </c>
      <c r="C100" s="8" t="s">
        <v>33</v>
      </c>
      <c r="D100" s="9" t="s">
        <v>34</v>
      </c>
      <c r="E100" s="6"/>
      <c r="F100" s="7" t="s">
        <v>461</v>
      </c>
      <c r="G100" s="7"/>
      <c r="H100" s="7"/>
      <c r="I100" s="7"/>
      <c r="J100" s="6" t="s">
        <v>47</v>
      </c>
      <c r="K100" s="7" t="s">
        <v>462</v>
      </c>
      <c r="L100" s="7" t="s">
        <v>463</v>
      </c>
      <c r="M100" s="7" t="s">
        <v>40</v>
      </c>
      <c r="N100" s="7" t="s">
        <v>445</v>
      </c>
      <c r="O100" s="7" t="s">
        <v>445</v>
      </c>
      <c r="P100" s="22"/>
      <c r="Q100" s="16"/>
      <c r="R100" s="21"/>
      <c r="S100" s="21"/>
      <c r="T100" s="21"/>
      <c r="U100" s="21"/>
      <c r="V100" s="21"/>
      <c r="W100" s="21"/>
      <c r="X100" s="16"/>
      <c r="Y100" s="6" t="s">
        <v>42</v>
      </c>
      <c r="Z100" s="14" t="str">
        <f t="shared" si="1"/>
        <v>{"id":"M1-NyO-8b-I-2-BR","stimulus":"&lt;p&gt;Qual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standard","params":{"countCorrect":1,"countIncorrect":2,"showCheckIcon":true}}}</v>
      </c>
      <c r="AA100" s="15" t="s">
        <v>464</v>
      </c>
      <c r="AB100" s="12" t="str">
        <f t="shared" si="2"/>
        <v>M1-NyO-8b-I-2</v>
      </c>
      <c r="AC100" s="16" t="str">
        <f t="shared" si="3"/>
        <v>M1-NyO-8b-I-2-BR</v>
      </c>
      <c r="AD100" s="16" t="s">
        <v>44</v>
      </c>
      <c r="AE100" s="17" t="s">
        <v>220</v>
      </c>
      <c r="AF100" s="17" t="s">
        <v>45</v>
      </c>
    </row>
    <row r="101" ht="75.0" customHeight="1">
      <c r="A101" s="6" t="s">
        <v>455</v>
      </c>
      <c r="B101" s="7" t="s">
        <v>456</v>
      </c>
      <c r="C101" s="18" t="s">
        <v>49</v>
      </c>
      <c r="D101" s="9" t="s">
        <v>34</v>
      </c>
      <c r="E101" s="6"/>
      <c r="F101" s="7" t="s">
        <v>129</v>
      </c>
      <c r="G101" s="7"/>
      <c r="H101" s="7"/>
      <c r="I101" s="7"/>
      <c r="J101" s="6" t="s">
        <v>65</v>
      </c>
      <c r="K101" s="7" t="s">
        <v>448</v>
      </c>
      <c r="L101" s="7" t="s">
        <v>66</v>
      </c>
      <c r="M101" s="7" t="s">
        <v>40</v>
      </c>
      <c r="N101" s="7" t="s">
        <v>445</v>
      </c>
      <c r="O101" s="7" t="s">
        <v>445</v>
      </c>
      <c r="P101" s="14"/>
      <c r="Q101" s="16"/>
      <c r="R101" s="14"/>
      <c r="S101" s="14"/>
      <c r="T101" s="14"/>
      <c r="U101" s="14"/>
      <c r="V101" s="14"/>
      <c r="W101" s="14"/>
      <c r="X101" s="23"/>
      <c r="Y101" s="6" t="s">
        <v>42</v>
      </c>
      <c r="Z101" s="14" t="str">
        <f t="shared" si="1"/>
        <v>{"id":"M1-NyO-8b-E-1-BR","stimulus":"&lt;p&gt;Arraste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Lemonlib.numToWords({{Q3}},'pt').slice(1,)"}],"uniques":true},"algorithm":{"name":"linkOperationResult","params":{"invert":true},"template":"Math list"}}</v>
      </c>
      <c r="AA101" s="15" t="s">
        <v>465</v>
      </c>
      <c r="AB101" s="12" t="str">
        <f t="shared" si="2"/>
        <v>M1-NyO-8b-E-1</v>
      </c>
      <c r="AC101" s="16" t="str">
        <f t="shared" si="3"/>
        <v>M1-NyO-8b-E-1-BR</v>
      </c>
      <c r="AD101" s="16" t="s">
        <v>44</v>
      </c>
      <c r="AE101" s="17" t="s">
        <v>220</v>
      </c>
      <c r="AF101" s="17" t="s">
        <v>45</v>
      </c>
    </row>
    <row r="102" ht="75.0" customHeight="1">
      <c r="A102" s="6" t="s">
        <v>455</v>
      </c>
      <c r="B102" s="7" t="s">
        <v>456</v>
      </c>
      <c r="C102" s="18" t="s">
        <v>49</v>
      </c>
      <c r="D102" s="9" t="s">
        <v>34</v>
      </c>
      <c r="E102" s="6"/>
      <c r="F102" s="7" t="s">
        <v>466</v>
      </c>
      <c r="G102" s="7" t="s">
        <v>51</v>
      </c>
      <c r="H102" s="7"/>
      <c r="I102" s="7"/>
      <c r="J102" s="6" t="s">
        <v>37</v>
      </c>
      <c r="K102" s="7" t="s">
        <v>467</v>
      </c>
      <c r="L102" s="7" t="s">
        <v>463</v>
      </c>
      <c r="M102" s="7" t="s">
        <v>40</v>
      </c>
      <c r="N102" s="7" t="s">
        <v>445</v>
      </c>
      <c r="O102" s="7" t="s">
        <v>445</v>
      </c>
      <c r="P102" s="14"/>
      <c r="Q102" s="16"/>
      <c r="R102" s="14"/>
      <c r="S102" s="14"/>
      <c r="T102" s="14"/>
      <c r="U102" s="14"/>
      <c r="V102" s="14"/>
      <c r="W102" s="14"/>
      <c r="X102" s="23"/>
      <c r="Y102" s="6" t="s">
        <v>42</v>
      </c>
      <c r="Z102" s="14" t="str">
        <f t="shared" si="1"/>
        <v>{"id":"M1-NyO-8b-E-2-BR","stimulus":"&lt;p&gt;Qual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v>
      </c>
      <c r="AA102" s="15" t="s">
        <v>468</v>
      </c>
      <c r="AB102" s="12" t="str">
        <f t="shared" si="2"/>
        <v>M1-NyO-8b-E-2</v>
      </c>
      <c r="AC102" s="16" t="str">
        <f t="shared" si="3"/>
        <v>M1-NyO-8b-E-2-BR</v>
      </c>
      <c r="AD102" s="16" t="s">
        <v>44</v>
      </c>
      <c r="AE102" s="17" t="s">
        <v>220</v>
      </c>
      <c r="AF102" s="17" t="s">
        <v>45</v>
      </c>
    </row>
    <row r="103" ht="75.0" customHeight="1">
      <c r="A103" s="6" t="s">
        <v>469</v>
      </c>
      <c r="B103" s="7" t="s">
        <v>470</v>
      </c>
      <c r="C103" s="8" t="s">
        <v>33</v>
      </c>
      <c r="D103" s="9" t="s">
        <v>34</v>
      </c>
      <c r="E103" s="6"/>
      <c r="F103" s="7" t="s">
        <v>471</v>
      </c>
      <c r="G103" s="7"/>
      <c r="H103" s="7"/>
      <c r="I103" s="7"/>
      <c r="J103" s="6" t="s">
        <v>47</v>
      </c>
      <c r="K103" s="7" t="s">
        <v>472</v>
      </c>
      <c r="L103" s="7" t="s">
        <v>473</v>
      </c>
      <c r="M103" s="7" t="s">
        <v>40</v>
      </c>
      <c r="N103" s="10" t="s">
        <v>474</v>
      </c>
      <c r="O103" s="10" t="s">
        <v>474</v>
      </c>
      <c r="P103" s="14"/>
      <c r="Q103" s="16"/>
      <c r="R103" s="14"/>
      <c r="S103" s="14"/>
      <c r="T103" s="14"/>
      <c r="U103" s="14"/>
      <c r="V103" s="14"/>
      <c r="W103" s="14"/>
      <c r="X103" s="23"/>
      <c r="Y103" s="6" t="s">
        <v>42</v>
      </c>
      <c r="Z103" s="14" t="str">
        <f t="shared" si="1"/>
        <v>{"id":"M1-NyO-8c-I-1-BR","stimulus":"&lt;p&gt;Selecione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standard","params":{"countCorrect":1,"countIncorrect":2,"showCheckIcon":true}}}</v>
      </c>
      <c r="AA103" s="15" t="s">
        <v>475</v>
      </c>
      <c r="AB103" s="12" t="str">
        <f t="shared" si="2"/>
        <v>M1-NyO-8c-I-1</v>
      </c>
      <c r="AC103" s="16" t="str">
        <f t="shared" si="3"/>
        <v>M1-NyO-8c-I-1-BR</v>
      </c>
      <c r="AD103" s="16" t="s">
        <v>44</v>
      </c>
      <c r="AE103" s="17" t="s">
        <v>220</v>
      </c>
      <c r="AF103" s="17" t="s">
        <v>45</v>
      </c>
    </row>
    <row r="104" ht="75.0" customHeight="1">
      <c r="A104" s="6" t="s">
        <v>469</v>
      </c>
      <c r="B104" s="7" t="s">
        <v>470</v>
      </c>
      <c r="C104" s="8" t="s">
        <v>33</v>
      </c>
      <c r="D104" s="9" t="s">
        <v>34</v>
      </c>
      <c r="E104" s="6"/>
      <c r="F104" s="7" t="s">
        <v>476</v>
      </c>
      <c r="G104" s="7"/>
      <c r="H104" s="7"/>
      <c r="I104" s="7"/>
      <c r="J104" s="6" t="s">
        <v>47</v>
      </c>
      <c r="K104" s="10" t="s">
        <v>477</v>
      </c>
      <c r="L104" s="7" t="s">
        <v>478</v>
      </c>
      <c r="M104" s="7" t="s">
        <v>40</v>
      </c>
      <c r="N104" s="10" t="s">
        <v>474</v>
      </c>
      <c r="O104" s="10" t="s">
        <v>474</v>
      </c>
      <c r="P104" s="14"/>
      <c r="Q104" s="16"/>
      <c r="R104" s="14"/>
      <c r="S104" s="14"/>
      <c r="T104" s="14"/>
      <c r="U104" s="14"/>
      <c r="V104" s="14"/>
      <c r="W104" s="14"/>
      <c r="X104" s="23"/>
      <c r="Y104" s="6" t="s">
        <v>42</v>
      </c>
      <c r="Z104" s="14" t="str">
        <f t="shared" si="1"/>
        <v>{"id":"M1-NyO-8c-I-2-BR","stimulus":"&lt;p&gt;Selecione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standard","params":{"countCorrect":1,"countIncorrect":2,"showCheckIcon":true}}}</v>
      </c>
      <c r="AA104" s="15" t="s">
        <v>479</v>
      </c>
      <c r="AB104" s="12" t="str">
        <f t="shared" si="2"/>
        <v>M1-NyO-8c-I-2</v>
      </c>
      <c r="AC104" s="16" t="str">
        <f t="shared" si="3"/>
        <v>M1-NyO-8c-I-2-BR</v>
      </c>
      <c r="AD104" s="16" t="s">
        <v>44</v>
      </c>
      <c r="AE104" s="17" t="s">
        <v>220</v>
      </c>
      <c r="AF104" s="17" t="s">
        <v>45</v>
      </c>
    </row>
    <row r="105" ht="75.0" customHeight="1">
      <c r="A105" s="6" t="s">
        <v>469</v>
      </c>
      <c r="B105" s="7" t="s">
        <v>470</v>
      </c>
      <c r="C105" s="18" t="s">
        <v>49</v>
      </c>
      <c r="D105" s="9" t="s">
        <v>34</v>
      </c>
      <c r="E105" s="17"/>
      <c r="F105" s="7" t="s">
        <v>480</v>
      </c>
      <c r="G105" s="7" t="s">
        <v>481</v>
      </c>
      <c r="H105" s="7"/>
      <c r="I105" s="7"/>
      <c r="J105" s="17" t="s">
        <v>482</v>
      </c>
      <c r="K105" s="10" t="s">
        <v>483</v>
      </c>
      <c r="L105" s="7" t="s">
        <v>484</v>
      </c>
      <c r="M105" s="7" t="s">
        <v>40</v>
      </c>
      <c r="N105" s="10" t="s">
        <v>474</v>
      </c>
      <c r="O105" s="10" t="s">
        <v>474</v>
      </c>
      <c r="P105" s="14"/>
      <c r="Q105" s="16"/>
      <c r="R105" s="14"/>
      <c r="S105" s="14"/>
      <c r="T105" s="14"/>
      <c r="U105" s="14"/>
      <c r="V105" s="14"/>
      <c r="W105" s="14"/>
      <c r="X105" s="16"/>
      <c r="Y105" s="6" t="s">
        <v>42</v>
      </c>
      <c r="Z105" s="14" t="str">
        <f t="shared" si="1"/>
        <v>{
    "id": "M1-NyO-8c-E-1-BR",
    "stimulus": "&lt;p&gt;Complete com &lt; ou &gt;.&lt;/p&gt;",
    "feedback": "&lt;p&gt;Os primeiros números começando em 80 são:&lt;/p&gt;&lt;p&gt;81, 82, 83...&lt;/p&gt;",
    "hint": "&lt;p&gt;Os primeiros números começando em 80 são:&lt;/p&gt;&lt;p&gt;81, 82, 83...&lt;/p&gt;",
    "template": "&lt;p&gt;{{T1}}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v>
      </c>
      <c r="AA105" s="15" t="s">
        <v>485</v>
      </c>
      <c r="AB105" s="12" t="str">
        <f t="shared" si="2"/>
        <v>M1-NyO-8c-E-1</v>
      </c>
      <c r="AC105" s="16" t="str">
        <f t="shared" si="3"/>
        <v>M1-NyO-8c-E-1-BR</v>
      </c>
      <c r="AD105" s="16" t="s">
        <v>44</v>
      </c>
      <c r="AE105" s="17" t="s">
        <v>220</v>
      </c>
      <c r="AF105" s="17" t="s">
        <v>45</v>
      </c>
    </row>
    <row r="106" ht="75.0" customHeight="1">
      <c r="A106" s="6" t="s">
        <v>469</v>
      </c>
      <c r="B106" s="7" t="s">
        <v>470</v>
      </c>
      <c r="C106" s="18" t="s">
        <v>49</v>
      </c>
      <c r="D106" s="9" t="s">
        <v>34</v>
      </c>
      <c r="E106" s="6"/>
      <c r="F106" s="7" t="s">
        <v>480</v>
      </c>
      <c r="G106" s="7" t="s">
        <v>481</v>
      </c>
      <c r="H106" s="7"/>
      <c r="I106" s="7"/>
      <c r="J106" s="17" t="s">
        <v>482</v>
      </c>
      <c r="K106" s="7" t="s">
        <v>486</v>
      </c>
      <c r="L106" s="7" t="s">
        <v>487</v>
      </c>
      <c r="M106" s="7" t="s">
        <v>40</v>
      </c>
      <c r="N106" s="10" t="s">
        <v>474</v>
      </c>
      <c r="O106" s="10" t="s">
        <v>474</v>
      </c>
      <c r="P106" s="14"/>
      <c r="Q106" s="16"/>
      <c r="R106" s="14"/>
      <c r="S106" s="14"/>
      <c r="T106" s="14"/>
      <c r="U106" s="14"/>
      <c r="V106" s="14"/>
      <c r="W106" s="14"/>
      <c r="X106" s="23"/>
      <c r="Y106" s="6" t="s">
        <v>42</v>
      </c>
      <c r="Z106" s="14" t="str">
        <f t="shared" si="1"/>
        <v>{
    "id": "M1-NyO-8c-E-2-BR",
    "stimulus": "&lt;p&gt;Complete com &lt; ou &gt;.&lt;/p&gt;",
    "feedback": "&lt;p&gt;Os primeiros números começando em 80 são:&lt;/p&gt;&lt;p&gt;81, 82, 83...&lt;/p&gt;",
    "hint": "&lt;p&gt;Os primeiros números começando em 80 são:&lt;/p&gt;&lt;p&gt;81, 82, 83...&lt;/p&gt;",
    "template": "&lt;p&gt;{{T1}}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v>
      </c>
      <c r="AA106" s="15" t="s">
        <v>488</v>
      </c>
      <c r="AB106" s="12" t="str">
        <f t="shared" si="2"/>
        <v>M1-NyO-8c-E-2</v>
      </c>
      <c r="AC106" s="16" t="str">
        <f t="shared" si="3"/>
        <v>M1-NyO-8c-E-2-BR</v>
      </c>
      <c r="AD106" s="16" t="s">
        <v>44</v>
      </c>
      <c r="AE106" s="17" t="s">
        <v>220</v>
      </c>
      <c r="AF106" s="17" t="s">
        <v>45</v>
      </c>
    </row>
    <row r="107" ht="75.0" customHeight="1">
      <c r="A107" s="6" t="s">
        <v>489</v>
      </c>
      <c r="B107" s="7" t="s">
        <v>490</v>
      </c>
      <c r="C107" s="8" t="s">
        <v>33</v>
      </c>
      <c r="D107" s="9" t="s">
        <v>34</v>
      </c>
      <c r="E107" s="6"/>
      <c r="F107" s="10" t="s">
        <v>491</v>
      </c>
      <c r="G107" s="7"/>
      <c r="H107" s="7"/>
      <c r="I107" s="7"/>
      <c r="J107" s="6" t="s">
        <v>189</v>
      </c>
      <c r="K107" s="7" t="s">
        <v>492</v>
      </c>
      <c r="L107" s="7" t="s">
        <v>493</v>
      </c>
      <c r="M107" s="7" t="s">
        <v>40</v>
      </c>
      <c r="N107" s="7" t="s">
        <v>218</v>
      </c>
      <c r="O107" s="7" t="s">
        <v>494</v>
      </c>
      <c r="P107" s="14"/>
      <c r="Q107" s="16"/>
      <c r="R107" s="21"/>
      <c r="S107" s="21"/>
      <c r="T107" s="21"/>
      <c r="U107" s="36"/>
      <c r="V107" s="14"/>
      <c r="W107" s="14"/>
      <c r="X107" s="23"/>
      <c r="Y107" s="6" t="s">
        <v>42</v>
      </c>
      <c r="Z107" s="14" t="str">
        <f t="shared" si="1"/>
        <v>{"id":"M1-NyO-32a-I-1-BR","stimulus":"&lt;p&gt;Observe o exemplo e indique a decomposição correta e a incorreta.&lt;/p&gt;&lt;p&gt;{{T10}}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v>
      </c>
      <c r="AA107" s="15" t="s">
        <v>495</v>
      </c>
      <c r="AB107" s="12" t="str">
        <f t="shared" si="2"/>
        <v>M1-NyO-32a-I-1</v>
      </c>
      <c r="AC107" s="16" t="str">
        <f t="shared" si="3"/>
        <v>M1-NyO-32a-I-1-BR</v>
      </c>
      <c r="AD107" s="16" t="s">
        <v>44</v>
      </c>
      <c r="AE107" s="17" t="s">
        <v>220</v>
      </c>
      <c r="AF107" s="17" t="s">
        <v>45</v>
      </c>
    </row>
    <row r="108" ht="75.0" customHeight="1">
      <c r="A108" s="6" t="s">
        <v>489</v>
      </c>
      <c r="B108" s="7" t="s">
        <v>490</v>
      </c>
      <c r="C108" s="18" t="s">
        <v>49</v>
      </c>
      <c r="D108" s="9" t="s">
        <v>34</v>
      </c>
      <c r="E108" s="6"/>
      <c r="F108" s="7" t="s">
        <v>496</v>
      </c>
      <c r="G108" s="7" t="s">
        <v>434</v>
      </c>
      <c r="H108" s="7"/>
      <c r="I108" s="7"/>
      <c r="J108" s="6" t="s">
        <v>72</v>
      </c>
      <c r="K108" s="10" t="s">
        <v>497</v>
      </c>
      <c r="L108" s="10" t="s">
        <v>436</v>
      </c>
      <c r="M108" s="7" t="s">
        <v>40</v>
      </c>
      <c r="N108" s="7" t="s">
        <v>218</v>
      </c>
      <c r="O108" s="7" t="s">
        <v>494</v>
      </c>
      <c r="P108" s="14"/>
      <c r="Q108" s="16"/>
      <c r="R108" s="14"/>
      <c r="S108" s="14"/>
      <c r="T108" s="14"/>
      <c r="U108" s="14"/>
      <c r="V108" s="14"/>
      <c r="W108" s="14"/>
      <c r="X108" s="16"/>
      <c r="Y108" s="6" t="s">
        <v>42</v>
      </c>
      <c r="Z108" s="14" t="str">
        <f t="shared" si="1"/>
        <v>{
    "id": "M1-NyO-32a-E-1-BR",
    "stimulus": "&lt;p&gt;Complete a seguinte decomposição seguindo o exemplo.&lt;p&gt;&lt;/p&gt;{{T10}} = {{T20}} + {{Q20}}&lt;/p&gt;",
    "feedback": "&lt;p&gt;O número {{T11}} tem {{Q11}} dezenas e {{Q21}} unidades, por isso é decomposto como {{T21}} + {{Q21}}.&lt;/p&gt;",
    "hint": "&lt;p&gt;10 unidades = 1 dezena&lt;/p&gt;",
    "template": "&lt;p&gt;{{T11}}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AA108" s="15" t="s">
        <v>498</v>
      </c>
      <c r="AB108" s="12" t="str">
        <f t="shared" si="2"/>
        <v>M1-NyO-32a-E-1</v>
      </c>
      <c r="AC108" s="16" t="str">
        <f t="shared" si="3"/>
        <v>M1-NyO-32a-E-1-BR</v>
      </c>
      <c r="AD108" s="16" t="s">
        <v>44</v>
      </c>
      <c r="AE108" s="17" t="s">
        <v>220</v>
      </c>
      <c r="AF108" s="17" t="s">
        <v>45</v>
      </c>
    </row>
    <row r="109" ht="75.0" customHeight="1">
      <c r="A109" s="6" t="s">
        <v>499</v>
      </c>
      <c r="B109" s="7" t="s">
        <v>500</v>
      </c>
      <c r="C109" s="8" t="s">
        <v>33</v>
      </c>
      <c r="D109" s="9" t="s">
        <v>34</v>
      </c>
      <c r="E109" s="6"/>
      <c r="F109" s="10" t="s">
        <v>501</v>
      </c>
      <c r="G109" s="7"/>
      <c r="H109" s="7"/>
      <c r="I109" s="6" t="s">
        <v>104</v>
      </c>
      <c r="J109" s="6" t="s">
        <v>65</v>
      </c>
      <c r="K109" s="7" t="s">
        <v>502</v>
      </c>
      <c r="L109" s="10" t="s">
        <v>503</v>
      </c>
      <c r="M109" s="6" t="s">
        <v>40</v>
      </c>
      <c r="N109" s="7" t="s">
        <v>504</v>
      </c>
      <c r="O109" s="23" t="s">
        <v>504</v>
      </c>
      <c r="P109" s="14"/>
      <c r="Q109" s="16"/>
      <c r="R109" s="14"/>
      <c r="S109" s="14"/>
      <c r="T109" s="14"/>
      <c r="U109" s="14"/>
      <c r="V109" s="14"/>
      <c r="W109" s="14"/>
      <c r="X109" s="16"/>
      <c r="Y109" s="6" t="s">
        <v>42</v>
      </c>
      <c r="Z109" s="14" t="str">
        <f t="shared" si="1"/>
        <v>{"id":"M1-NyO-9a-I-1-BR","stimulus":"&lt;p&gt;Arraste a escrita de cada número ordinal por extenso para o local apropiado.&lt;/p&gt;","feedback":"&lt;p&gt;1º: primeiro&lt;/p&gt;&lt;p&gt;2º: segundo&lt;/p&gt;&lt;p&gt;3º: terceiro&lt;/p&gt;&lt;p&gt;4º: quarto&lt;/p&gt;&lt;p&gt;5º: quinto&lt;/p&gt;&lt;p&gt;6º: sexto&lt;/p&gt;&lt;p&gt;7º: sétimo&lt;/p&gt;&lt;p&gt;8º: oitavo&lt;/p&gt;&lt;p&gt;9º: nono&lt;/p&gt;&lt;p&gt;10º: décimo&lt;/p&gt;","hint":"&lt;p&gt;1º: primeiro&lt;/p&gt;&lt;p&gt;2º: segundo&lt;/p&gt;&lt;p&gt;3º: terceiro&lt;/p&gt;&lt;p&gt;4º: quarto&lt;/p&gt;&lt;p&gt;5º: quinto&lt;/p&gt;&lt;p&gt;6º: sexto&lt;/p&gt;&lt;p&gt;7º: sétimo&lt;/p&gt;&lt;p&gt;8º: oitavo&lt;/p&gt;&lt;p&gt;9º: nono&lt;/p&gt;&lt;p&gt;10º: décimo&lt;/p&gt;","seed":{"parameters":[{"name":"Q1","label":null,"list":[1,2,3,4,5,6,7,8,9,10]},{"name":"Q2","label":null,"list":[1,2,3,4,5,6,7,8,9,10]},{"name":"Q3","label":null,"list":[1,2,3,4,5,6,7,8,9,10]}],"calculated":[{"name":"A1","label":"{{Q1}}º","function":"Lemonlib.numToOrdinal({{Q1}},'pt')"},{"name":"A2","label":"{{Q2}}º","function":"Lemonlib.numToOrdinal({{Q2}},'pt')"},{"name":"A3","label":"{{Q3}}º","function":"Lemonlib.numToOrdinal({{Q3}},'pt')"}],"isNumToWords":true,"uniques":true},"algorithm":{"name":"linkOperationResult","params":{"invert":true},"template":"Math list"}}</v>
      </c>
      <c r="AA109" s="15" t="s">
        <v>505</v>
      </c>
      <c r="AB109" s="12" t="str">
        <f t="shared" si="2"/>
        <v>M1-NyO-9a-I-1</v>
      </c>
      <c r="AC109" s="16" t="str">
        <f t="shared" si="3"/>
        <v>M1-NyO-9a-I-1-BR</v>
      </c>
      <c r="AD109" s="16" t="s">
        <v>44</v>
      </c>
      <c r="AE109" s="16"/>
      <c r="AF109" s="17" t="s">
        <v>45</v>
      </c>
    </row>
    <row r="110" ht="75.0" customHeight="1">
      <c r="A110" s="6" t="s">
        <v>499</v>
      </c>
      <c r="B110" s="7" t="s">
        <v>500</v>
      </c>
      <c r="C110" s="18" t="s">
        <v>49</v>
      </c>
      <c r="D110" s="9" t="s">
        <v>34</v>
      </c>
      <c r="E110" s="6"/>
      <c r="F110" s="10" t="s">
        <v>506</v>
      </c>
      <c r="G110" s="7"/>
      <c r="H110" s="7"/>
      <c r="I110" s="6" t="s">
        <v>215</v>
      </c>
      <c r="J110" s="6" t="s">
        <v>47</v>
      </c>
      <c r="K110" s="7" t="s">
        <v>507</v>
      </c>
      <c r="L110" s="10" t="s">
        <v>508</v>
      </c>
      <c r="M110" s="6" t="s">
        <v>40</v>
      </c>
      <c r="N110" s="7" t="s">
        <v>504</v>
      </c>
      <c r="O110" s="7" t="s">
        <v>504</v>
      </c>
      <c r="P110" s="14"/>
      <c r="Q110" s="16"/>
      <c r="R110" s="22"/>
      <c r="S110" s="22"/>
      <c r="T110" s="14"/>
      <c r="U110" s="22"/>
      <c r="V110" s="22"/>
      <c r="W110" s="21"/>
      <c r="X110" s="16"/>
      <c r="Y110" s="6" t="s">
        <v>42</v>
      </c>
      <c r="Z110" s="14" t="str">
        <f t="shared" si="1"/>
        <v>{"id":"M1-NyO-9a-E-1-BR","stimulus":"&lt;p&gt;Em que posição está o carro preto?&lt;/p&gt;&lt;div style=\"display:flex;justify-content:center;\"&gt;{{T1}}&lt;img src=\"https://blueberry-assets.oneclick.es/M1_NyO_9a_2.svg\" width=\"100\"&gt;{{T2}}&lt;/div&gt;","hint":"&lt;p&gt;1º: primeiro&lt;/p&gt;&lt;p&gt;2º: segundo&lt;/p&gt;&lt;p&gt;3º: terceiro&lt;/p&gt;&lt;p&gt;4º: quarto&lt;/p&gt;&lt;p&gt;5º: quinto&lt;/p&gt;&lt;p&gt;6º: sexto&lt;/p&gt;&lt;p&gt;7º: sétimo&lt;/p&gt;&lt;p&gt;8º: oitavo&lt;/p&gt;&lt;p&gt;9º: nono&lt;/p&gt;&lt;p&gt;10º: décimo&lt;/p&gt;","feedback":"&lt;p&gt;1º: primeiro&lt;/p&gt;&lt;p&gt;2º: segundo&lt;/p&gt;&lt;p&gt;3º: terceiro&lt;/p&gt;&lt;p&gt;4º: quarto&lt;/p&gt;&lt;p&gt;5º: quinto&lt;/p&gt;&lt;p&gt;6º: sexto&lt;/p&gt;&lt;p&gt;7º: sétimo&lt;/p&gt;&lt;p&gt;8º: oitavo&lt;/p&gt;&lt;p&gt;9º: nono&lt;/p&gt;&lt;p&gt;10º: décimo&lt;/p&gt;","seed":{"parameters":[{"name":"Q1","label":null,"list":[1,2,3,4,5]},{"name":"Q2","label":null,"list":[1,2,3]},{"name":"Q3","label":null,"list":[1,2,3,4,5]}],"calculated":[{"name":"T1","label":"{{function}}","function":"'&lt;img src=\"https://blueberry-assets.oneclick.es/M1_NyO_9a_1.svg\" width=\"90\"&gt;'.repeat({{Q1}})","temp":true},{"name":"T2","label":"{{function}}","function":"'&lt;img src=\"https://blueberry-assets.oneclick.es/M1_NyO_9a_1.svg\" width=\"90\"&gt;'.repeat({{Q2}})","temp":true},{"name":"A1","label":"{{function}}º","function":"{{Q1}}+1"},{"name":"A2","label":"{{function}}º","function":"{{Q1}}","incorrect":true},{"name":"A3","label":"{{function}}º","function":"{{Q1}}+2","incorrect":true},{"name":"A4","label":"{{function}}º","function":"{{Q1}}+3","incorrect":true}],"uniques":true},"algorithm":{"name":"trueFalse","template":"Multiple choice – standard","params":{"countCorrect":1,"countIncorrect":2,"showCheckIcon":true}}}</v>
      </c>
      <c r="AA110" s="15" t="s">
        <v>509</v>
      </c>
      <c r="AB110" s="12" t="str">
        <f t="shared" si="2"/>
        <v>M1-NyO-9a-E-1</v>
      </c>
      <c r="AC110" s="16" t="str">
        <f t="shared" si="3"/>
        <v>M1-NyO-9a-E-1-BR</v>
      </c>
      <c r="AD110" s="16" t="s">
        <v>44</v>
      </c>
      <c r="AE110" s="16"/>
      <c r="AF110" s="17" t="s">
        <v>45</v>
      </c>
    </row>
    <row r="111" ht="75.0" customHeight="1">
      <c r="A111" s="6" t="s">
        <v>499</v>
      </c>
      <c r="B111" s="7" t="s">
        <v>500</v>
      </c>
      <c r="C111" s="18" t="s">
        <v>49</v>
      </c>
      <c r="D111" s="9" t="s">
        <v>34</v>
      </c>
      <c r="E111" s="6"/>
      <c r="F111" s="10" t="s">
        <v>510</v>
      </c>
      <c r="G111" s="7"/>
      <c r="H111" s="7"/>
      <c r="I111" s="6" t="s">
        <v>215</v>
      </c>
      <c r="J111" s="6" t="s">
        <v>47</v>
      </c>
      <c r="K111" s="7" t="s">
        <v>507</v>
      </c>
      <c r="L111" s="7" t="s">
        <v>511</v>
      </c>
      <c r="M111" s="6" t="s">
        <v>40</v>
      </c>
      <c r="N111" s="7" t="s">
        <v>504</v>
      </c>
      <c r="O111" s="7" t="s">
        <v>504</v>
      </c>
      <c r="P111" s="21"/>
      <c r="Q111" s="16"/>
      <c r="R111" s="22"/>
      <c r="S111" s="22"/>
      <c r="T111" s="14"/>
      <c r="U111" s="22"/>
      <c r="V111" s="22"/>
      <c r="W111" s="21"/>
      <c r="X111" s="16"/>
      <c r="Y111" s="6" t="s">
        <v>42</v>
      </c>
      <c r="Z111" s="14" t="str">
        <f t="shared" si="1"/>
        <v>{"id":"M1-NyO-9a-E-2-BR","stimulus":"&lt;p&gt;Em que posição está a corredora de camisa vermelha?&lt;/p&gt;&lt;div style=\"display:flex;justify-content:center;\"&gt;{{T1}}&lt;img src=\"https://blueberry-assets.oneclick.es/M1_NyO_9a_4.svg\" width=\"100\"&gt;{{T2}}&lt;/div&gt;","hint":"&lt;p&gt;1º: primeiro&lt;/p&gt;&lt;p&gt;2º: segundo&lt;/p&gt;&lt;p&gt;3º: terceiro&lt;/p&gt;&lt;p&gt;4º: quarto&lt;/p&gt;&lt;p&gt;5º: quinto&lt;/p&gt;&lt;p&gt;6º: sexto&lt;/p&gt;&lt;p&gt;7º: sétimo&lt;/p&gt;&lt;p&gt;8º: oitavo&lt;/p&gt;&lt;p&gt;9º: nono&lt;/p&gt;&lt;p&gt;10º: décimo&lt;/p&gt;","feedback":"&lt;p&gt;1º: primeiro&lt;/p&gt;&lt;p&gt;2º: segundo&lt;/p&gt;&lt;p&gt;3º: terceiro&lt;/p&gt;&lt;p&gt;4º: quarto&lt;/p&gt;&lt;p&gt;5º: quinto&lt;/p&gt;&lt;p&gt;6º: sexto&lt;/p&gt;&lt;p&gt;7º: sétimo&lt;/p&gt;&lt;p&gt;8º: oitavo&lt;/p&gt;&lt;p&gt;9º: nono&lt;/p&gt;&lt;p&gt;10º: décimo&lt;/p&gt;","seed":{"parameters":[{"name":"Q1","label":null,"list":[1,2,3,4,5]},{"name":"Q2","label":null,"list":[1,2,3]},{"name":"Q3","label":null,"list":[1,2,3,4,5]}],"calculated":[{"name":"T1","label":"{{function}}","function":"'&lt;img src=\"https://blueberry-assets.oneclick.es/M1_NyO_9a_3.svg\" width=\"90\"&gt;'.repeat({{Q1}})","temp":true},{"name":"T2","label":"{{function}}","function":"'&lt;img src=\"https://blueberry-assets.oneclick.es/M1_NyO_9a_3.svg\" width=\"90\"&gt;'.repeat({{Q2}})","temp":true},{"name":"A1","label":"{{function}}º","function":"{{Q1}}+1"},{"name":"A2","label":"{{function}}º","function":"{{Q1}}","incorrect":true},{"name":"A3","label":"{{function}}º","function":"{{Q2}}+1","incorrect":true},{"name":"A4","label":"{{function}}º","function":"{{Q3}}+1","incorrect":true}],"uniques":true},"algorithm":{"name":"trueFalse","template":"Multiple choice – standard","params":{"countCorrect":1,"countIncorrect":2,"showCheckIcon":true}}}</v>
      </c>
      <c r="AA111" s="15" t="s">
        <v>512</v>
      </c>
      <c r="AB111" s="12" t="str">
        <f t="shared" si="2"/>
        <v>M1-NyO-9a-E-2</v>
      </c>
      <c r="AC111" s="16" t="str">
        <f t="shared" si="3"/>
        <v>M1-NyO-9a-E-2-BR</v>
      </c>
      <c r="AD111" s="16" t="s">
        <v>44</v>
      </c>
      <c r="AE111" s="16"/>
      <c r="AF111" s="17" t="s">
        <v>45</v>
      </c>
    </row>
    <row r="112" ht="75.0" customHeight="1">
      <c r="A112" s="6" t="s">
        <v>499</v>
      </c>
      <c r="B112" s="7" t="s">
        <v>500</v>
      </c>
      <c r="C112" s="18" t="s">
        <v>49</v>
      </c>
      <c r="D112" s="9" t="s">
        <v>34</v>
      </c>
      <c r="E112" s="6"/>
      <c r="F112" s="7" t="s">
        <v>513</v>
      </c>
      <c r="G112" s="7"/>
      <c r="H112" s="7"/>
      <c r="I112" s="6" t="s">
        <v>215</v>
      </c>
      <c r="J112" s="6" t="s">
        <v>47</v>
      </c>
      <c r="K112" s="7" t="s">
        <v>507</v>
      </c>
      <c r="L112" s="7" t="s">
        <v>514</v>
      </c>
      <c r="M112" s="6" t="s">
        <v>40</v>
      </c>
      <c r="N112" s="7" t="s">
        <v>504</v>
      </c>
      <c r="O112" s="7" t="s">
        <v>504</v>
      </c>
      <c r="P112" s="21"/>
      <c r="Q112" s="16"/>
      <c r="R112" s="22"/>
      <c r="S112" s="22"/>
      <c r="T112" s="14"/>
      <c r="U112" s="22"/>
      <c r="V112" s="22"/>
      <c r="W112" s="14"/>
      <c r="X112" s="16"/>
      <c r="Y112" s="6" t="s">
        <v>42</v>
      </c>
      <c r="Z112" s="14" t="str">
        <f t="shared" si="1"/>
        <v>{"id":"M1-NyO-9a-E-3-BR","stimulus":"&lt;p&gt;Em que posição está o helicóptero azul?&lt;/p&gt;&lt;div style=\"display:flex;justify-content:center;\"&gt;{{T1}}&lt;img src=\"https://blueberry-assets.oneclick.es/M1_NyO_9a_6.svg\" width=\"100\"&gt;{{T2}}&lt;/div&gt;","hint":"&lt;p&gt;1º: primeiro&lt;/p&gt;&lt;p&gt;2º: segundo&lt;/p&gt;&lt;p&gt;3º: terceiro&lt;/p&gt;&lt;p&gt;4º: quarto&lt;/p&gt;&lt;p&gt;5º: quinto&lt;/p&gt;&lt;p&gt;6º: sexto&lt;/p&gt;&lt;p&gt;7º: sétimo&lt;/p&gt;&lt;p&gt;8º: oitavo&lt;/p &gt;&lt;p&gt;9º: nono&lt;/p&gt;&lt;p&gt;10º: décimo&lt;/p&gt;","feedback":"&lt;p&gt;1º: primeiro&lt;/p&gt;&lt;p&gt;2º: segundo&lt;/p&gt;&lt;p&gt;3º: terceiro&lt;/p&gt;&lt;p&gt;4º: quarto&lt;/p&gt;&lt;p&gt;5º: quinto&lt;/p&gt;&lt;p&gt;6º: sexto&lt;/p&gt;&lt;p&gt;7º: sétimo&lt;/p&gt;&lt;p&gt;8º: oitavo&lt;/p &gt;&lt;p&gt;9º: nono&lt;/p&gt;&lt;p&gt;10º: décimo&lt;/p&gt;","seed":{"parameters":[{"name":"Q1","label":null,"list":[1,2,3,4,5]},{"name":"Q2","label":null,"list":[1,2,3]},{"name":"Q3","label":null,"list":[1,2,3,4,5]}],"calculated":[{"name":"T1","label":"{{function}}","function":"'&lt;img src=\"https://blueberry-assets.oneclick.es/M1_NyO_9a_5.svg\" width=\"90\"&gt;'.repeat({{Q1}})","temp":true},{"name":"T2","label":"{{function}}","function":"'&lt;img src=\"https://blueberry-assets.oneclick.es/M1_NyO_9a_5.svg\" width=\"90\"&gt;'.repeat({{Q2}})","temp":true},{"name":"A1","label":"{{function}}º","function":"{{Q1}}+1"},{"name":"A2","label":"{{function}}º","function":"{{Q1}}","incorrect":true},{"name":"A3","label":"{{function}}º","function":"{{Q2}}+1","incorrect":true},{"name":"A4","label":"{{function}}º","function":"{{Q3}}+1","incorrect":true}],"uniques":true},"algorithm":{"name":"trueFalse","template":"Multiple choice – standard","params":{"countCorrect":1,"countIncorrect":2,"showCheckIcon":true}}}</v>
      </c>
      <c r="AA112" s="15" t="s">
        <v>515</v>
      </c>
      <c r="AB112" s="12" t="str">
        <f t="shared" si="2"/>
        <v>M1-NyO-9a-E-3</v>
      </c>
      <c r="AC112" s="16" t="str">
        <f t="shared" si="3"/>
        <v>M1-NyO-9a-E-3-BR</v>
      </c>
      <c r="AD112" s="16" t="s">
        <v>44</v>
      </c>
      <c r="AE112" s="16"/>
      <c r="AF112" s="17" t="s">
        <v>45</v>
      </c>
    </row>
    <row r="113" ht="75.0" customHeight="1">
      <c r="A113" s="6" t="s">
        <v>516</v>
      </c>
      <c r="B113" s="7" t="s">
        <v>517</v>
      </c>
      <c r="C113" s="8" t="s">
        <v>33</v>
      </c>
      <c r="D113" s="9" t="s">
        <v>34</v>
      </c>
      <c r="E113" s="6"/>
      <c r="F113" s="10" t="s">
        <v>518</v>
      </c>
      <c r="G113" s="7"/>
      <c r="H113" s="7"/>
      <c r="I113" s="6" t="s">
        <v>215</v>
      </c>
      <c r="J113" s="6" t="s">
        <v>47</v>
      </c>
      <c r="K113" s="19" t="s">
        <v>519</v>
      </c>
      <c r="L113" s="10" t="s">
        <v>520</v>
      </c>
      <c r="M113" s="6" t="s">
        <v>40</v>
      </c>
      <c r="N113" s="10" t="s">
        <v>521</v>
      </c>
      <c r="O113" s="10" t="s">
        <v>522</v>
      </c>
      <c r="P113" s="14"/>
      <c r="Q113" s="16"/>
      <c r="R113" s="21"/>
      <c r="S113" s="21"/>
      <c r="T113" s="14"/>
      <c r="U113" s="21"/>
      <c r="V113" s="21"/>
      <c r="W113" s="14"/>
      <c r="X113" s="16"/>
      <c r="Y113" s="6" t="s">
        <v>42</v>
      </c>
      <c r="Z113" s="14" t="str">
        <f t="shared" si="1"/>
        <v>{"id":"M1-NyO-35a-I-1-BR","stimulus":"&lt;p&gt;Selecione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v>
      </c>
      <c r="AA113" s="15" t="s">
        <v>523</v>
      </c>
      <c r="AB113" s="12" t="str">
        <f t="shared" si="2"/>
        <v>M1-NyO-35a-I-1</v>
      </c>
      <c r="AC113" s="16" t="str">
        <f t="shared" si="3"/>
        <v>M1-NyO-35a-I-1-BR</v>
      </c>
      <c r="AD113" s="16" t="s">
        <v>44</v>
      </c>
      <c r="AE113" s="16"/>
      <c r="AF113" s="16"/>
    </row>
    <row r="114" ht="75.0" customHeight="1">
      <c r="A114" s="6" t="s">
        <v>516</v>
      </c>
      <c r="B114" s="7" t="s">
        <v>517</v>
      </c>
      <c r="C114" s="8" t="s">
        <v>33</v>
      </c>
      <c r="D114" s="9" t="s">
        <v>34</v>
      </c>
      <c r="E114" s="6"/>
      <c r="F114" s="10" t="s">
        <v>524</v>
      </c>
      <c r="G114" s="7"/>
      <c r="H114" s="7"/>
      <c r="I114" s="6" t="s">
        <v>215</v>
      </c>
      <c r="J114" s="6" t="s">
        <v>47</v>
      </c>
      <c r="K114" s="19" t="s">
        <v>525</v>
      </c>
      <c r="L114" s="10" t="s">
        <v>526</v>
      </c>
      <c r="M114" s="6" t="s">
        <v>40</v>
      </c>
      <c r="N114" s="10" t="s">
        <v>521</v>
      </c>
      <c r="O114" s="10" t="s">
        <v>527</v>
      </c>
      <c r="P114" s="14"/>
      <c r="Q114" s="16"/>
      <c r="R114" s="21"/>
      <c r="S114" s="21"/>
      <c r="T114" s="14"/>
      <c r="U114" s="21"/>
      <c r="V114" s="21"/>
      <c r="W114" s="14"/>
      <c r="X114" s="16"/>
      <c r="Y114" s="6" t="s">
        <v>42</v>
      </c>
      <c r="Z114" s="14" t="str">
        <f t="shared" si="1"/>
        <v>{"id":"M1-NyO-35a-I-2-BR","stimulus":"&lt;p&gt;Selecione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v>
      </c>
      <c r="AA114" s="15" t="s">
        <v>528</v>
      </c>
      <c r="AB114" s="12" t="str">
        <f t="shared" si="2"/>
        <v>M1-NyO-35a-I-2</v>
      </c>
      <c r="AC114" s="16" t="str">
        <f t="shared" si="3"/>
        <v>M1-NyO-35a-I-2-BR</v>
      </c>
      <c r="AD114" s="16" t="s">
        <v>44</v>
      </c>
      <c r="AE114" s="16"/>
      <c r="AF114" s="16"/>
    </row>
    <row r="115" ht="75.0" customHeight="1">
      <c r="A115" s="6" t="s">
        <v>516</v>
      </c>
      <c r="B115" s="7" t="s">
        <v>517</v>
      </c>
      <c r="C115" s="8" t="s">
        <v>33</v>
      </c>
      <c r="D115" s="9" t="s">
        <v>34</v>
      </c>
      <c r="E115" s="6"/>
      <c r="F115" s="10" t="s">
        <v>529</v>
      </c>
      <c r="G115" s="7"/>
      <c r="H115" s="7"/>
      <c r="I115" s="6" t="s">
        <v>215</v>
      </c>
      <c r="J115" s="6" t="s">
        <v>47</v>
      </c>
      <c r="K115" s="19" t="s">
        <v>525</v>
      </c>
      <c r="L115" s="10" t="s">
        <v>530</v>
      </c>
      <c r="M115" s="6" t="s">
        <v>40</v>
      </c>
      <c r="N115" s="10" t="s">
        <v>521</v>
      </c>
      <c r="O115" s="10" t="s">
        <v>531</v>
      </c>
      <c r="P115" s="14"/>
      <c r="Q115" s="16"/>
      <c r="R115" s="14"/>
      <c r="S115" s="14"/>
      <c r="T115" s="14"/>
      <c r="U115" s="14"/>
      <c r="V115" s="14"/>
      <c r="W115" s="14"/>
      <c r="X115" s="16"/>
      <c r="Y115" s="6" t="s">
        <v>42</v>
      </c>
      <c r="Z115" s="14" t="str">
        <f t="shared" si="1"/>
        <v>{"id":"M1-NyO-35a-I-3-BR","stimulus":"&lt;p&gt;Selecione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v>
      </c>
      <c r="AA115" s="15" t="s">
        <v>532</v>
      </c>
      <c r="AB115" s="12" t="str">
        <f t="shared" si="2"/>
        <v>M1-NyO-35a-I-3</v>
      </c>
      <c r="AC115" s="16" t="str">
        <f t="shared" si="3"/>
        <v>M1-NyO-35a-I-3-BR</v>
      </c>
      <c r="AD115" s="16" t="s">
        <v>44</v>
      </c>
      <c r="AE115" s="16"/>
      <c r="AF115" s="16"/>
    </row>
    <row r="116" ht="75.0" customHeight="1">
      <c r="A116" s="6" t="s">
        <v>516</v>
      </c>
      <c r="B116" s="7" t="s">
        <v>517</v>
      </c>
      <c r="C116" s="18" t="s">
        <v>49</v>
      </c>
      <c r="D116" s="9" t="s">
        <v>34</v>
      </c>
      <c r="E116" s="6"/>
      <c r="F116" s="10" t="s">
        <v>533</v>
      </c>
      <c r="G116" s="7"/>
      <c r="H116" s="7"/>
      <c r="I116" s="6" t="s">
        <v>215</v>
      </c>
      <c r="J116" s="6" t="s">
        <v>47</v>
      </c>
      <c r="K116" s="20" t="s">
        <v>534</v>
      </c>
      <c r="L116" s="10" t="s">
        <v>535</v>
      </c>
      <c r="M116" s="6" t="s">
        <v>40</v>
      </c>
      <c r="N116" s="10" t="s">
        <v>521</v>
      </c>
      <c r="O116" s="10" t="s">
        <v>536</v>
      </c>
      <c r="P116" s="14"/>
      <c r="Q116" s="16"/>
      <c r="R116" s="14"/>
      <c r="S116" s="14"/>
      <c r="T116" s="14"/>
      <c r="U116" s="14"/>
      <c r="V116" s="14"/>
      <c r="W116" s="14"/>
      <c r="X116" s="16"/>
      <c r="Y116" s="6" t="s">
        <v>42</v>
      </c>
      <c r="Z116" s="14" t="str">
        <f t="shared" si="1"/>
        <v>{"id":"M1-NyO-35a-E-1-BR","stimulus":"&lt;p&gt;Quem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v>
      </c>
      <c r="AA116" s="15" t="s">
        <v>537</v>
      </c>
      <c r="AB116" s="12" t="str">
        <f t="shared" si="2"/>
        <v>M1-NyO-35a-E-1</v>
      </c>
      <c r="AC116" s="16" t="str">
        <f t="shared" si="3"/>
        <v>M1-NyO-35a-E-1-BR</v>
      </c>
      <c r="AD116" s="16" t="s">
        <v>44</v>
      </c>
      <c r="AE116" s="16"/>
      <c r="AF116" s="16"/>
    </row>
    <row r="117" ht="75.0" customHeight="1">
      <c r="A117" s="6" t="s">
        <v>516</v>
      </c>
      <c r="B117" s="7" t="s">
        <v>517</v>
      </c>
      <c r="C117" s="18" t="s">
        <v>49</v>
      </c>
      <c r="D117" s="9" t="s">
        <v>34</v>
      </c>
      <c r="E117" s="6"/>
      <c r="F117" s="10" t="s">
        <v>538</v>
      </c>
      <c r="G117" s="7"/>
      <c r="H117" s="7"/>
      <c r="I117" s="6" t="s">
        <v>215</v>
      </c>
      <c r="J117" s="6" t="s">
        <v>47</v>
      </c>
      <c r="K117" s="20" t="s">
        <v>539</v>
      </c>
      <c r="L117" s="10" t="s">
        <v>540</v>
      </c>
      <c r="M117" s="6" t="s">
        <v>40</v>
      </c>
      <c r="N117" s="10" t="s">
        <v>521</v>
      </c>
      <c r="O117" s="10" t="s">
        <v>541</v>
      </c>
      <c r="P117" s="14"/>
      <c r="Q117" s="16"/>
      <c r="R117" s="14"/>
      <c r="S117" s="14"/>
      <c r="T117" s="14"/>
      <c r="U117" s="14"/>
      <c r="V117" s="14"/>
      <c r="W117" s="14"/>
      <c r="X117" s="16"/>
      <c r="Y117" s="6" t="s">
        <v>42</v>
      </c>
      <c r="Z117" s="14" t="str">
        <f t="shared" si="1"/>
        <v>{"id":"M1-NyO-35a-E-2-BR","stimulus":"&lt;p&gt;Quem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v>
      </c>
      <c r="AA117" s="15" t="s">
        <v>542</v>
      </c>
      <c r="AB117" s="12" t="str">
        <f t="shared" si="2"/>
        <v>M1-NyO-35a-E-2</v>
      </c>
      <c r="AC117" s="16" t="str">
        <f t="shared" si="3"/>
        <v>M1-NyO-35a-E-2-BR</v>
      </c>
      <c r="AD117" s="16" t="s">
        <v>44</v>
      </c>
      <c r="AE117" s="16"/>
      <c r="AF117" s="16"/>
    </row>
    <row r="118" ht="75.0" customHeight="1">
      <c r="A118" s="6" t="s">
        <v>516</v>
      </c>
      <c r="B118" s="7" t="s">
        <v>517</v>
      </c>
      <c r="C118" s="18" t="s">
        <v>49</v>
      </c>
      <c r="D118" s="9" t="s">
        <v>34</v>
      </c>
      <c r="E118" s="6"/>
      <c r="F118" s="10" t="s">
        <v>543</v>
      </c>
      <c r="G118" s="7"/>
      <c r="H118" s="7"/>
      <c r="I118" s="6" t="s">
        <v>215</v>
      </c>
      <c r="J118" s="6" t="s">
        <v>47</v>
      </c>
      <c r="K118" s="19" t="s">
        <v>544</v>
      </c>
      <c r="L118" s="10" t="s">
        <v>545</v>
      </c>
      <c r="M118" s="6" t="s">
        <v>40</v>
      </c>
      <c r="N118" s="10" t="s">
        <v>521</v>
      </c>
      <c r="O118" s="10" t="s">
        <v>546</v>
      </c>
      <c r="P118" s="14"/>
      <c r="Q118" s="16"/>
      <c r="R118" s="14"/>
      <c r="S118" s="14"/>
      <c r="T118" s="14"/>
      <c r="U118" s="14"/>
      <c r="V118" s="14"/>
      <c r="W118" s="14"/>
      <c r="X118" s="16"/>
      <c r="Y118" s="6" t="s">
        <v>42</v>
      </c>
      <c r="Z118" s="14" t="str">
        <f t="shared" si="1"/>
        <v>{"id":"M1-NyO-35a-E-3-BR","stimulus":"&lt;p&gt;Quem tem mais colheres? &lt;/p&gt;{{Q1}}: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v>
      </c>
      <c r="AA118" s="15" t="s">
        <v>547</v>
      </c>
      <c r="AB118" s="12" t="str">
        <f t="shared" si="2"/>
        <v>M1-NyO-35a-E-3</v>
      </c>
      <c r="AC118" s="16" t="str">
        <f t="shared" si="3"/>
        <v>M1-NyO-35a-E-3-BR</v>
      </c>
      <c r="AD118" s="16" t="s">
        <v>44</v>
      </c>
      <c r="AE118" s="16"/>
      <c r="AF118" s="16"/>
    </row>
    <row r="119" ht="75.0" customHeight="1">
      <c r="A119" s="6" t="s">
        <v>548</v>
      </c>
      <c r="B119" s="7" t="s">
        <v>549</v>
      </c>
      <c r="C119" s="8" t="s">
        <v>33</v>
      </c>
      <c r="D119" s="9" t="s">
        <v>34</v>
      </c>
      <c r="E119" s="6"/>
      <c r="F119" s="7" t="s">
        <v>550</v>
      </c>
      <c r="G119" s="10" t="s">
        <v>551</v>
      </c>
      <c r="H119" s="7"/>
      <c r="I119" s="17" t="s">
        <v>104</v>
      </c>
      <c r="J119" s="6" t="s">
        <v>111</v>
      </c>
      <c r="K119" s="19" t="s">
        <v>552</v>
      </c>
      <c r="L119" s="10" t="s">
        <v>553</v>
      </c>
      <c r="M119" s="6" t="s">
        <v>40</v>
      </c>
      <c r="N119" s="7" t="s">
        <v>554</v>
      </c>
      <c r="O119" s="10" t="s">
        <v>555</v>
      </c>
      <c r="P119" s="14"/>
      <c r="Q119" s="16"/>
      <c r="R119" s="14"/>
      <c r="S119" s="14"/>
      <c r="T119" s="14"/>
      <c r="U119" s="14"/>
      <c r="V119" s="14"/>
      <c r="W119" s="14"/>
      <c r="X119" s="16"/>
      <c r="Y119" s="6" t="s">
        <v>42</v>
      </c>
      <c r="Z119" s="14" t="str">
        <f t="shared" si="1"/>
        <v>{
    "id": "M1-NyO-48a-I-1-BR",
    "stimulus": "&lt;p&gt;Em uma corrida, três amigas ficaram nas seguintes posições:&lt;/p&gt;&lt;p&gt;{{Q1}} foi a {{T1}}ª.&lt;/p&gt;&lt;p&gt; {{Q2}}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19" s="15" t="s">
        <v>556</v>
      </c>
      <c r="AB119" s="12" t="str">
        <f t="shared" si="2"/>
        <v>M1-NyO-48a-I-1</v>
      </c>
      <c r="AC119" s="16" t="str">
        <f t="shared" si="3"/>
        <v>M1-NyO-48a-I-1-BR</v>
      </c>
      <c r="AD119" s="16" t="s">
        <v>44</v>
      </c>
      <c r="AE119" s="16"/>
      <c r="AF119" s="16"/>
    </row>
    <row r="120" ht="75.0" customHeight="1">
      <c r="A120" s="6" t="s">
        <v>548</v>
      </c>
      <c r="B120" s="7" t="s">
        <v>549</v>
      </c>
      <c r="C120" s="8" t="s">
        <v>33</v>
      </c>
      <c r="D120" s="9" t="s">
        <v>34</v>
      </c>
      <c r="E120" s="6"/>
      <c r="F120" s="7" t="s">
        <v>550</v>
      </c>
      <c r="G120" s="10" t="s">
        <v>557</v>
      </c>
      <c r="H120" s="7"/>
      <c r="I120" s="17" t="s">
        <v>104</v>
      </c>
      <c r="J120" s="6" t="s">
        <v>111</v>
      </c>
      <c r="K120" s="19" t="s">
        <v>552</v>
      </c>
      <c r="L120" s="7" t="s">
        <v>558</v>
      </c>
      <c r="M120" s="6" t="s">
        <v>40</v>
      </c>
      <c r="N120" s="7" t="s">
        <v>554</v>
      </c>
      <c r="O120" s="10" t="s">
        <v>555</v>
      </c>
      <c r="P120" s="14"/>
      <c r="Q120" s="16"/>
      <c r="R120" s="14"/>
      <c r="S120" s="14"/>
      <c r="T120" s="14"/>
      <c r="U120" s="14"/>
      <c r="V120" s="14"/>
      <c r="W120" s="14"/>
      <c r="X120" s="16"/>
      <c r="Y120" s="6" t="s">
        <v>42</v>
      </c>
      <c r="Z120" s="14" t="str">
        <f t="shared" si="1"/>
        <v>{
    "id": "M1-NyO-48a-I-2-BR",
    "stimulus": "&lt;p&gt;Em uma corrida, três amigas ficaram nas seguintes posições:&lt;/p&gt;&lt;p&gt;{{Q1}} foi a {{T1}}ª.&lt;/p&gt;&lt;p&gt; {{Q2}}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20" s="15" t="s">
        <v>559</v>
      </c>
      <c r="AB120" s="12" t="str">
        <f t="shared" si="2"/>
        <v>M1-NyO-48a-I-2</v>
      </c>
      <c r="AC120" s="16" t="str">
        <f t="shared" si="3"/>
        <v>M1-NyO-48a-I-2-BR</v>
      </c>
      <c r="AD120" s="16" t="s">
        <v>44</v>
      </c>
      <c r="AE120" s="16"/>
      <c r="AF120" s="16"/>
    </row>
    <row r="121" ht="75.0" customHeight="1">
      <c r="A121" s="6" t="s">
        <v>548</v>
      </c>
      <c r="B121" s="7" t="s">
        <v>549</v>
      </c>
      <c r="C121" s="8" t="s">
        <v>33</v>
      </c>
      <c r="D121" s="9" t="s">
        <v>34</v>
      </c>
      <c r="E121" s="6"/>
      <c r="F121" s="10" t="s">
        <v>560</v>
      </c>
      <c r="G121" s="10" t="s">
        <v>561</v>
      </c>
      <c r="H121" s="7"/>
      <c r="I121" s="17" t="s">
        <v>104</v>
      </c>
      <c r="J121" s="6" t="s">
        <v>111</v>
      </c>
      <c r="K121" s="20" t="s">
        <v>562</v>
      </c>
      <c r="L121" s="7" t="s">
        <v>563</v>
      </c>
      <c r="M121" s="6" t="s">
        <v>40</v>
      </c>
      <c r="N121" s="7" t="s">
        <v>554</v>
      </c>
      <c r="O121" s="10" t="s">
        <v>555</v>
      </c>
      <c r="P121" s="14"/>
      <c r="Q121" s="16"/>
      <c r="R121" s="14"/>
      <c r="S121" s="14"/>
      <c r="T121" s="14"/>
      <c r="U121" s="14"/>
      <c r="V121" s="14"/>
      <c r="W121" s="14"/>
      <c r="X121" s="16"/>
      <c r="Y121" s="6" t="s">
        <v>42</v>
      </c>
      <c r="Z121" s="14" t="str">
        <f t="shared" si="1"/>
        <v>{
    "id": "M1-NyO-48a-I-3-BR",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v>
      </c>
      <c r="AA121" s="15" t="s">
        <v>564</v>
      </c>
      <c r="AB121" s="12" t="str">
        <f t="shared" si="2"/>
        <v>M1-NyO-48a-I-3</v>
      </c>
      <c r="AC121" s="16" t="str">
        <f t="shared" si="3"/>
        <v>M1-NyO-48a-I-3-BR</v>
      </c>
      <c r="AD121" s="16" t="s">
        <v>44</v>
      </c>
      <c r="AE121" s="16"/>
      <c r="AF121" s="16"/>
    </row>
    <row r="122" ht="75.0" customHeight="1">
      <c r="A122" s="6" t="s">
        <v>548</v>
      </c>
      <c r="B122" s="7" t="s">
        <v>549</v>
      </c>
      <c r="C122" s="8" t="s">
        <v>33</v>
      </c>
      <c r="D122" s="9" t="s">
        <v>34</v>
      </c>
      <c r="E122" s="6"/>
      <c r="F122" s="10" t="s">
        <v>560</v>
      </c>
      <c r="G122" s="10" t="s">
        <v>565</v>
      </c>
      <c r="H122" s="7"/>
      <c r="I122" s="17" t="s">
        <v>104</v>
      </c>
      <c r="J122" s="6" t="s">
        <v>111</v>
      </c>
      <c r="K122" s="19" t="s">
        <v>566</v>
      </c>
      <c r="L122" s="7" t="s">
        <v>567</v>
      </c>
      <c r="M122" s="6" t="s">
        <v>40</v>
      </c>
      <c r="N122" s="7" t="s">
        <v>554</v>
      </c>
      <c r="O122" s="10" t="s">
        <v>555</v>
      </c>
      <c r="P122" s="23"/>
      <c r="Q122" s="16"/>
      <c r="R122" s="14"/>
      <c r="S122" s="14"/>
      <c r="T122" s="14"/>
      <c r="U122" s="14"/>
      <c r="V122" s="14"/>
      <c r="W122" s="14"/>
      <c r="X122" s="16"/>
      <c r="Y122" s="6" t="s">
        <v>42</v>
      </c>
      <c r="Z122" s="14" t="str">
        <f t="shared" si="1"/>
        <v>{
    "id": "M1-NyO-48a-I-4-BR",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22" s="15" t="s">
        <v>568</v>
      </c>
      <c r="AB122" s="12" t="str">
        <f t="shared" si="2"/>
        <v>M1-NyO-48a-I-4</v>
      </c>
      <c r="AC122" s="16" t="str">
        <f t="shared" si="3"/>
        <v>M1-NyO-48a-I-4-BR</v>
      </c>
      <c r="AD122" s="16" t="s">
        <v>44</v>
      </c>
      <c r="AE122" s="16"/>
      <c r="AF122" s="16"/>
    </row>
    <row r="123" ht="75.0" customHeight="1">
      <c r="A123" s="6" t="s">
        <v>548</v>
      </c>
      <c r="B123" s="7" t="s">
        <v>549</v>
      </c>
      <c r="C123" s="18" t="s">
        <v>49</v>
      </c>
      <c r="D123" s="9" t="s">
        <v>34</v>
      </c>
      <c r="E123" s="6"/>
      <c r="F123" s="7" t="s">
        <v>569</v>
      </c>
      <c r="G123" s="7" t="s">
        <v>51</v>
      </c>
      <c r="H123" s="7"/>
      <c r="I123" s="17" t="s">
        <v>104</v>
      </c>
      <c r="J123" s="6" t="s">
        <v>37</v>
      </c>
      <c r="K123" s="19" t="s">
        <v>570</v>
      </c>
      <c r="L123" s="7" t="s">
        <v>571</v>
      </c>
      <c r="M123" s="6" t="s">
        <v>40</v>
      </c>
      <c r="N123" s="7" t="s">
        <v>554</v>
      </c>
      <c r="O123" s="10" t="s">
        <v>555</v>
      </c>
      <c r="P123" s="14"/>
      <c r="Q123" s="16"/>
      <c r="R123" s="14"/>
      <c r="S123" s="14"/>
      <c r="T123" s="14"/>
      <c r="U123" s="14"/>
      <c r="V123" s="14"/>
      <c r="W123" s="14"/>
      <c r="X123" s="16"/>
      <c r="Y123" s="6" t="s">
        <v>42</v>
      </c>
      <c r="Z123" s="14" t="str">
        <f t="shared" si="1"/>
        <v>{"id":"M1-NyO-48a-E-1-BR","stimulus":"&lt;p&gt;Que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AA123" s="15" t="s">
        <v>572</v>
      </c>
      <c r="AB123" s="12" t="str">
        <f t="shared" si="2"/>
        <v>M1-NyO-48a-E-1</v>
      </c>
      <c r="AC123" s="16" t="str">
        <f t="shared" si="3"/>
        <v>M1-NyO-48a-E-1-BR</v>
      </c>
      <c r="AD123" s="16" t="s">
        <v>44</v>
      </c>
      <c r="AE123" s="16"/>
      <c r="AF123" s="16"/>
    </row>
    <row r="124" ht="75.0" customHeight="1">
      <c r="A124" s="6" t="s">
        <v>548</v>
      </c>
      <c r="B124" s="7" t="s">
        <v>549</v>
      </c>
      <c r="C124" s="18" t="s">
        <v>49</v>
      </c>
      <c r="D124" s="9" t="s">
        <v>34</v>
      </c>
      <c r="E124" s="6"/>
      <c r="F124" s="10" t="s">
        <v>573</v>
      </c>
      <c r="G124" s="7" t="s">
        <v>51</v>
      </c>
      <c r="H124" s="7"/>
      <c r="I124" s="17" t="s">
        <v>104</v>
      </c>
      <c r="J124" s="6" t="s">
        <v>37</v>
      </c>
      <c r="K124" s="19" t="s">
        <v>574</v>
      </c>
      <c r="L124" s="7" t="s">
        <v>575</v>
      </c>
      <c r="M124" s="6" t="s">
        <v>40</v>
      </c>
      <c r="N124" s="7" t="s">
        <v>554</v>
      </c>
      <c r="O124" s="10" t="s">
        <v>555</v>
      </c>
      <c r="P124" s="14"/>
      <c r="Q124" s="16"/>
      <c r="R124" s="14"/>
      <c r="S124" s="14"/>
      <c r="T124" s="14"/>
      <c r="U124" s="14"/>
      <c r="V124" s="14"/>
      <c r="W124" s="14"/>
      <c r="X124" s="16"/>
      <c r="Y124" s="6" t="s">
        <v>42</v>
      </c>
      <c r="Z124" s="14" t="str">
        <f t="shared" si="1"/>
        <v>{"id":"M1-NyO-48a-E-2-BR","stimulus":"&lt;p&gt;Que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AA124" s="15" t="s">
        <v>576</v>
      </c>
      <c r="AB124" s="12" t="str">
        <f t="shared" si="2"/>
        <v>M1-NyO-48a-E-2</v>
      </c>
      <c r="AC124" s="16" t="str">
        <f t="shared" si="3"/>
        <v>M1-NyO-48a-E-2-BR</v>
      </c>
      <c r="AD124" s="16" t="s">
        <v>44</v>
      </c>
      <c r="AE124" s="16"/>
      <c r="AF124" s="16"/>
    </row>
    <row r="125" ht="75.0" customHeight="1">
      <c r="A125" s="6" t="s">
        <v>577</v>
      </c>
      <c r="B125" s="7" t="s">
        <v>578</v>
      </c>
      <c r="C125" s="8" t="s">
        <v>33</v>
      </c>
      <c r="D125" s="9" t="s">
        <v>34</v>
      </c>
      <c r="E125" s="17"/>
      <c r="F125" s="37" t="s">
        <v>579</v>
      </c>
      <c r="G125" s="10" t="s">
        <v>580</v>
      </c>
      <c r="H125" s="7"/>
      <c r="I125" s="6" t="s">
        <v>215</v>
      </c>
      <c r="J125" s="6" t="s">
        <v>111</v>
      </c>
      <c r="K125" s="7" t="s">
        <v>581</v>
      </c>
      <c r="L125" s="7" t="s">
        <v>582</v>
      </c>
      <c r="M125" s="6" t="s">
        <v>40</v>
      </c>
      <c r="N125" s="7" t="s">
        <v>583</v>
      </c>
      <c r="O125" s="10" t="s">
        <v>584</v>
      </c>
      <c r="P125" s="14"/>
      <c r="Q125" s="16"/>
      <c r="R125" s="14"/>
      <c r="S125" s="14"/>
      <c r="T125" s="14"/>
      <c r="U125" s="14"/>
      <c r="V125" s="14"/>
      <c r="W125" s="14"/>
      <c r="X125" s="16"/>
      <c r="Y125" s="6" t="s">
        <v>42</v>
      </c>
      <c r="Z125" s="14" t="str">
        <f t="shared" si="1"/>
        <v>{"id":"M1-NyO-49a-I-1-BR","stimulus":"&lt;p&gt;Qual é o número do ônibus vermelho?&lt;/p&gt;&lt;div style=\"display:flex; justify-content:center;\"&gt;&lt;div class=\"lemo-fixed-to-responsive\" style=\"max-width: 300px;max-height: 300px;position: relative;width: 100%;display: inline-block;\"&gt;\n\t&lt;img src=\"https://blueberry-assets.oneclick.es/M1_NyO_49a_1.svg\" alt=\"\" tabindex=\"0\"&gt;&lt;/img&gt;\n\t&lt;div class=\"lemo-graphie-container\" style=\"position: absolute;top: 0;left: 0;width: 100%;height: 100%;\"&gt;\n\t\t&lt;div class=\"lemo-graphie\" style=\"position: relative; width: 100%; height: 100%;\"&gt;\n\t\t\t&lt;span class=\"lemo-graphie-label\" style=\"position: absolute; left: 7%; top: 45.3562%;\"&gt;&lt;b&gt;{{Q2}}&lt;/b&gt;&lt;/span&gt;\n\t\t\t&lt;span class=\"lemo-graphie-label\" style=\"position: absolute; left: 7%; top: 14.9035%;\"&gt;&lt;b&gt;{{Q1}}&lt;/b&gt;&lt;/span&gt;\n\t\t\t&lt;span class=\"lemo-graphie-label\" style=\"position: absolute; left: 7%; top: 76.4867%;\"&gt;&lt;b&gt;{{Q3}}&lt;/b&gt;&lt;/span&gt;\n\t\t&lt;/div&gt;\n\t&lt;/div&gt;\n&lt;/div&gt;&lt;/div&gt;","template":"O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AA125" s="15" t="s">
        <v>585</v>
      </c>
      <c r="AB125" s="12" t="str">
        <f t="shared" si="2"/>
        <v>M1-NyO-49a-I-1</v>
      </c>
      <c r="AC125" s="16" t="str">
        <f t="shared" si="3"/>
        <v>M1-NyO-49a-I-1-BR</v>
      </c>
      <c r="AD125" s="16" t="s">
        <v>44</v>
      </c>
      <c r="AE125" s="16"/>
      <c r="AF125" s="16"/>
    </row>
    <row r="126" ht="75.0" customHeight="1">
      <c r="A126" s="6" t="s">
        <v>577</v>
      </c>
      <c r="B126" s="7" t="s">
        <v>578</v>
      </c>
      <c r="C126" s="8" t="s">
        <v>33</v>
      </c>
      <c r="D126" s="9" t="s">
        <v>34</v>
      </c>
      <c r="E126" s="17"/>
      <c r="F126" s="7" t="s">
        <v>586</v>
      </c>
      <c r="G126" s="10" t="s">
        <v>587</v>
      </c>
      <c r="H126" s="7"/>
      <c r="I126" s="6" t="s">
        <v>215</v>
      </c>
      <c r="J126" s="6" t="s">
        <v>111</v>
      </c>
      <c r="K126" s="7" t="s">
        <v>581</v>
      </c>
      <c r="L126" s="7" t="s">
        <v>588</v>
      </c>
      <c r="M126" s="6" t="s">
        <v>40</v>
      </c>
      <c r="N126" s="7" t="s">
        <v>583</v>
      </c>
      <c r="O126" s="10" t="s">
        <v>584</v>
      </c>
      <c r="P126" s="14"/>
      <c r="Q126" s="16"/>
      <c r="R126" s="14"/>
      <c r="S126" s="14"/>
      <c r="T126" s="14"/>
      <c r="U126" s="14"/>
      <c r="V126" s="14"/>
      <c r="W126" s="14"/>
      <c r="X126" s="16"/>
      <c r="Y126" s="6" t="s">
        <v>42</v>
      </c>
      <c r="Z126" s="14" t="str">
        <f t="shared" si="1"/>
        <v>{"id":"M1-NyO-49a-I-2-BR","stimulus":"&lt;p&gt;Qual é o número do ônibus verde?&lt;/p&gt;&lt;div style=\"display:flex; justify-content:center;\"&gt;&lt;div class=\"lemo-fixed-to-responsive\" style=\"max-width: 300px;max-height: 300px;position: relative;width: 100%;display: inline-block;\"&gt;\n\t&lt;img src=\"https://blueberry-assets.oneclick.es/M1_NyO_49a_1.svg\" alt=\"\" tabindex=\"0\"&gt;&lt;/img&gt;\n\t&lt;div class=\"lemo-graphie-container\" style=\"position: absolute;top: 0;left: 0;width: 100%;height: 100%;\"&gt;\n\t\t&lt;div class=\"lemo-graphie\" style=\"position: relative; width: 100%; height: 100%;\"&gt;\n\t\t\t&lt;span class=\"lemo-graphie-label\" style=\"position: absolute; left: 7%; top: 45.3562%;\"&gt;&lt;b&gt;{{Q2}}&lt;/b&gt;&lt;/span&gt;\n\t\t\t&lt;span class=\"lemo-graphie-label\" style=\"position: absolute; left: 7%; top: 14.9035%;\"&gt;&lt;b&gt;{{Q1}}&lt;/b&gt;&lt;/span&gt;\n\t\t\t&lt;span class=\"lemo-graphie-label\" style=\"position: absolute; left: 7%; top: 76.4867%;\"&gt;&lt;b&gt;{{Q3}}&lt;/b&gt;&lt;/span&gt;\n\t\t&lt;/div&gt;\n\t&lt;/div&gt;\n&lt;/div&gt;&lt;/div&gt;","template":"O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AA126" s="15" t="s">
        <v>589</v>
      </c>
      <c r="AB126" s="12" t="str">
        <f t="shared" si="2"/>
        <v>M1-NyO-49a-I-2</v>
      </c>
      <c r="AC126" s="16" t="str">
        <f t="shared" si="3"/>
        <v>M1-NyO-49a-I-2-BR</v>
      </c>
      <c r="AD126" s="16" t="s">
        <v>44</v>
      </c>
      <c r="AE126" s="16"/>
      <c r="AF126" s="16"/>
    </row>
    <row r="127" ht="75.0" customHeight="1">
      <c r="A127" s="6" t="s">
        <v>577</v>
      </c>
      <c r="B127" s="7" t="s">
        <v>578</v>
      </c>
      <c r="C127" s="8" t="s">
        <v>33</v>
      </c>
      <c r="D127" s="17" t="s">
        <v>34</v>
      </c>
      <c r="E127" s="6"/>
      <c r="F127" s="7" t="s">
        <v>590</v>
      </c>
      <c r="G127" s="7" t="s">
        <v>591</v>
      </c>
      <c r="H127" s="7"/>
      <c r="I127" s="6" t="s">
        <v>215</v>
      </c>
      <c r="J127" s="6" t="s">
        <v>111</v>
      </c>
      <c r="K127" s="7" t="s">
        <v>581</v>
      </c>
      <c r="L127" s="7" t="s">
        <v>592</v>
      </c>
      <c r="M127" s="6" t="s">
        <v>40</v>
      </c>
      <c r="N127" s="7" t="s">
        <v>583</v>
      </c>
      <c r="O127" s="10" t="s">
        <v>584</v>
      </c>
      <c r="P127" s="14"/>
      <c r="Q127" s="16"/>
      <c r="R127" s="14"/>
      <c r="S127" s="14"/>
      <c r="T127" s="14"/>
      <c r="U127" s="14"/>
      <c r="V127" s="14"/>
      <c r="W127" s="14"/>
      <c r="X127" s="23"/>
      <c r="Y127" s="6" t="s">
        <v>42</v>
      </c>
      <c r="Z127" s="14" t="str">
        <f t="shared" si="1"/>
        <v>{"id":"M1-NyO-49a-I-3-BR","stimulus":"&lt;p&gt;Qual ​​destas portas está aberta?&lt;/p&gt;&lt;p&gt;&lt;div style=\"display:flex; justify-content:center;\"&gt;&lt;div class=\"lemo-fixed-to-responsive\" style=\"max-width: 350px;max-height: 206px;position: relative;width: 100%;display: inline-block;\"&gt;\n\t&lt;img src=\"https://blueberry-assets.oneclick.es/M1_NyO_49a_2.svg\" alt=\"\" tabindex=\"0\"&gt;&lt;/img&gt;\n\t&lt;div class=\"lemo-graphie-container\" style=\"position: absolute;top: 0;left: 0;width: 100%;height: 100%;\"&gt;\n\t\t&lt;div class=\"lemo-graphie\" style=\"position: relative; width: 100%; height: 100%;\"&gt;\n\t\t\t&lt;span class=\"lemo-graphie-label\" style=\"position: absolute; left: 16%; top: 14%;\"&gt;{{Q1}}&lt;/span&gt;\n\t\t\t&lt;span class=\"lemo-graphie-label\" style=\"position: absolute; left: 49%; top: 14%;\"&gt;{{Q2}}&lt;/span&gt;\n\t\t\t&lt;span class=\"lemo-graphie-label\" style=\"position: absolute; left: 81%; top: 14%;\"&gt;{{Q3}}&lt;/span&gt;\n\t\t&lt;/div&gt;\n\t&lt;/div&gt;\n&lt;/div&gt;&lt;/div&gt;&lt;/p&gt;","template":"A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AA127" s="15" t="s">
        <v>593</v>
      </c>
      <c r="AB127" s="12" t="str">
        <f t="shared" si="2"/>
        <v>M1-NyO-49a-I-3</v>
      </c>
      <c r="AC127" s="16" t="str">
        <f t="shared" si="3"/>
        <v>M1-NyO-49a-I-3-BR</v>
      </c>
      <c r="AD127" s="16" t="s">
        <v>44</v>
      </c>
      <c r="AE127" s="16"/>
      <c r="AF127" s="38"/>
    </row>
    <row r="128" ht="75.0" customHeight="1">
      <c r="A128" s="6" t="s">
        <v>577</v>
      </c>
      <c r="B128" s="7" t="s">
        <v>578</v>
      </c>
      <c r="C128" s="8" t="s">
        <v>33</v>
      </c>
      <c r="D128" s="17" t="s">
        <v>34</v>
      </c>
      <c r="E128" s="6"/>
      <c r="F128" s="7" t="s">
        <v>594</v>
      </c>
      <c r="G128" s="7" t="s">
        <v>591</v>
      </c>
      <c r="H128" s="7"/>
      <c r="I128" s="6" t="s">
        <v>215</v>
      </c>
      <c r="J128" s="6" t="s">
        <v>111</v>
      </c>
      <c r="K128" s="7" t="s">
        <v>581</v>
      </c>
      <c r="L128" s="7" t="s">
        <v>588</v>
      </c>
      <c r="M128" s="6" t="s">
        <v>40</v>
      </c>
      <c r="N128" s="7" t="s">
        <v>583</v>
      </c>
      <c r="O128" s="10" t="s">
        <v>584</v>
      </c>
      <c r="P128" s="14"/>
      <c r="Q128" s="16"/>
      <c r="R128" s="14"/>
      <c r="S128" s="14"/>
      <c r="T128" s="14"/>
      <c r="U128" s="14"/>
      <c r="V128" s="14"/>
      <c r="W128" s="14"/>
      <c r="X128" s="23"/>
      <c r="Y128" s="6" t="s">
        <v>42</v>
      </c>
      <c r="Z128" s="14" t="str">
        <f t="shared" si="1"/>
        <v>{"id":"M1-NyO-49a-I-4-BR","stimulus":"&lt;p&gt;Qual ​​destas portas tem vidro?&lt;/p&gt;&lt;p&gt;&lt;div style=\"display:flex; justify-content:center;\"&gt;&lt;div class=\"lemo-fixed-to-responsive\" style=\"max-width: 350px;max-height: 206px;position: relative;width: 100%;display: inline-block;\"&gt;\n\t&lt;img src=\"https://blueberry-assets.oneclick.es/M1_NyO_49a_2.svg\" alt=\"\" tabindex=\"0\"&gt;&lt;/img&gt;\n\t&lt;div class=\"lemo-graphie-container\" style=\"position: absolute;top: 0;left: 0;width: 100%;height: 100%;\"&gt;\n\t\t&lt;div class=\"lemo-graphie\" style=\"position: relative; width: 100%; height: 100%;\"&gt;\n\t\t\t&lt;span class=\"lemo-graphie-label\" style=\"position: absolute; left: 16%; top: 14%;\"&gt;{{Q1}}&lt;/span&gt;\n\t\t\t&lt;span class=\"lemo-graphie-label\" style=\"position: absolute; left: 49%; top: 14%;\"&gt;{{Q2}}&lt;/span&gt;\n\t\t\t&lt;span class=\"lemo-graphie-label\" style=\"position: absolute; left: 81%; top: 14%;\"&gt;{{Q3}}&lt;/span&gt;\n\t\t&lt;/div&gt;\n\t&lt;/div&gt;\n&lt;/div&gt;&lt;/div&gt;&lt;/p&gt;","template":"A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AA128" s="15" t="s">
        <v>595</v>
      </c>
      <c r="AB128" s="12" t="str">
        <f t="shared" si="2"/>
        <v>M1-NyO-49a-I-4</v>
      </c>
      <c r="AC128" s="16" t="str">
        <f t="shared" si="3"/>
        <v>M1-NyO-49a-I-4-BR</v>
      </c>
      <c r="AD128" s="16" t="s">
        <v>44</v>
      </c>
      <c r="AE128" s="16"/>
      <c r="AF128" s="38"/>
    </row>
    <row r="129" ht="75.0" customHeight="1">
      <c r="A129" s="6" t="s">
        <v>577</v>
      </c>
      <c r="B129" s="7" t="s">
        <v>578</v>
      </c>
      <c r="C129" s="18" t="s">
        <v>49</v>
      </c>
      <c r="D129" s="9" t="s">
        <v>34</v>
      </c>
      <c r="E129" s="6"/>
      <c r="F129" s="10" t="s">
        <v>596</v>
      </c>
      <c r="G129" s="7" t="s">
        <v>51</v>
      </c>
      <c r="H129" s="7"/>
      <c r="I129" s="6" t="s">
        <v>215</v>
      </c>
      <c r="J129" s="6" t="s">
        <v>72</v>
      </c>
      <c r="K129" s="7" t="s">
        <v>581</v>
      </c>
      <c r="L129" s="7" t="s">
        <v>597</v>
      </c>
      <c r="M129" s="6" t="s">
        <v>40</v>
      </c>
      <c r="N129" s="7" t="s">
        <v>583</v>
      </c>
      <c r="O129" s="10" t="s">
        <v>584</v>
      </c>
      <c r="P129" s="14"/>
      <c r="Q129" s="16"/>
      <c r="R129" s="14"/>
      <c r="S129" s="14"/>
      <c r="T129" s="14"/>
      <c r="U129" s="14"/>
      <c r="V129" s="14"/>
      <c r="W129" s="14"/>
      <c r="X129" s="23"/>
      <c r="Y129" s="6" t="s">
        <v>42</v>
      </c>
      <c r="Z129" s="14" t="str">
        <f t="shared" si="1"/>
        <v>{"id":"M1-NyO-49a-E-1-BR","stimulus":"&lt;p&gt;Que número aparece no cartão vermelho?&lt;/p&gt;&lt;div style=\"display:flex; justify-content:center;\"&gt;&lt;div class=\"lemo-fixed-to-responsive\" style=\"max-width: 300px;max-height: 275px;position: relative;width: 100%;display: inline-block;\"&gt;\n\t&lt;img src=\"https://blueberry-assets.oneclick.es/M1_NyO_49a_3.svg\" alt=\"\" tabindex=\"0\"&gt;&lt;/img&gt;\n\t&lt;div class=\"lemo-graphie-container\" style=\"position: absolute;top: 0;left: 0;width: 100%;height: 100%;\"&gt;\n\t\t&lt;div class=\"lemo-graphie\" style=\"position: relative; width: 100%; height: 100%;\"&gt;\n\t\t\t&lt;span class=\"lemo-graphie-label\" style=\"position: absolute; left: 39%; top: 83%;\"&gt;&lt;b&gt;{{Q1}}&lt;/b&gt;&lt;/span&gt;\n\t\t\t&lt;span class=\"lemo-graphie-label\" style=\"position: absolute; left: 19%; top: 36%;\"&gt;&lt;b&gt;{{Q2}}&lt;/b&gt;&lt;/span&gt;\n\t\t\t&lt;span class=\"lemo-graphie-label\" style=\"position: absolute; left: 56%; top: 37%;\"&gt;&lt;b&gt;{{Q3}}&lt;/b&gt;&lt;/span&gt;\n\t\t\t&lt;span class=\"lemo-graphie-label\" style=\"position: absolute; left: 77%; top: 83%;\"&gt;&lt;b&gt;{{Q4}}&lt;/b&gt;&lt;/span&gt;\n\t\t&lt;/div&gt;\n\t&lt;/div&gt;\n&lt;/div&gt;&lt;/div&gt;","template":"&lt;p&gt;O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v>
      </c>
      <c r="AA129" s="15" t="s">
        <v>598</v>
      </c>
      <c r="AB129" s="12" t="str">
        <f t="shared" si="2"/>
        <v>M1-NyO-49a-E-1</v>
      </c>
      <c r="AC129" s="16" t="str">
        <f t="shared" si="3"/>
        <v>M1-NyO-49a-E-1-BR</v>
      </c>
      <c r="AD129" s="16" t="s">
        <v>44</v>
      </c>
      <c r="AE129" s="16"/>
      <c r="AF129" s="38"/>
    </row>
    <row r="130" ht="75.0" customHeight="1">
      <c r="A130" s="6" t="s">
        <v>577</v>
      </c>
      <c r="B130" s="7" t="s">
        <v>578</v>
      </c>
      <c r="C130" s="18" t="s">
        <v>49</v>
      </c>
      <c r="D130" s="9" t="s">
        <v>34</v>
      </c>
      <c r="E130" s="17"/>
      <c r="F130" s="10" t="s">
        <v>599</v>
      </c>
      <c r="G130" s="7" t="s">
        <v>51</v>
      </c>
      <c r="H130" s="7"/>
      <c r="I130" s="6" t="s">
        <v>215</v>
      </c>
      <c r="J130" s="6" t="s">
        <v>72</v>
      </c>
      <c r="K130" s="7" t="s">
        <v>581</v>
      </c>
      <c r="L130" s="7" t="s">
        <v>600</v>
      </c>
      <c r="M130" s="6" t="s">
        <v>40</v>
      </c>
      <c r="N130" s="7" t="s">
        <v>583</v>
      </c>
      <c r="O130" s="10" t="s">
        <v>584</v>
      </c>
      <c r="P130" s="14"/>
      <c r="Q130" s="16"/>
      <c r="R130" s="14"/>
      <c r="S130" s="14"/>
      <c r="T130" s="14"/>
      <c r="U130" s="14"/>
      <c r="V130" s="14"/>
      <c r="W130" s="14"/>
      <c r="X130" s="16"/>
      <c r="Y130" s="6" t="s">
        <v>42</v>
      </c>
      <c r="Z130" s="14" t="str">
        <f t="shared" si="1"/>
        <v>{"id":"M1-NyO-49a-E-2-BR","stimulus":"&lt;p&gt;Que número aparece no cartão amarelo?&lt;/p&gt;&lt;div style=\"display:flex; justify-content:center;\"&gt;&lt;div class=\"lemo-fixed-to-responsive\" style=\"max-width: 300px;max-height: 275px;position: relative;width: 100%;display: inline-block;\"&gt;\n\t&lt;img src=\"https://blueberry-assets.oneclick.es/M1_NyO_49a_3.svg\" alt=\"\" tabindex=\"0\"&gt;&lt;/img&gt;\n\t&lt;div class=\"lemo-graphie-container\" style=\"position: absolute;top: 0;left: 0;width: 100%;height: 100%;\"&gt;\n\t\t&lt;div class=\"lemo-graphie\" style=\"position: relative; width: 100%; height: 100%;\"&gt;\n\t\t\t&lt;span class=\"lemo-graphie-label\" style=\"position: absolute; left: 39%; top: 83%;\"&gt;&lt;b&gt;{{Q1}}&lt;/b&gt;&lt;/span&gt;\n\t\t\t&lt;span class=\"lemo-graphie-label\" style=\"position: absolute; left: 19%; top: 36%;\"&gt;&lt;b&gt;{{Q3}}&lt;/b&gt;&lt;/span&gt;\n\t\t\t&lt;span class=\"lemo-graphie-label\" style=\"position: absolute; left: 56%; top: 37%;\"&gt;&lt;b&gt;{{Q2}}&lt;/b&gt;&lt;/span&gt;\n\t\t\t&lt;span class=\"lemo-graphie-label\" style=\"position: absolute; left: 77%; top: 83%;\"&gt;&lt;b&gt;{{Q4}}&lt;/b&gt;&lt;/span&gt;\n\t\t&lt;/div&gt;\n\t&lt;/div&gt;\n&lt;/div&gt;&lt;/div&gt;","template":"&lt;p&gt;O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v>
      </c>
      <c r="AA130" s="15" t="s">
        <v>601</v>
      </c>
      <c r="AB130" s="12" t="str">
        <f t="shared" si="2"/>
        <v>M1-NyO-49a-E-2</v>
      </c>
      <c r="AC130" s="16" t="str">
        <f t="shared" si="3"/>
        <v>M1-NyO-49a-E-2-BR</v>
      </c>
      <c r="AD130" s="16" t="s">
        <v>44</v>
      </c>
      <c r="AE130" s="16"/>
      <c r="AF130" s="38"/>
    </row>
    <row r="131" ht="75.0" customHeight="1">
      <c r="A131" s="6" t="s">
        <v>577</v>
      </c>
      <c r="B131" s="7" t="s">
        <v>578</v>
      </c>
      <c r="C131" s="18" t="s">
        <v>49</v>
      </c>
      <c r="D131" s="9" t="s">
        <v>34</v>
      </c>
      <c r="E131" s="6"/>
      <c r="F131" s="10" t="s">
        <v>602</v>
      </c>
      <c r="G131" s="7" t="s">
        <v>51</v>
      </c>
      <c r="H131" s="7"/>
      <c r="I131" s="6" t="s">
        <v>215</v>
      </c>
      <c r="J131" s="6" t="s">
        <v>72</v>
      </c>
      <c r="K131" s="7" t="s">
        <v>581</v>
      </c>
      <c r="L131" s="7" t="s">
        <v>603</v>
      </c>
      <c r="M131" s="6" t="s">
        <v>40</v>
      </c>
      <c r="N131" s="7" t="s">
        <v>583</v>
      </c>
      <c r="O131" s="10" t="s">
        <v>584</v>
      </c>
      <c r="P131" s="14"/>
      <c r="Q131" s="16"/>
      <c r="R131" s="14"/>
      <c r="S131" s="14"/>
      <c r="T131" s="14"/>
      <c r="U131" s="14"/>
      <c r="V131" s="14"/>
      <c r="W131" s="14"/>
      <c r="X131" s="16"/>
      <c r="Y131" s="6" t="s">
        <v>42</v>
      </c>
      <c r="Z131" s="14" t="str">
        <f t="shared" si="1"/>
        <v>{"id":"M1-NyO-49a-E-3-BR","stimulus":"&lt;p&gt;Que número aparece no cartão azul?&lt;/p&gt;&lt;div style=\"display:flex; justify-content:center;\"&gt;&lt;div class=\"lemo-fixed-to-responsive\" style=\"max-width: 300px;max-height: 275px;position: relative;width: 100%;display: inline-block;\"&gt;\n\t&lt;img src=\"https://blueberry-assets.oneclick.es/M1_NyO_49a_3.svg\" alt=\"\" tabindex=\"0\"&gt;&lt;/img&gt;\n\t&lt;div class=\"lemo-graphie-container\" style=\"position: absolute;top: 0;left: 0;width: 100%;height: 100%;\"&gt;\n\t\t&lt;div class=\"lemo-graphie\" style=\"position: relative; width: 100%; height: 100%;\"&gt;\n\t\t\t&lt;span class=\"lemo-graphie-label\" style=\"position: absolute; left: 39%; top: 83%;\"&gt;&lt;b&gt;{{Q1}}&lt;/b&gt;&lt;/span&gt;\n\t\t\t&lt;span class=\"lemo-graphie-label\" style=\"position: absolute; left: 19%; top: 36%;\"&gt;&lt;b&gt;{{Q3}}&lt;/b&gt;&lt;/span&gt;\n\t\t\t&lt;span class=\"lemo-graphie-label\" style=\"position: absolute; left: 56%; top: 37%;\"&gt;&lt;b&gt;{{Q2}}&lt;/b&gt;&lt;/span&gt;\n\t\t\t&lt;span class=\"lemo-graphie-label\" style=\"position: absolute; left: 77%; top: 83%;\"&gt;&lt;b&gt;{{Q4}}&lt;/b&gt;&lt;/span&gt;\n\t\t&lt;/div&gt;\n\t&lt;/div&gt;\n&lt;/div&gt;&lt;/div&gt;","template":"&lt;p&gt;O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v>
      </c>
      <c r="AA131" s="15" t="s">
        <v>604</v>
      </c>
      <c r="AB131" s="12" t="str">
        <f t="shared" si="2"/>
        <v>M1-NyO-49a-E-3</v>
      </c>
      <c r="AC131" s="16" t="str">
        <f t="shared" si="3"/>
        <v>M1-NyO-49a-E-3-BR</v>
      </c>
      <c r="AD131" s="16" t="s">
        <v>44</v>
      </c>
      <c r="AE131" s="16"/>
      <c r="AF131" s="38"/>
    </row>
    <row r="132" ht="75.0" customHeight="1">
      <c r="A132" s="6" t="s">
        <v>605</v>
      </c>
      <c r="B132" s="7" t="s">
        <v>606</v>
      </c>
      <c r="C132" s="8" t="s">
        <v>33</v>
      </c>
      <c r="D132" s="9" t="s">
        <v>34</v>
      </c>
      <c r="E132" s="6"/>
      <c r="F132" s="7" t="s">
        <v>607</v>
      </c>
      <c r="G132" s="7" t="s">
        <v>608</v>
      </c>
      <c r="H132" s="7"/>
      <c r="I132" s="7"/>
      <c r="J132" s="6" t="s">
        <v>111</v>
      </c>
      <c r="K132" s="7" t="s">
        <v>609</v>
      </c>
      <c r="L132" s="10" t="s">
        <v>610</v>
      </c>
      <c r="M132" s="7" t="s">
        <v>40</v>
      </c>
      <c r="N132" s="7" t="s">
        <v>611</v>
      </c>
      <c r="O132" s="7" t="s">
        <v>611</v>
      </c>
      <c r="P132" s="14"/>
      <c r="Q132" s="16"/>
      <c r="R132" s="14"/>
      <c r="S132" s="14"/>
      <c r="T132" s="14"/>
      <c r="U132" s="14"/>
      <c r="V132" s="14"/>
      <c r="W132" s="14"/>
      <c r="X132" s="16"/>
      <c r="Y132" s="6" t="s">
        <v>42</v>
      </c>
      <c r="Z132" s="14" t="str">
        <f t="shared" si="1"/>
        <v>{"id":"M1-NyO-36a-I-1-BR","stimulus":"&lt;p&gt;Escolha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AA132" s="15" t="s">
        <v>612</v>
      </c>
      <c r="AB132" s="12" t="str">
        <f t="shared" si="2"/>
        <v>M1-NyO-36a-I-1</v>
      </c>
      <c r="AC132" s="16" t="str">
        <f t="shared" si="3"/>
        <v>M1-NyO-36a-I-1-BR</v>
      </c>
      <c r="AD132" s="16" t="s">
        <v>44</v>
      </c>
      <c r="AE132" s="17" t="s">
        <v>220</v>
      </c>
      <c r="AF132" s="17" t="s">
        <v>45</v>
      </c>
    </row>
    <row r="133" ht="75.0" customHeight="1">
      <c r="A133" s="6" t="s">
        <v>605</v>
      </c>
      <c r="B133" s="7" t="s">
        <v>606</v>
      </c>
      <c r="C133" s="8" t="s">
        <v>33</v>
      </c>
      <c r="D133" s="9" t="s">
        <v>34</v>
      </c>
      <c r="E133" s="6"/>
      <c r="F133" s="7" t="s">
        <v>607</v>
      </c>
      <c r="G133" s="7" t="s">
        <v>613</v>
      </c>
      <c r="H133" s="7"/>
      <c r="I133" s="7"/>
      <c r="J133" s="6" t="s">
        <v>111</v>
      </c>
      <c r="K133" s="7" t="s">
        <v>609</v>
      </c>
      <c r="L133" s="10" t="s">
        <v>614</v>
      </c>
      <c r="M133" s="7" t="s">
        <v>40</v>
      </c>
      <c r="N133" s="7" t="s">
        <v>615</v>
      </c>
      <c r="O133" s="7" t="s">
        <v>615</v>
      </c>
      <c r="P133" s="14"/>
      <c r="Q133" s="16"/>
      <c r="R133" s="14"/>
      <c r="S133" s="14"/>
      <c r="T133" s="14"/>
      <c r="U133" s="22"/>
      <c r="V133" s="14"/>
      <c r="W133" s="14"/>
      <c r="X133" s="16"/>
      <c r="Y133" s="6" t="s">
        <v>42</v>
      </c>
      <c r="Z133" s="14" t="str">
        <f t="shared" si="1"/>
        <v>{"id":"M1-NyO-36a-I-2-BR","stimulus":"&lt;p&gt;Escolha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AA133" s="15" t="s">
        <v>616</v>
      </c>
      <c r="AB133" s="12" t="str">
        <f t="shared" si="2"/>
        <v>M1-NyO-36a-I-2</v>
      </c>
      <c r="AC133" s="16" t="str">
        <f t="shared" si="3"/>
        <v>M1-NyO-36a-I-2-BR</v>
      </c>
      <c r="AD133" s="16" t="s">
        <v>44</v>
      </c>
      <c r="AE133" s="17" t="s">
        <v>220</v>
      </c>
      <c r="AF133" s="17" t="s">
        <v>45</v>
      </c>
    </row>
    <row r="134" ht="75.0" customHeight="1">
      <c r="A134" s="6" t="s">
        <v>605</v>
      </c>
      <c r="B134" s="7" t="s">
        <v>606</v>
      </c>
      <c r="C134" s="8" t="s">
        <v>33</v>
      </c>
      <c r="D134" s="9" t="s">
        <v>34</v>
      </c>
      <c r="E134" s="6"/>
      <c r="F134" s="10" t="s">
        <v>617</v>
      </c>
      <c r="G134" s="10" t="s">
        <v>618</v>
      </c>
      <c r="H134" s="7"/>
      <c r="I134" s="7"/>
      <c r="J134" s="6" t="s">
        <v>37</v>
      </c>
      <c r="K134" s="7" t="s">
        <v>609</v>
      </c>
      <c r="L134" s="10" t="s">
        <v>619</v>
      </c>
      <c r="M134" s="7" t="s">
        <v>40</v>
      </c>
      <c r="N134" s="10" t="s">
        <v>620</v>
      </c>
      <c r="O134" s="10" t="s">
        <v>620</v>
      </c>
      <c r="P134" s="14"/>
      <c r="Q134" s="16"/>
      <c r="R134" s="14"/>
      <c r="S134" s="14"/>
      <c r="T134" s="14"/>
      <c r="U134" s="22"/>
      <c r="V134" s="14"/>
      <c r="W134" s="14"/>
      <c r="X134" s="16"/>
      <c r="Y134" s="6" t="s">
        <v>42</v>
      </c>
      <c r="Z134" s="14" t="str">
        <f t="shared" si="1"/>
        <v>{"id":"M1-NyO-36a-I-3-BR","stimulus":"&lt;p&gt;Arraste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AA134" s="15" t="s">
        <v>621</v>
      </c>
      <c r="AB134" s="12" t="str">
        <f t="shared" si="2"/>
        <v>M1-NyO-36a-I-3</v>
      </c>
      <c r="AC134" s="16" t="str">
        <f t="shared" si="3"/>
        <v>M1-NyO-36a-I-3-BR</v>
      </c>
      <c r="AD134" s="16" t="s">
        <v>44</v>
      </c>
      <c r="AE134" s="17" t="s">
        <v>220</v>
      </c>
      <c r="AF134" s="17" t="s">
        <v>45</v>
      </c>
    </row>
    <row r="135" ht="75.0" customHeight="1">
      <c r="A135" s="6" t="s">
        <v>605</v>
      </c>
      <c r="B135" s="7" t="s">
        <v>606</v>
      </c>
      <c r="C135" s="18" t="s">
        <v>49</v>
      </c>
      <c r="D135" s="9" t="s">
        <v>34</v>
      </c>
      <c r="E135" s="6"/>
      <c r="F135" s="10" t="s">
        <v>622</v>
      </c>
      <c r="G135" s="7" t="s">
        <v>623</v>
      </c>
      <c r="H135" s="7"/>
      <c r="I135" s="23"/>
      <c r="J135" s="6" t="s">
        <v>72</v>
      </c>
      <c r="K135" s="7" t="s">
        <v>609</v>
      </c>
      <c r="L135" s="10" t="s">
        <v>624</v>
      </c>
      <c r="M135" s="7" t="s">
        <v>40</v>
      </c>
      <c r="N135" s="7" t="s">
        <v>611</v>
      </c>
      <c r="O135" s="7" t="s">
        <v>611</v>
      </c>
      <c r="P135" s="14"/>
      <c r="Q135" s="16"/>
      <c r="R135" s="14"/>
      <c r="S135" s="14"/>
      <c r="T135" s="14"/>
      <c r="U135" s="14"/>
      <c r="V135" s="14"/>
      <c r="W135" s="14"/>
      <c r="X135" s="16"/>
      <c r="Y135" s="6" t="s">
        <v>42</v>
      </c>
      <c r="Z135" s="14" t="str">
        <f t="shared" si="1"/>
        <v>{"id":"M1-NyO-36a-E-1-BR","stimulus":"&lt;p&gt;Escreva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AA135" s="15" t="s">
        <v>625</v>
      </c>
      <c r="AB135" s="12" t="str">
        <f t="shared" si="2"/>
        <v>M1-NyO-36a-E-1</v>
      </c>
      <c r="AC135" s="16" t="str">
        <f t="shared" si="3"/>
        <v>M1-NyO-36a-E-1-BR</v>
      </c>
      <c r="AD135" s="16" t="s">
        <v>44</v>
      </c>
      <c r="AE135" s="17" t="s">
        <v>220</v>
      </c>
      <c r="AF135" s="17" t="s">
        <v>45</v>
      </c>
    </row>
    <row r="136" ht="75.0" customHeight="1">
      <c r="A136" s="6" t="s">
        <v>605</v>
      </c>
      <c r="B136" s="7" t="s">
        <v>606</v>
      </c>
      <c r="C136" s="18" t="s">
        <v>49</v>
      </c>
      <c r="D136" s="9" t="s">
        <v>34</v>
      </c>
      <c r="E136" s="6"/>
      <c r="F136" s="7" t="s">
        <v>626</v>
      </c>
      <c r="G136" s="7" t="s">
        <v>627</v>
      </c>
      <c r="H136" s="7"/>
      <c r="I136" s="7"/>
      <c r="J136" s="6" t="s">
        <v>72</v>
      </c>
      <c r="K136" s="7" t="s">
        <v>609</v>
      </c>
      <c r="L136" s="10" t="s">
        <v>628</v>
      </c>
      <c r="M136" s="7" t="s">
        <v>40</v>
      </c>
      <c r="N136" s="7" t="s">
        <v>615</v>
      </c>
      <c r="O136" s="7" t="s">
        <v>615</v>
      </c>
      <c r="P136" s="14"/>
      <c r="Q136" s="16"/>
      <c r="R136" s="14"/>
      <c r="S136" s="14"/>
      <c r="T136" s="14"/>
      <c r="U136" s="14"/>
      <c r="V136" s="14"/>
      <c r="W136" s="14"/>
      <c r="X136" s="16"/>
      <c r="Y136" s="6" t="s">
        <v>42</v>
      </c>
      <c r="Z136" s="14" t="str">
        <f t="shared" si="1"/>
        <v>{"id":"M1-NyO-36a-E-2-BR","stimulus":"&lt;p&gt;Escreva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AA136" s="15" t="s">
        <v>629</v>
      </c>
      <c r="AB136" s="12" t="str">
        <f t="shared" si="2"/>
        <v>M1-NyO-36a-E-2</v>
      </c>
      <c r="AC136" s="16" t="str">
        <f t="shared" si="3"/>
        <v>M1-NyO-36a-E-2-BR</v>
      </c>
      <c r="AD136" s="16" t="s">
        <v>44</v>
      </c>
      <c r="AE136" s="17" t="s">
        <v>220</v>
      </c>
      <c r="AF136" s="17" t="s">
        <v>45</v>
      </c>
    </row>
    <row r="137" ht="75.0" customHeight="1">
      <c r="A137" s="6" t="s">
        <v>605</v>
      </c>
      <c r="B137" s="7" t="s">
        <v>606</v>
      </c>
      <c r="C137" s="18" t="s">
        <v>49</v>
      </c>
      <c r="D137" s="9" t="s">
        <v>34</v>
      </c>
      <c r="E137" s="6"/>
      <c r="F137" s="7" t="s">
        <v>626</v>
      </c>
      <c r="G137" s="10" t="s">
        <v>618</v>
      </c>
      <c r="H137" s="7"/>
      <c r="I137" s="7"/>
      <c r="J137" s="6" t="s">
        <v>72</v>
      </c>
      <c r="K137" s="7" t="s">
        <v>609</v>
      </c>
      <c r="L137" s="10" t="s">
        <v>630</v>
      </c>
      <c r="M137" s="7" t="s">
        <v>40</v>
      </c>
      <c r="N137" s="10" t="s">
        <v>620</v>
      </c>
      <c r="O137" s="10" t="s">
        <v>620</v>
      </c>
      <c r="P137" s="14"/>
      <c r="Q137" s="16"/>
      <c r="R137" s="14"/>
      <c r="S137" s="14"/>
      <c r="T137" s="14"/>
      <c r="U137" s="14"/>
      <c r="V137" s="14"/>
      <c r="W137" s="14"/>
      <c r="X137" s="16"/>
      <c r="Y137" s="6" t="s">
        <v>42</v>
      </c>
      <c r="Z137" s="14" t="str">
        <f t="shared" si="1"/>
        <v>{"id":"M1-NyO-36a-E-3-BR","stimulus":"&lt;p&gt;Escreva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AA137" s="15" t="s">
        <v>631</v>
      </c>
      <c r="AB137" s="12" t="str">
        <f t="shared" si="2"/>
        <v>M1-NyO-36a-E-3</v>
      </c>
      <c r="AC137" s="16" t="str">
        <f t="shared" si="3"/>
        <v>M1-NyO-36a-E-3-BR</v>
      </c>
      <c r="AD137" s="16" t="s">
        <v>44</v>
      </c>
      <c r="AE137" s="17" t="s">
        <v>220</v>
      </c>
      <c r="AF137" s="17" t="s">
        <v>45</v>
      </c>
    </row>
    <row r="138" ht="75.0" customHeight="1">
      <c r="A138" s="6" t="s">
        <v>632</v>
      </c>
      <c r="B138" s="7" t="s">
        <v>633</v>
      </c>
      <c r="C138" s="8" t="s">
        <v>33</v>
      </c>
      <c r="D138" s="9" t="s">
        <v>34</v>
      </c>
      <c r="E138" s="6"/>
      <c r="F138" s="7" t="s">
        <v>634</v>
      </c>
      <c r="G138" s="7" t="s">
        <v>635</v>
      </c>
      <c r="H138" s="7"/>
      <c r="I138" s="16" t="s">
        <v>215</v>
      </c>
      <c r="J138" s="6" t="s">
        <v>111</v>
      </c>
      <c r="K138" s="7" t="s">
        <v>636</v>
      </c>
      <c r="L138" s="10" t="s">
        <v>637</v>
      </c>
      <c r="M138" s="6" t="s">
        <v>40</v>
      </c>
      <c r="N138" s="10" t="s">
        <v>638</v>
      </c>
      <c r="O138" s="10" t="s">
        <v>639</v>
      </c>
      <c r="P138" s="14"/>
      <c r="Q138" s="16"/>
      <c r="R138" s="14"/>
      <c r="S138" s="14"/>
      <c r="T138" s="14"/>
      <c r="U138" s="14"/>
      <c r="V138" s="14"/>
      <c r="W138" s="14"/>
      <c r="X138" s="16"/>
      <c r="Y138" s="6" t="s">
        <v>42</v>
      </c>
      <c r="Z138" s="14" t="str">
        <f t="shared" si="1"/>
        <v>{
    "id": "M1-NyO-37a-I-1-BR",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v>
      </c>
      <c r="AA138" s="15" t="s">
        <v>640</v>
      </c>
      <c r="AB138" s="12" t="str">
        <f t="shared" si="2"/>
        <v>M1-NyO-37a-I-1</v>
      </c>
      <c r="AC138" s="16" t="str">
        <f t="shared" si="3"/>
        <v>M1-NyO-37a-I-1-BR</v>
      </c>
      <c r="AD138" s="16" t="s">
        <v>44</v>
      </c>
      <c r="AE138" s="17" t="s">
        <v>220</v>
      </c>
      <c r="AF138" s="17" t="s">
        <v>45</v>
      </c>
    </row>
    <row r="139" ht="75.0" customHeight="1">
      <c r="A139" s="6" t="s">
        <v>632</v>
      </c>
      <c r="B139" s="7" t="s">
        <v>633</v>
      </c>
      <c r="C139" s="8" t="s">
        <v>33</v>
      </c>
      <c r="D139" s="9" t="s">
        <v>34</v>
      </c>
      <c r="E139" s="6"/>
      <c r="F139" s="7" t="s">
        <v>634</v>
      </c>
      <c r="G139" s="7" t="s">
        <v>641</v>
      </c>
      <c r="H139" s="7"/>
      <c r="I139" s="16" t="s">
        <v>215</v>
      </c>
      <c r="J139" s="6" t="s">
        <v>111</v>
      </c>
      <c r="K139" s="7" t="s">
        <v>636</v>
      </c>
      <c r="L139" s="10" t="s">
        <v>642</v>
      </c>
      <c r="M139" s="6" t="s">
        <v>40</v>
      </c>
      <c r="N139" s="10" t="s">
        <v>638</v>
      </c>
      <c r="O139" s="10" t="s">
        <v>643</v>
      </c>
      <c r="P139" s="21"/>
      <c r="Q139" s="16"/>
      <c r="R139" s="14"/>
      <c r="S139" s="14"/>
      <c r="T139" s="14"/>
      <c r="U139" s="14"/>
      <c r="V139" s="14"/>
      <c r="W139" s="14"/>
      <c r="X139" s="16"/>
      <c r="Y139" s="6" t="s">
        <v>42</v>
      </c>
      <c r="Z139" s="14" t="str">
        <f t="shared" si="1"/>
        <v>{
    "id": "M1-NyO-37a-I-2-BR",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v>
      </c>
      <c r="AA139" s="15" t="s">
        <v>644</v>
      </c>
      <c r="AB139" s="12" t="str">
        <f t="shared" si="2"/>
        <v>M1-NyO-37a-I-2</v>
      </c>
      <c r="AC139" s="16" t="str">
        <f t="shared" si="3"/>
        <v>M1-NyO-37a-I-2-BR</v>
      </c>
      <c r="AD139" s="16" t="s">
        <v>44</v>
      </c>
      <c r="AE139" s="17" t="s">
        <v>220</v>
      </c>
      <c r="AF139" s="17" t="s">
        <v>45</v>
      </c>
    </row>
    <row r="140" ht="75.0" customHeight="1">
      <c r="A140" s="6" t="s">
        <v>632</v>
      </c>
      <c r="B140" s="7" t="s">
        <v>633</v>
      </c>
      <c r="C140" s="8" t="s">
        <v>33</v>
      </c>
      <c r="D140" s="9" t="s">
        <v>34</v>
      </c>
      <c r="E140" s="6"/>
      <c r="F140" s="7" t="s">
        <v>634</v>
      </c>
      <c r="G140" s="10" t="s">
        <v>645</v>
      </c>
      <c r="H140" s="7"/>
      <c r="I140" s="16" t="s">
        <v>215</v>
      </c>
      <c r="J140" s="16" t="s">
        <v>111</v>
      </c>
      <c r="K140" s="7" t="s">
        <v>636</v>
      </c>
      <c r="L140" s="10" t="s">
        <v>646</v>
      </c>
      <c r="M140" s="6" t="s">
        <v>40</v>
      </c>
      <c r="N140" s="7" t="s">
        <v>647</v>
      </c>
      <c r="O140" s="10" t="s">
        <v>639</v>
      </c>
      <c r="P140" s="14"/>
      <c r="Q140" s="16"/>
      <c r="R140" s="14"/>
      <c r="S140" s="14"/>
      <c r="T140" s="14"/>
      <c r="U140" s="14"/>
      <c r="V140" s="14"/>
      <c r="W140" s="14"/>
      <c r="X140" s="16"/>
      <c r="Y140" s="6" t="s">
        <v>42</v>
      </c>
      <c r="Z140" s="14" t="str">
        <f t="shared" si="1"/>
        <v>{
    "id": "M1-NyO-37a-I-3-BR",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v>
      </c>
      <c r="AA140" s="15" t="s">
        <v>648</v>
      </c>
      <c r="AB140" s="12" t="str">
        <f t="shared" si="2"/>
        <v>M1-NyO-37a-I-3</v>
      </c>
      <c r="AC140" s="16" t="str">
        <f t="shared" si="3"/>
        <v>M1-NyO-37a-I-3-BR</v>
      </c>
      <c r="AD140" s="16" t="s">
        <v>44</v>
      </c>
      <c r="AE140" s="17" t="s">
        <v>220</v>
      </c>
      <c r="AF140" s="17" t="s">
        <v>45</v>
      </c>
    </row>
    <row r="141" ht="75.0" customHeight="1">
      <c r="A141" s="6" t="s">
        <v>632</v>
      </c>
      <c r="B141" s="7" t="s">
        <v>633</v>
      </c>
      <c r="C141" s="8" t="s">
        <v>33</v>
      </c>
      <c r="D141" s="9" t="s">
        <v>34</v>
      </c>
      <c r="E141" s="6"/>
      <c r="F141" s="7" t="s">
        <v>634</v>
      </c>
      <c r="G141" s="7" t="s">
        <v>649</v>
      </c>
      <c r="H141" s="7"/>
      <c r="I141" s="16" t="s">
        <v>215</v>
      </c>
      <c r="J141" s="16" t="s">
        <v>111</v>
      </c>
      <c r="K141" s="7" t="s">
        <v>650</v>
      </c>
      <c r="L141" s="10" t="s">
        <v>651</v>
      </c>
      <c r="M141" s="6" t="s">
        <v>40</v>
      </c>
      <c r="N141" s="7" t="s">
        <v>647</v>
      </c>
      <c r="O141" s="10" t="s">
        <v>643</v>
      </c>
      <c r="P141" s="21"/>
      <c r="Q141" s="16"/>
      <c r="R141" s="14"/>
      <c r="S141" s="14"/>
      <c r="T141" s="14"/>
      <c r="U141" s="14"/>
      <c r="V141" s="14"/>
      <c r="W141" s="14"/>
      <c r="X141" s="23"/>
      <c r="Y141" s="6" t="s">
        <v>42</v>
      </c>
      <c r="Z141" s="14" t="str">
        <f t="shared" si="1"/>
        <v>{
    "id": "M1-NyO-37a-I-4-BR",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v>
      </c>
      <c r="AA141" s="15" t="s">
        <v>652</v>
      </c>
      <c r="AB141" s="12" t="str">
        <f t="shared" si="2"/>
        <v>M1-NyO-37a-I-4</v>
      </c>
      <c r="AC141" s="16" t="str">
        <f t="shared" si="3"/>
        <v>M1-NyO-37a-I-4-BR</v>
      </c>
      <c r="AD141" s="16" t="s">
        <v>44</v>
      </c>
      <c r="AE141" s="17" t="s">
        <v>220</v>
      </c>
      <c r="AF141" s="17" t="s">
        <v>45</v>
      </c>
    </row>
    <row r="142" ht="75.0" customHeight="1">
      <c r="A142" s="6" t="s">
        <v>632</v>
      </c>
      <c r="B142" s="7" t="s">
        <v>633</v>
      </c>
      <c r="C142" s="8" t="s">
        <v>33</v>
      </c>
      <c r="D142" s="9" t="s">
        <v>34</v>
      </c>
      <c r="E142" s="6"/>
      <c r="F142" s="7" t="s">
        <v>634</v>
      </c>
      <c r="G142" s="7" t="s">
        <v>653</v>
      </c>
      <c r="H142" s="7"/>
      <c r="I142" s="16" t="s">
        <v>215</v>
      </c>
      <c r="J142" s="6" t="s">
        <v>111</v>
      </c>
      <c r="K142" s="7" t="s">
        <v>654</v>
      </c>
      <c r="L142" s="10" t="s">
        <v>655</v>
      </c>
      <c r="M142" s="6" t="s">
        <v>40</v>
      </c>
      <c r="N142" s="7" t="s">
        <v>656</v>
      </c>
      <c r="O142" s="10" t="s">
        <v>657</v>
      </c>
      <c r="P142" s="10"/>
      <c r="Q142" s="16"/>
      <c r="R142" s="14"/>
      <c r="S142" s="14"/>
      <c r="T142" s="14"/>
      <c r="U142" s="14"/>
      <c r="V142" s="14"/>
      <c r="W142" s="14"/>
      <c r="X142" s="16"/>
      <c r="Y142" s="6" t="s">
        <v>42</v>
      </c>
      <c r="Z142" s="14" t="str">
        <f t="shared" si="1"/>
        <v>{"id":"M1-NyO-37a-I-5-BR","stimulus":"&lt;p&gt;Observe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v>
      </c>
      <c r="AA142" s="15" t="s">
        <v>658</v>
      </c>
      <c r="AB142" s="12" t="str">
        <f t="shared" si="2"/>
        <v>M1-NyO-37a-I-5</v>
      </c>
      <c r="AC142" s="16" t="str">
        <f t="shared" si="3"/>
        <v>M1-NyO-37a-I-5-BR</v>
      </c>
      <c r="AD142" s="16" t="s">
        <v>44</v>
      </c>
      <c r="AE142" s="17" t="s">
        <v>220</v>
      </c>
      <c r="AF142" s="17" t="s">
        <v>45</v>
      </c>
    </row>
    <row r="143" ht="75.0" customHeight="1">
      <c r="A143" s="6" t="s">
        <v>632</v>
      </c>
      <c r="B143" s="7" t="s">
        <v>633</v>
      </c>
      <c r="C143" s="18" t="s">
        <v>49</v>
      </c>
      <c r="D143" s="9" t="s">
        <v>34</v>
      </c>
      <c r="E143" s="6"/>
      <c r="F143" s="7" t="s">
        <v>659</v>
      </c>
      <c r="G143" s="7" t="s">
        <v>660</v>
      </c>
      <c r="H143" s="23"/>
      <c r="I143" s="16" t="s">
        <v>215</v>
      </c>
      <c r="J143" s="6" t="s">
        <v>111</v>
      </c>
      <c r="K143" s="7" t="s">
        <v>654</v>
      </c>
      <c r="L143" s="10" t="s">
        <v>661</v>
      </c>
      <c r="M143" s="6" t="s">
        <v>40</v>
      </c>
      <c r="N143" s="7" t="s">
        <v>662</v>
      </c>
      <c r="O143" s="10" t="s">
        <v>663</v>
      </c>
      <c r="P143" s="10"/>
      <c r="Q143" s="17"/>
      <c r="R143" s="21"/>
      <c r="S143" s="21"/>
      <c r="T143" s="21"/>
      <c r="U143" s="21"/>
      <c r="V143" s="21"/>
      <c r="W143" s="21"/>
      <c r="X143" s="17"/>
      <c r="Y143" s="6" t="s">
        <v>42</v>
      </c>
      <c r="Z143" s="14" t="str">
        <f t="shared" si="1"/>
        <v>{"id":"M1-NyO-37a-E-1-BR","stimulus":"&lt;p&gt;Qual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v>
      </c>
      <c r="AA143" s="15" t="s">
        <v>664</v>
      </c>
      <c r="AB143" s="12" t="str">
        <f t="shared" si="2"/>
        <v>M1-NyO-37a-E-1</v>
      </c>
      <c r="AC143" s="16" t="str">
        <f t="shared" si="3"/>
        <v>M1-NyO-37a-E-1-BR</v>
      </c>
      <c r="AD143" s="16" t="s">
        <v>44</v>
      </c>
      <c r="AE143" s="17" t="s">
        <v>220</v>
      </c>
      <c r="AF143" s="17" t="s">
        <v>45</v>
      </c>
    </row>
    <row r="144" ht="75.0" customHeight="1">
      <c r="A144" s="6" t="s">
        <v>632</v>
      </c>
      <c r="B144" s="7" t="s">
        <v>633</v>
      </c>
      <c r="C144" s="18" t="s">
        <v>49</v>
      </c>
      <c r="D144" s="9" t="s">
        <v>34</v>
      </c>
      <c r="E144" s="6"/>
      <c r="F144" s="7" t="s">
        <v>665</v>
      </c>
      <c r="G144" s="7" t="s">
        <v>660</v>
      </c>
      <c r="H144" s="7"/>
      <c r="I144" s="16" t="s">
        <v>215</v>
      </c>
      <c r="J144" s="6" t="s">
        <v>111</v>
      </c>
      <c r="K144" s="7" t="s">
        <v>654</v>
      </c>
      <c r="L144" s="10" t="s">
        <v>666</v>
      </c>
      <c r="M144" s="6" t="s">
        <v>40</v>
      </c>
      <c r="N144" s="7" t="s">
        <v>667</v>
      </c>
      <c r="O144" s="10" t="s">
        <v>668</v>
      </c>
      <c r="P144" s="21"/>
      <c r="Q144" s="16"/>
      <c r="R144" s="14"/>
      <c r="S144" s="14"/>
      <c r="T144" s="14"/>
      <c r="U144" s="14"/>
      <c r="V144" s="14"/>
      <c r="W144" s="14"/>
      <c r="X144" s="16"/>
      <c r="Y144" s="6" t="s">
        <v>42</v>
      </c>
      <c r="Z144" s="14" t="str">
        <f t="shared" si="1"/>
        <v>{"id":"M1-NyO-37a-E-2-BR","stimulus":"&lt;p&gt;Qual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v>
      </c>
      <c r="AA144" s="15" t="s">
        <v>669</v>
      </c>
      <c r="AB144" s="12" t="str">
        <f t="shared" si="2"/>
        <v>M1-NyO-37a-E-2</v>
      </c>
      <c r="AC144" s="16" t="str">
        <f t="shared" si="3"/>
        <v>M1-NyO-37a-E-2-BR</v>
      </c>
      <c r="AD144" s="16" t="s">
        <v>44</v>
      </c>
      <c r="AE144" s="17" t="s">
        <v>220</v>
      </c>
      <c r="AF144" s="17" t="s">
        <v>45</v>
      </c>
    </row>
    <row r="145" ht="75.0" customHeight="1">
      <c r="A145" s="6" t="s">
        <v>632</v>
      </c>
      <c r="B145" s="7" t="s">
        <v>633</v>
      </c>
      <c r="C145" s="18" t="s">
        <v>49</v>
      </c>
      <c r="D145" s="9" t="s">
        <v>34</v>
      </c>
      <c r="E145" s="6"/>
      <c r="F145" s="7" t="s">
        <v>670</v>
      </c>
      <c r="G145" s="7" t="s">
        <v>671</v>
      </c>
      <c r="H145" s="7"/>
      <c r="I145" s="16" t="s">
        <v>215</v>
      </c>
      <c r="J145" s="16" t="s">
        <v>111</v>
      </c>
      <c r="K145" s="7" t="s">
        <v>654</v>
      </c>
      <c r="L145" s="10" t="s">
        <v>672</v>
      </c>
      <c r="M145" s="6" t="s">
        <v>40</v>
      </c>
      <c r="N145" s="7" t="s">
        <v>673</v>
      </c>
      <c r="O145" s="10" t="s">
        <v>674</v>
      </c>
      <c r="P145" s="21"/>
      <c r="Q145" s="16"/>
      <c r="R145" s="14"/>
      <c r="S145" s="14"/>
      <c r="T145" s="14"/>
      <c r="U145" s="14"/>
      <c r="V145" s="14"/>
      <c r="W145" s="14"/>
      <c r="X145" s="16"/>
      <c r="Y145" s="6" t="s">
        <v>42</v>
      </c>
      <c r="Z145" s="14" t="str">
        <f t="shared" si="1"/>
        <v>{"id":"M1-NyO-37a-E-3-BR","stimulus":"&lt;p&gt;A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v>
      </c>
      <c r="AA145" s="15" t="s">
        <v>675</v>
      </c>
      <c r="AB145" s="12" t="str">
        <f t="shared" si="2"/>
        <v>M1-NyO-37a-E-3</v>
      </c>
      <c r="AC145" s="16" t="str">
        <f t="shared" si="3"/>
        <v>M1-NyO-37a-E-3-BR</v>
      </c>
      <c r="AD145" s="16" t="s">
        <v>44</v>
      </c>
      <c r="AE145" s="17" t="s">
        <v>220</v>
      </c>
      <c r="AF145" s="17" t="s">
        <v>45</v>
      </c>
    </row>
    <row r="146" ht="75.0" customHeight="1">
      <c r="A146" s="6" t="s">
        <v>632</v>
      </c>
      <c r="B146" s="7" t="s">
        <v>633</v>
      </c>
      <c r="C146" s="18" t="s">
        <v>49</v>
      </c>
      <c r="D146" s="9" t="s">
        <v>34</v>
      </c>
      <c r="E146" s="6"/>
      <c r="F146" s="7" t="s">
        <v>670</v>
      </c>
      <c r="G146" s="10" t="s">
        <v>671</v>
      </c>
      <c r="H146" s="7"/>
      <c r="I146" s="16" t="s">
        <v>215</v>
      </c>
      <c r="J146" s="16" t="s">
        <v>111</v>
      </c>
      <c r="K146" s="7" t="s">
        <v>676</v>
      </c>
      <c r="L146" s="10" t="s">
        <v>677</v>
      </c>
      <c r="M146" s="6" t="s">
        <v>40</v>
      </c>
      <c r="N146" s="7" t="s">
        <v>673</v>
      </c>
      <c r="O146" s="10" t="s">
        <v>678</v>
      </c>
      <c r="P146" s="21"/>
      <c r="Q146" s="16"/>
      <c r="R146" s="14"/>
      <c r="S146" s="14"/>
      <c r="T146" s="14"/>
      <c r="U146" s="14"/>
      <c r="V146" s="14"/>
      <c r="W146" s="14"/>
      <c r="X146" s="16"/>
      <c r="Y146" s="6" t="s">
        <v>42</v>
      </c>
      <c r="Z146" s="14" t="str">
        <f t="shared" si="1"/>
        <v>{"id":"M1-NyO-37a-E-4-BR","stimulus":"&lt;p&gt;A quantidade de carros é a mesma do que a de aviões?&lt;/p&gt;&lt;div style=\"display:flex; flex-wrap:wrap;justify-content:center\"&gt;{{T1}}{{T2}}&lt;/div&gt;","template":"&lt;p&gt;A quantidade é {{response}}.&lt;/p&gt;","hint":"&lt;p&gt;Compare a quantidade de carros e a de aviões.&lt;/p&gt;","feedback":"&lt;p&gt;Carros: &lt;/p&gt;&lt;div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v>
      </c>
      <c r="AA146" s="15" t="s">
        <v>679</v>
      </c>
      <c r="AB146" s="12" t="str">
        <f t="shared" si="2"/>
        <v>M1-NyO-37a-E-4</v>
      </c>
      <c r="AC146" s="16" t="str">
        <f t="shared" si="3"/>
        <v>M1-NyO-37a-E-4-BR</v>
      </c>
      <c r="AD146" s="16" t="s">
        <v>44</v>
      </c>
      <c r="AE146" s="17" t="s">
        <v>220</v>
      </c>
      <c r="AF146" s="17" t="s">
        <v>45</v>
      </c>
    </row>
    <row r="147" ht="75.0" customHeight="1">
      <c r="A147" s="6" t="s">
        <v>680</v>
      </c>
      <c r="B147" s="7" t="s">
        <v>681</v>
      </c>
      <c r="C147" s="8" t="s">
        <v>33</v>
      </c>
      <c r="D147" s="9" t="s">
        <v>34</v>
      </c>
      <c r="E147" s="6"/>
      <c r="F147" s="7" t="s">
        <v>682</v>
      </c>
      <c r="G147" s="7" t="s">
        <v>683</v>
      </c>
      <c r="H147" s="7"/>
      <c r="I147" s="23"/>
      <c r="J147" s="16" t="s">
        <v>111</v>
      </c>
      <c r="K147" s="7" t="s">
        <v>684</v>
      </c>
      <c r="L147" s="7" t="s">
        <v>685</v>
      </c>
      <c r="M147" s="7" t="s">
        <v>40</v>
      </c>
      <c r="N147" s="7" t="s">
        <v>611</v>
      </c>
      <c r="O147" s="7" t="s">
        <v>611</v>
      </c>
      <c r="P147" s="21"/>
      <c r="Q147" s="17"/>
      <c r="R147" s="21"/>
      <c r="S147" s="21"/>
      <c r="T147" s="21"/>
      <c r="U147" s="21"/>
      <c r="V147" s="21"/>
      <c r="W147" s="21"/>
      <c r="X147" s="17"/>
      <c r="Y147" s="6" t="s">
        <v>42</v>
      </c>
      <c r="Z147" s="14" t="str">
        <f t="shared" si="1"/>
        <v>{"id":"M1-NyO-38a-I-1-BR","stimulus":"&lt;p&gt;Escolha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AA147" s="15" t="s">
        <v>686</v>
      </c>
      <c r="AB147" s="12" t="str">
        <f t="shared" si="2"/>
        <v>M1-NyO-38a-I-1</v>
      </c>
      <c r="AC147" s="16" t="str">
        <f t="shared" si="3"/>
        <v>M1-NyO-38a-I-1-BR</v>
      </c>
      <c r="AD147" s="16" t="s">
        <v>44</v>
      </c>
      <c r="AE147" s="17" t="s">
        <v>220</v>
      </c>
      <c r="AF147" s="17" t="s">
        <v>45</v>
      </c>
    </row>
    <row r="148" ht="75.0" customHeight="1">
      <c r="A148" s="6" t="s">
        <v>680</v>
      </c>
      <c r="B148" s="7" t="s">
        <v>681</v>
      </c>
      <c r="C148" s="8" t="s">
        <v>33</v>
      </c>
      <c r="D148" s="9" t="s">
        <v>34</v>
      </c>
      <c r="E148" s="6"/>
      <c r="F148" s="7" t="s">
        <v>687</v>
      </c>
      <c r="G148" s="7" t="s">
        <v>688</v>
      </c>
      <c r="H148" s="7"/>
      <c r="I148" s="23"/>
      <c r="J148" s="16" t="s">
        <v>111</v>
      </c>
      <c r="K148" s="7" t="s">
        <v>684</v>
      </c>
      <c r="L148" s="7" t="s">
        <v>689</v>
      </c>
      <c r="M148" s="7" t="s">
        <v>40</v>
      </c>
      <c r="N148" s="7" t="s">
        <v>615</v>
      </c>
      <c r="O148" s="7" t="s">
        <v>615</v>
      </c>
      <c r="P148" s="21"/>
      <c r="Q148" s="17"/>
      <c r="R148" s="21"/>
      <c r="S148" s="21"/>
      <c r="T148" s="21"/>
      <c r="U148" s="21"/>
      <c r="V148" s="21"/>
      <c r="W148" s="21"/>
      <c r="X148" s="17"/>
      <c r="Y148" s="6" t="s">
        <v>42</v>
      </c>
      <c r="Z148" s="14" t="str">
        <f t="shared" si="1"/>
        <v>{"id":"M1-NyO-38a-I-2-BR","stimulus":"&lt;p&gt;Escolha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AA148" s="15" t="s">
        <v>690</v>
      </c>
      <c r="AB148" s="12" t="str">
        <f t="shared" si="2"/>
        <v>M1-NyO-38a-I-2</v>
      </c>
      <c r="AC148" s="16" t="str">
        <f t="shared" si="3"/>
        <v>M1-NyO-38a-I-2-BR</v>
      </c>
      <c r="AD148" s="16" t="s">
        <v>44</v>
      </c>
      <c r="AE148" s="17" t="s">
        <v>220</v>
      </c>
      <c r="AF148" s="17" t="s">
        <v>45</v>
      </c>
    </row>
    <row r="149" ht="75.0" customHeight="1">
      <c r="A149" s="6" t="s">
        <v>680</v>
      </c>
      <c r="B149" s="7" t="s">
        <v>681</v>
      </c>
      <c r="C149" s="8" t="s">
        <v>33</v>
      </c>
      <c r="D149" s="9" t="s">
        <v>34</v>
      </c>
      <c r="E149" s="6"/>
      <c r="F149" s="7" t="s">
        <v>691</v>
      </c>
      <c r="G149" s="7" t="s">
        <v>692</v>
      </c>
      <c r="H149" s="7"/>
      <c r="I149" s="23"/>
      <c r="J149" s="16" t="s">
        <v>111</v>
      </c>
      <c r="K149" s="7" t="s">
        <v>684</v>
      </c>
      <c r="L149" s="7" t="s">
        <v>693</v>
      </c>
      <c r="M149" s="7" t="s">
        <v>40</v>
      </c>
      <c r="N149" s="7" t="s">
        <v>615</v>
      </c>
      <c r="O149" s="23" t="s">
        <v>615</v>
      </c>
      <c r="P149" s="14"/>
      <c r="Q149" s="16"/>
      <c r="R149" s="14"/>
      <c r="S149" s="14"/>
      <c r="T149" s="14"/>
      <c r="U149" s="14"/>
      <c r="V149" s="14"/>
      <c r="W149" s="14"/>
      <c r="X149" s="16"/>
      <c r="Y149" s="6" t="s">
        <v>42</v>
      </c>
      <c r="Z149" s="14" t="str">
        <f t="shared" si="1"/>
        <v>{"id":"M1-NyO-38a-I-3-BR","stimulus":"&lt;p&gt;Escolha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AA149" s="15" t="s">
        <v>694</v>
      </c>
      <c r="AB149" s="12" t="str">
        <f t="shared" si="2"/>
        <v>M1-NyO-38a-I-3</v>
      </c>
      <c r="AC149" s="16" t="str">
        <f t="shared" si="3"/>
        <v>M1-NyO-38a-I-3-BR</v>
      </c>
      <c r="AD149" s="16" t="s">
        <v>44</v>
      </c>
      <c r="AE149" s="17" t="s">
        <v>220</v>
      </c>
      <c r="AF149" s="17" t="s">
        <v>45</v>
      </c>
    </row>
    <row r="150" ht="75.0" customHeight="1">
      <c r="A150" s="6" t="s">
        <v>680</v>
      </c>
      <c r="B150" s="7" t="s">
        <v>681</v>
      </c>
      <c r="C150" s="18" t="s">
        <v>49</v>
      </c>
      <c r="D150" s="9" t="s">
        <v>34</v>
      </c>
      <c r="E150" s="6"/>
      <c r="F150" s="7" t="s">
        <v>695</v>
      </c>
      <c r="G150" s="7" t="s">
        <v>696</v>
      </c>
      <c r="H150" s="7"/>
      <c r="I150" s="23"/>
      <c r="J150" s="16" t="s">
        <v>72</v>
      </c>
      <c r="K150" s="10" t="s">
        <v>697</v>
      </c>
      <c r="L150" s="7" t="s">
        <v>698</v>
      </c>
      <c r="M150" s="7" t="s">
        <v>40</v>
      </c>
      <c r="N150" s="7" t="s">
        <v>611</v>
      </c>
      <c r="O150" s="23" t="s">
        <v>611</v>
      </c>
      <c r="P150" s="14"/>
      <c r="Q150" s="16"/>
      <c r="R150" s="14"/>
      <c r="S150" s="14"/>
      <c r="T150" s="14"/>
      <c r="U150" s="14"/>
      <c r="V150" s="14"/>
      <c r="W150" s="14"/>
      <c r="X150" s="16"/>
      <c r="Y150" s="6" t="s">
        <v>42</v>
      </c>
      <c r="Z150" s="14" t="str">
        <f t="shared" si="1"/>
        <v>{"id":"M1-NyO-38a-E-1-BR","stimulus":"&lt;p&gt;Escreva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AA150" s="15" t="s">
        <v>699</v>
      </c>
      <c r="AB150" s="12" t="str">
        <f t="shared" si="2"/>
        <v>M1-NyO-38a-E-1</v>
      </c>
      <c r="AC150" s="16" t="str">
        <f t="shared" si="3"/>
        <v>M1-NyO-38a-E-1-BR</v>
      </c>
      <c r="AD150" s="16" t="s">
        <v>44</v>
      </c>
      <c r="AE150" s="17" t="s">
        <v>220</v>
      </c>
      <c r="AF150" s="17" t="s">
        <v>45</v>
      </c>
    </row>
    <row r="151" ht="75.0" customHeight="1">
      <c r="A151" s="6" t="s">
        <v>680</v>
      </c>
      <c r="B151" s="7" t="s">
        <v>681</v>
      </c>
      <c r="C151" s="18" t="s">
        <v>49</v>
      </c>
      <c r="D151" s="9" t="s">
        <v>34</v>
      </c>
      <c r="E151" s="6"/>
      <c r="F151" s="7" t="s">
        <v>700</v>
      </c>
      <c r="G151" s="7" t="s">
        <v>701</v>
      </c>
      <c r="H151" s="7"/>
      <c r="I151" s="23"/>
      <c r="J151" s="6" t="s">
        <v>72</v>
      </c>
      <c r="K151" s="7" t="s">
        <v>684</v>
      </c>
      <c r="L151" s="7" t="s">
        <v>702</v>
      </c>
      <c r="M151" s="7" t="s">
        <v>40</v>
      </c>
      <c r="N151" s="7" t="s">
        <v>615</v>
      </c>
      <c r="O151" s="7" t="s">
        <v>615</v>
      </c>
      <c r="P151" s="14"/>
      <c r="Q151" s="16"/>
      <c r="R151" s="14"/>
      <c r="S151" s="14"/>
      <c r="T151" s="14"/>
      <c r="U151" s="14"/>
      <c r="V151" s="14"/>
      <c r="W151" s="14"/>
      <c r="X151" s="16"/>
      <c r="Y151" s="6" t="s">
        <v>42</v>
      </c>
      <c r="Z151" s="14" t="str">
        <f t="shared" si="1"/>
        <v>{"id":"M1-NyO-38a-E-2-BR","stimulus":"&lt;p&gt;Escreva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v>
      </c>
      <c r="AA151" s="15" t="s">
        <v>703</v>
      </c>
      <c r="AB151" s="12" t="str">
        <f t="shared" si="2"/>
        <v>M1-NyO-38a-E-2</v>
      </c>
      <c r="AC151" s="16" t="str">
        <f t="shared" si="3"/>
        <v>M1-NyO-38a-E-2-BR</v>
      </c>
      <c r="AD151" s="16" t="s">
        <v>44</v>
      </c>
      <c r="AE151" s="17" t="s">
        <v>220</v>
      </c>
      <c r="AF151" s="17" t="s">
        <v>45</v>
      </c>
    </row>
    <row r="152" ht="75.0" customHeight="1">
      <c r="A152" s="6" t="s">
        <v>680</v>
      </c>
      <c r="B152" s="7" t="s">
        <v>681</v>
      </c>
      <c r="C152" s="18" t="s">
        <v>49</v>
      </c>
      <c r="D152" s="9" t="s">
        <v>34</v>
      </c>
      <c r="E152" s="6"/>
      <c r="F152" s="7" t="s">
        <v>704</v>
      </c>
      <c r="G152" s="7" t="s">
        <v>705</v>
      </c>
      <c r="H152" s="7"/>
      <c r="I152" s="23"/>
      <c r="J152" s="6" t="s">
        <v>72</v>
      </c>
      <c r="K152" s="7" t="s">
        <v>684</v>
      </c>
      <c r="L152" s="7" t="s">
        <v>706</v>
      </c>
      <c r="M152" s="7" t="s">
        <v>40</v>
      </c>
      <c r="N152" s="7" t="s">
        <v>615</v>
      </c>
      <c r="O152" s="7" t="s">
        <v>615</v>
      </c>
      <c r="P152" s="14"/>
      <c r="Q152" s="16"/>
      <c r="R152" s="14"/>
      <c r="S152" s="14"/>
      <c r="T152" s="14"/>
      <c r="U152" s="14"/>
      <c r="V152" s="14"/>
      <c r="W152" s="14"/>
      <c r="X152" s="16"/>
      <c r="Y152" s="6" t="s">
        <v>42</v>
      </c>
      <c r="Z152" s="14" t="str">
        <f t="shared" si="1"/>
        <v>{"id":"M1-NyO-38a-E-3-BR","stimulus":"&lt;p&gt;Escreva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v>
      </c>
      <c r="AA152" s="15" t="s">
        <v>707</v>
      </c>
      <c r="AB152" s="12" t="str">
        <f t="shared" si="2"/>
        <v>M1-NyO-38a-E-3</v>
      </c>
      <c r="AC152" s="16" t="str">
        <f t="shared" si="3"/>
        <v>M1-NyO-38a-E-3-BR</v>
      </c>
      <c r="AD152" s="16" t="s">
        <v>44</v>
      </c>
      <c r="AE152" s="17" t="s">
        <v>220</v>
      </c>
      <c r="AF152" s="17" t="s">
        <v>45</v>
      </c>
    </row>
    <row r="153" ht="75.0" customHeight="1">
      <c r="A153" s="6" t="s">
        <v>708</v>
      </c>
      <c r="B153" s="7" t="s">
        <v>709</v>
      </c>
      <c r="C153" s="8" t="s">
        <v>33</v>
      </c>
      <c r="D153" s="9" t="s">
        <v>34</v>
      </c>
      <c r="E153" s="6"/>
      <c r="F153" s="10" t="s">
        <v>710</v>
      </c>
      <c r="G153" s="7"/>
      <c r="H153" s="7"/>
      <c r="I153" s="23"/>
      <c r="J153" s="6" t="s">
        <v>711</v>
      </c>
      <c r="K153" s="7" t="s">
        <v>87</v>
      </c>
      <c r="L153" s="7"/>
      <c r="M153" s="10" t="s">
        <v>40</v>
      </c>
      <c r="N153" s="10" t="s">
        <v>712</v>
      </c>
      <c r="O153" s="10" t="s">
        <v>712</v>
      </c>
      <c r="P153" s="14"/>
      <c r="Q153" s="16"/>
      <c r="R153" s="14"/>
      <c r="S153" s="14"/>
      <c r="T153" s="14"/>
      <c r="U153" s="14"/>
      <c r="V153" s="14"/>
      <c r="W153" s="14"/>
      <c r="X153" s="16"/>
      <c r="Y153" s="6" t="s">
        <v>42</v>
      </c>
      <c r="Z153" s="14" t="str">
        <f t="shared" si="1"/>
        <v>{"id":"M1-NyO-10a-I-1-BR","stimulus":"&lt;p&gt;Indique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v>
      </c>
      <c r="AA153" s="15" t="s">
        <v>713</v>
      </c>
      <c r="AB153" s="12" t="str">
        <f t="shared" si="2"/>
        <v>M1-NyO-10a-I-1</v>
      </c>
      <c r="AC153" s="16" t="str">
        <f t="shared" si="3"/>
        <v>M1-NyO-10a-I-1-BR</v>
      </c>
      <c r="AD153" s="16" t="s">
        <v>44</v>
      </c>
      <c r="AE153" s="16"/>
      <c r="AF153" s="17" t="s">
        <v>45</v>
      </c>
    </row>
    <row r="154" ht="75.0" customHeight="1">
      <c r="A154" s="6" t="s">
        <v>714</v>
      </c>
      <c r="B154" s="7" t="s">
        <v>715</v>
      </c>
      <c r="C154" s="8" t="s">
        <v>33</v>
      </c>
      <c r="D154" s="9" t="s">
        <v>34</v>
      </c>
      <c r="E154" s="6"/>
      <c r="F154" s="7" t="s">
        <v>716</v>
      </c>
      <c r="G154" s="7"/>
      <c r="H154" s="7"/>
      <c r="I154" s="23"/>
      <c r="J154" s="6" t="s">
        <v>47</v>
      </c>
      <c r="K154" s="10" t="s">
        <v>717</v>
      </c>
      <c r="L154" s="7" t="s">
        <v>718</v>
      </c>
      <c r="M154" s="7" t="s">
        <v>40</v>
      </c>
      <c r="N154" s="10" t="s">
        <v>719</v>
      </c>
      <c r="O154" s="10" t="s">
        <v>719</v>
      </c>
      <c r="P154" s="14"/>
      <c r="Q154" s="16"/>
      <c r="R154" s="21"/>
      <c r="S154" s="21"/>
      <c r="T154" s="21"/>
      <c r="U154" s="14"/>
      <c r="V154" s="14"/>
      <c r="W154" s="21"/>
      <c r="X154" s="10"/>
      <c r="Y154" s="6" t="s">
        <v>42</v>
      </c>
      <c r="Z154" s="14" t="str">
        <f t="shared" si="1"/>
        <v>{"id":"M1-NyO-13a-I-1-BR","stimulus":"&lt;p&gt;Qual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standard","params":{"countCorrect":1,"countIncorrect":2,"showCheckIcon":true}}}</v>
      </c>
      <c r="AA154" s="15" t="s">
        <v>720</v>
      </c>
      <c r="AB154" s="12" t="str">
        <f t="shared" si="2"/>
        <v>M1-NyO-13a-I-1</v>
      </c>
      <c r="AC154" s="16" t="str">
        <f t="shared" si="3"/>
        <v>M1-NyO-13a-I-1-BR</v>
      </c>
      <c r="AD154" s="16" t="s">
        <v>44</v>
      </c>
      <c r="AE154" s="16"/>
      <c r="AF154" s="17" t="s">
        <v>45</v>
      </c>
    </row>
    <row r="155" ht="75.0" customHeight="1">
      <c r="A155" s="6" t="s">
        <v>714</v>
      </c>
      <c r="B155" s="7" t="s">
        <v>715</v>
      </c>
      <c r="C155" s="8" t="s">
        <v>33</v>
      </c>
      <c r="D155" s="9" t="s">
        <v>34</v>
      </c>
      <c r="E155" s="6"/>
      <c r="F155" s="7" t="s">
        <v>721</v>
      </c>
      <c r="G155" s="7"/>
      <c r="H155" s="7"/>
      <c r="I155" s="23"/>
      <c r="J155" s="6" t="s">
        <v>47</v>
      </c>
      <c r="K155" s="7" t="s">
        <v>722</v>
      </c>
      <c r="L155" s="7" t="s">
        <v>723</v>
      </c>
      <c r="M155" s="7" t="s">
        <v>40</v>
      </c>
      <c r="N155" s="10" t="s">
        <v>719</v>
      </c>
      <c r="O155" s="10" t="s">
        <v>719</v>
      </c>
      <c r="P155" s="14"/>
      <c r="Q155" s="16"/>
      <c r="R155" s="21"/>
      <c r="S155" s="21"/>
      <c r="T155" s="21"/>
      <c r="U155" s="14"/>
      <c r="V155" s="14"/>
      <c r="W155" s="21"/>
      <c r="X155" s="10"/>
      <c r="Y155" s="6" t="s">
        <v>42</v>
      </c>
      <c r="Z155" s="14" t="str">
        <f t="shared" si="1"/>
        <v>{"id":"M1-NyO-13a-I-2-BR","stimulus":"&lt;p&gt;Qual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standard","params":{"countCorrect":1,"countIncorrect":2,"showCheckIcon":true}}}</v>
      </c>
      <c r="AA155" s="15" t="s">
        <v>724</v>
      </c>
      <c r="AB155" s="12" t="str">
        <f t="shared" si="2"/>
        <v>M1-NyO-13a-I-2</v>
      </c>
      <c r="AC155" s="16" t="str">
        <f t="shared" si="3"/>
        <v>M1-NyO-13a-I-2-BR</v>
      </c>
      <c r="AD155" s="16" t="s">
        <v>44</v>
      </c>
      <c r="AE155" s="16"/>
      <c r="AF155" s="17" t="s">
        <v>45</v>
      </c>
    </row>
    <row r="156" ht="75.0" customHeight="1">
      <c r="A156" s="6" t="s">
        <v>714</v>
      </c>
      <c r="B156" s="7" t="s">
        <v>715</v>
      </c>
      <c r="C156" s="18" t="s">
        <v>49</v>
      </c>
      <c r="D156" s="9" t="s">
        <v>34</v>
      </c>
      <c r="E156" s="6"/>
      <c r="F156" s="7" t="s">
        <v>725</v>
      </c>
      <c r="G156" s="7" t="s">
        <v>51</v>
      </c>
      <c r="H156" s="7"/>
      <c r="I156" s="23"/>
      <c r="J156" s="6" t="s">
        <v>72</v>
      </c>
      <c r="K156" s="7" t="s">
        <v>726</v>
      </c>
      <c r="L156" s="7" t="s">
        <v>727</v>
      </c>
      <c r="M156" s="7" t="s">
        <v>40</v>
      </c>
      <c r="N156" s="10" t="s">
        <v>719</v>
      </c>
      <c r="O156" s="10" t="s">
        <v>719</v>
      </c>
      <c r="P156" s="14"/>
      <c r="Q156" s="16"/>
      <c r="R156" s="21"/>
      <c r="S156" s="21"/>
      <c r="T156" s="21"/>
      <c r="U156" s="14"/>
      <c r="V156" s="14"/>
      <c r="W156" s="21"/>
      <c r="X156" s="10"/>
      <c r="Y156" s="6" t="s">
        <v>42</v>
      </c>
      <c r="Z156" s="14" t="str">
        <f t="shared" si="1"/>
        <v>{"id":"M1-NyO-13a-E-1-BR","stimulus":"&lt;p&gt;Escreva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v>
      </c>
      <c r="AA156" s="15" t="s">
        <v>728</v>
      </c>
      <c r="AB156" s="12" t="str">
        <f t="shared" si="2"/>
        <v>M1-NyO-13a-E-1</v>
      </c>
      <c r="AC156" s="16" t="str">
        <f t="shared" si="3"/>
        <v>M1-NyO-13a-E-1-BR</v>
      </c>
      <c r="AD156" s="16" t="s">
        <v>44</v>
      </c>
      <c r="AE156" s="16"/>
      <c r="AF156" s="17" t="s">
        <v>45</v>
      </c>
    </row>
    <row r="157" ht="75.0" customHeight="1">
      <c r="A157" s="6" t="s">
        <v>714</v>
      </c>
      <c r="B157" s="7" t="s">
        <v>715</v>
      </c>
      <c r="C157" s="18" t="s">
        <v>49</v>
      </c>
      <c r="D157" s="9" t="s">
        <v>34</v>
      </c>
      <c r="E157" s="6"/>
      <c r="F157" s="7" t="s">
        <v>729</v>
      </c>
      <c r="G157" s="7" t="s">
        <v>51</v>
      </c>
      <c r="H157" s="7"/>
      <c r="I157" s="23"/>
      <c r="J157" s="6" t="s">
        <v>72</v>
      </c>
      <c r="K157" s="7" t="s">
        <v>730</v>
      </c>
      <c r="L157" s="7" t="s">
        <v>731</v>
      </c>
      <c r="M157" s="7" t="s">
        <v>40</v>
      </c>
      <c r="N157" s="10" t="s">
        <v>719</v>
      </c>
      <c r="O157" s="10" t="s">
        <v>719</v>
      </c>
      <c r="P157" s="14"/>
      <c r="Q157" s="16"/>
      <c r="R157" s="21"/>
      <c r="S157" s="21"/>
      <c r="T157" s="21"/>
      <c r="U157" s="14"/>
      <c r="V157" s="14"/>
      <c r="W157" s="21"/>
      <c r="X157" s="10"/>
      <c r="Y157" s="6" t="s">
        <v>42</v>
      </c>
      <c r="Z157" s="14" t="str">
        <f t="shared" si="1"/>
        <v>{"id":"M1-NyO-13a-E-2-BR","stimulus":"&lt;p&gt;Escreva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v>
      </c>
      <c r="AA157" s="15" t="s">
        <v>732</v>
      </c>
      <c r="AB157" s="12" t="str">
        <f t="shared" si="2"/>
        <v>M1-NyO-13a-E-2</v>
      </c>
      <c r="AC157" s="16" t="str">
        <f t="shared" si="3"/>
        <v>M1-NyO-13a-E-2-BR</v>
      </c>
      <c r="AD157" s="16" t="s">
        <v>44</v>
      </c>
      <c r="AE157" s="16"/>
      <c r="AF157" s="17" t="s">
        <v>45</v>
      </c>
    </row>
    <row r="158" ht="75.0" customHeight="1">
      <c r="A158" s="6" t="s">
        <v>733</v>
      </c>
      <c r="B158" s="7" t="s">
        <v>734</v>
      </c>
      <c r="C158" s="8" t="s">
        <v>33</v>
      </c>
      <c r="D158" s="9" t="s">
        <v>34</v>
      </c>
      <c r="E158" s="6"/>
      <c r="F158" s="7" t="s">
        <v>735</v>
      </c>
      <c r="G158" s="7" t="s">
        <v>116</v>
      </c>
      <c r="H158" s="7"/>
      <c r="I158" s="23"/>
      <c r="J158" s="6" t="s">
        <v>37</v>
      </c>
      <c r="K158" s="10" t="s">
        <v>736</v>
      </c>
      <c r="L158" s="7" t="s">
        <v>737</v>
      </c>
      <c r="M158" s="7" t="s">
        <v>40</v>
      </c>
      <c r="N158" s="10" t="s">
        <v>738</v>
      </c>
      <c r="O158" s="10" t="s">
        <v>738</v>
      </c>
      <c r="P158" s="14"/>
      <c r="Q158" s="16"/>
      <c r="R158" s="14"/>
      <c r="S158" s="14"/>
      <c r="T158" s="14"/>
      <c r="U158" s="14"/>
      <c r="V158" s="14"/>
      <c r="W158" s="14"/>
      <c r="X158" s="23"/>
      <c r="Y158" s="6" t="s">
        <v>42</v>
      </c>
      <c r="Z158" s="14" t="str">
        <f t="shared" si="1"/>
        <v>{"id":"M1-NyO-14a-I-1-BR","stimulus":"&lt;p&gt;Qual é o maior número entre estes três?&lt;/p&gt;","feedback":"&lt;p&gt;Estes são os primeiros dez números:&lt;/p&gt;&lt;p&gt;0, 1, 2, 3, 4, 5, 6, 7, 8 e 9.&lt;/p&gt;","hint":"&lt;p&gt;Estes são os primeiros dez números:&lt;/p&gt;&lt;p&gt;0, 1, 2, 3, 4, 5, 6, 7, 8 e 9.&lt;/p&gt;","template":"&lt;p&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AA158" s="15" t="s">
        <v>739</v>
      </c>
      <c r="AB158" s="12" t="str">
        <f t="shared" si="2"/>
        <v>M1-NyO-14a-I-1</v>
      </c>
      <c r="AC158" s="16" t="str">
        <f t="shared" si="3"/>
        <v>M1-NyO-14a-I-1-BR</v>
      </c>
      <c r="AD158" s="16" t="s">
        <v>44</v>
      </c>
      <c r="AE158" s="16"/>
      <c r="AF158" s="17" t="s">
        <v>45</v>
      </c>
    </row>
    <row r="159" ht="75.0" customHeight="1">
      <c r="A159" s="6" t="s">
        <v>733</v>
      </c>
      <c r="B159" s="7" t="s">
        <v>734</v>
      </c>
      <c r="C159" s="8" t="s">
        <v>33</v>
      </c>
      <c r="D159" s="9" t="s">
        <v>34</v>
      </c>
      <c r="E159" s="6"/>
      <c r="F159" s="7" t="s">
        <v>740</v>
      </c>
      <c r="G159" s="7" t="s">
        <v>116</v>
      </c>
      <c r="H159" s="7"/>
      <c r="I159" s="23"/>
      <c r="J159" s="6" t="s">
        <v>37</v>
      </c>
      <c r="K159" s="10" t="s">
        <v>736</v>
      </c>
      <c r="L159" s="7" t="s">
        <v>741</v>
      </c>
      <c r="M159" s="7" t="s">
        <v>40</v>
      </c>
      <c r="N159" s="10" t="s">
        <v>738</v>
      </c>
      <c r="O159" s="10" t="s">
        <v>738</v>
      </c>
      <c r="P159" s="14"/>
      <c r="Q159" s="16"/>
      <c r="R159" s="14"/>
      <c r="S159" s="14"/>
      <c r="T159" s="14"/>
      <c r="U159" s="14"/>
      <c r="V159" s="14"/>
      <c r="W159" s="14"/>
      <c r="X159" s="16"/>
      <c r="Y159" s="6" t="s">
        <v>42</v>
      </c>
      <c r="Z159" s="14" t="str">
        <f t="shared" si="1"/>
        <v>{"id":"M1-NyO-14a-I-2-BR","stimulus":"&lt;p&gt;Qual é o menor número entre estes três?&lt;/p&gt;","feedback":"&lt;p&gt;Estes são os primeiros dez números:&lt;/p&gt;&lt;p&gt;0, 1, 2, 3, 4, 5, 6, 7, 8 e 9.&lt;/p&gt;","hint":"&lt;p&gt;Estes são os primeiros dez números:&lt;/p&gt;&lt;p&gt;0, 1, 2, 3, 4, 5, 6, 7, 8 e 9.&lt;/p&gt;","template":"&lt;p&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AA159" s="15" t="s">
        <v>742</v>
      </c>
      <c r="AB159" s="12" t="str">
        <f t="shared" si="2"/>
        <v>M1-NyO-14a-I-2</v>
      </c>
      <c r="AC159" s="16" t="str">
        <f t="shared" si="3"/>
        <v>M1-NyO-14a-I-2-BR</v>
      </c>
      <c r="AD159" s="16" t="s">
        <v>44</v>
      </c>
      <c r="AE159" s="16"/>
      <c r="AF159" s="17" t="s">
        <v>45</v>
      </c>
    </row>
    <row r="160" ht="75.0" customHeight="1">
      <c r="A160" s="6" t="s">
        <v>733</v>
      </c>
      <c r="B160" s="7" t="s">
        <v>734</v>
      </c>
      <c r="C160" s="18" t="s">
        <v>49</v>
      </c>
      <c r="D160" s="9" t="s">
        <v>34</v>
      </c>
      <c r="E160" s="6"/>
      <c r="F160" s="7" t="s">
        <v>743</v>
      </c>
      <c r="G160" s="7"/>
      <c r="H160" s="7"/>
      <c r="I160" s="23"/>
      <c r="J160" s="6" t="s">
        <v>47</v>
      </c>
      <c r="K160" s="7" t="s">
        <v>744</v>
      </c>
      <c r="L160" s="7" t="s">
        <v>745</v>
      </c>
      <c r="M160" s="7" t="s">
        <v>40</v>
      </c>
      <c r="N160" s="10" t="s">
        <v>738</v>
      </c>
      <c r="O160" s="10" t="s">
        <v>738</v>
      </c>
      <c r="P160" s="14"/>
      <c r="Q160" s="16"/>
      <c r="R160" s="14"/>
      <c r="S160" s="14"/>
      <c r="T160" s="14"/>
      <c r="U160" s="14"/>
      <c r="V160" s="14"/>
      <c r="W160" s="14"/>
      <c r="X160" s="16"/>
      <c r="Y160" s="6" t="s">
        <v>42</v>
      </c>
      <c r="Z160" s="14" t="str">
        <f t="shared" si="1"/>
        <v>{
    "id": "M1-NyO-14a-E-1-BR",
    "stimulus": "&lt;p&gt;Em qual das opções a figura se repete mais vezes?&lt;/p&gt;",
    "hint": "&lt;p&gt;Estes são os primeiros dez números:&lt;/p&gt;&lt;p&gt;0, 1, 2, 3, 4, 5, 6, 7, 8 e 9.&lt;/p&gt;",
    "feedback": "&lt;p&gt;Estes são os primeiros dez números:&lt;/p&gt;&lt;p&gt;0,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 true
        }
    }
}</v>
      </c>
      <c r="AA160" s="15" t="s">
        <v>746</v>
      </c>
      <c r="AB160" s="12" t="str">
        <f t="shared" si="2"/>
        <v>M1-NyO-14a-E-1</v>
      </c>
      <c r="AC160" s="16" t="str">
        <f t="shared" si="3"/>
        <v>M1-NyO-14a-E-1-BR</v>
      </c>
      <c r="AD160" s="16" t="s">
        <v>44</v>
      </c>
      <c r="AE160" s="16"/>
      <c r="AF160" s="17" t="s">
        <v>45</v>
      </c>
    </row>
    <row r="161" ht="75.0" customHeight="1">
      <c r="A161" s="6" t="s">
        <v>733</v>
      </c>
      <c r="B161" s="7" t="s">
        <v>734</v>
      </c>
      <c r="C161" s="18" t="s">
        <v>49</v>
      </c>
      <c r="D161" s="9" t="s">
        <v>34</v>
      </c>
      <c r="E161" s="6"/>
      <c r="F161" s="10" t="s">
        <v>747</v>
      </c>
      <c r="G161" s="7"/>
      <c r="H161" s="7"/>
      <c r="I161" s="23"/>
      <c r="J161" s="6" t="s">
        <v>47</v>
      </c>
      <c r="K161" s="7" t="s">
        <v>744</v>
      </c>
      <c r="L161" s="7" t="s">
        <v>748</v>
      </c>
      <c r="M161" s="7" t="s">
        <v>40</v>
      </c>
      <c r="N161" s="10" t="s">
        <v>738</v>
      </c>
      <c r="O161" s="10" t="s">
        <v>738</v>
      </c>
      <c r="P161" s="14"/>
      <c r="Q161" s="16"/>
      <c r="R161" s="14"/>
      <c r="S161" s="14"/>
      <c r="T161" s="14"/>
      <c r="U161" s="14"/>
      <c r="V161" s="14"/>
      <c r="W161" s="14"/>
      <c r="X161" s="16"/>
      <c r="Y161" s="6" t="s">
        <v>42</v>
      </c>
      <c r="Z161" s="14" t="str">
        <f t="shared" si="1"/>
        <v>{
    "id": "M1-NyO-14a-E-2-BR",
    "stimulus": "&lt;p&gt;Em qual das opções a figura se repete menos vezes?&lt;/p&gt;",
    "hint": "&lt;p&gt;Estes são os primeiros dez números:&lt;/p&gt;&lt;p&gt;0, 1, 2, 3, 4, 5, 6, 7, 8 e 9.&lt;/p&gt;",
    "feedback": "&lt;p&gt;Estes são os primeiros dez números:&lt;/p&gt;&lt;p&gt;0,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 true
        }
    }
}</v>
      </c>
      <c r="AA161" s="15" t="s">
        <v>749</v>
      </c>
      <c r="AB161" s="12" t="str">
        <f t="shared" si="2"/>
        <v>M1-NyO-14a-E-2</v>
      </c>
      <c r="AC161" s="16" t="str">
        <f t="shared" si="3"/>
        <v>M1-NyO-14a-E-2-BR</v>
      </c>
      <c r="AD161" s="16" t="s">
        <v>44</v>
      </c>
      <c r="AE161" s="16"/>
      <c r="AF161" s="17" t="s">
        <v>45</v>
      </c>
    </row>
    <row r="162" ht="75.0" customHeight="1">
      <c r="A162" s="6" t="s">
        <v>750</v>
      </c>
      <c r="B162" s="7" t="s">
        <v>751</v>
      </c>
      <c r="C162" s="8" t="s">
        <v>33</v>
      </c>
      <c r="D162" s="9" t="s">
        <v>34</v>
      </c>
      <c r="E162" s="6"/>
      <c r="F162" s="7" t="s">
        <v>752</v>
      </c>
      <c r="G162" s="10" t="s">
        <v>753</v>
      </c>
      <c r="H162" s="7"/>
      <c r="I162" s="23"/>
      <c r="J162" s="6" t="s">
        <v>111</v>
      </c>
      <c r="K162" s="7" t="s">
        <v>754</v>
      </c>
      <c r="L162" s="7" t="s">
        <v>755</v>
      </c>
      <c r="M162" s="7" t="s">
        <v>40</v>
      </c>
      <c r="N162" s="7" t="s">
        <v>756</v>
      </c>
      <c r="O162" s="23" t="s">
        <v>756</v>
      </c>
      <c r="P162" s="14"/>
      <c r="Q162" s="16"/>
      <c r="R162" s="14"/>
      <c r="S162" s="14"/>
      <c r="T162" s="14"/>
      <c r="U162" s="14"/>
      <c r="V162" s="14"/>
      <c r="W162" s="14"/>
      <c r="X162" s="16"/>
      <c r="Y162" s="6" t="s">
        <v>42</v>
      </c>
      <c r="Z162" s="14" t="str">
        <f t="shared" si="1"/>
        <v>{
    "id": "M1-NyO-39a-I-1-BR",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v>
      </c>
      <c r="AA162" s="15" t="s">
        <v>757</v>
      </c>
      <c r="AB162" s="12" t="str">
        <f t="shared" si="2"/>
        <v>M1-NyO-39a-I-1</v>
      </c>
      <c r="AC162" s="16" t="str">
        <f t="shared" si="3"/>
        <v>M1-NyO-39a-I-1-BR</v>
      </c>
      <c r="AD162" s="16" t="s">
        <v>44</v>
      </c>
      <c r="AE162" s="16"/>
      <c r="AF162" s="17" t="s">
        <v>45</v>
      </c>
    </row>
    <row r="163" ht="75.0" customHeight="1">
      <c r="A163" s="6" t="s">
        <v>750</v>
      </c>
      <c r="B163" s="7" t="s">
        <v>751</v>
      </c>
      <c r="C163" s="8" t="s">
        <v>33</v>
      </c>
      <c r="D163" s="9" t="s">
        <v>34</v>
      </c>
      <c r="E163" s="6"/>
      <c r="F163" s="7" t="s">
        <v>752</v>
      </c>
      <c r="G163" s="10" t="s">
        <v>758</v>
      </c>
      <c r="H163" s="7"/>
      <c r="I163" s="23"/>
      <c r="J163" s="6" t="s">
        <v>111</v>
      </c>
      <c r="K163" s="10" t="s">
        <v>754</v>
      </c>
      <c r="L163" s="7" t="s">
        <v>759</v>
      </c>
      <c r="M163" s="7" t="s">
        <v>40</v>
      </c>
      <c r="N163" s="7" t="s">
        <v>756</v>
      </c>
      <c r="O163" s="7" t="s">
        <v>756</v>
      </c>
      <c r="P163" s="14"/>
      <c r="Q163" s="16"/>
      <c r="R163" s="14"/>
      <c r="S163" s="14"/>
      <c r="T163" s="14"/>
      <c r="U163" s="14"/>
      <c r="V163" s="14"/>
      <c r="W163" s="14"/>
      <c r="X163" s="16"/>
      <c r="Y163" s="6" t="s">
        <v>42</v>
      </c>
      <c r="Z163" s="14" t="str">
        <f t="shared" si="1"/>
        <v>{
    "id": "M1-NyO-39a-I-2-BR",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v>
      </c>
      <c r="AA163" s="15" t="s">
        <v>760</v>
      </c>
      <c r="AB163" s="12" t="str">
        <f t="shared" si="2"/>
        <v>M1-NyO-39a-I-2</v>
      </c>
      <c r="AC163" s="16" t="str">
        <f t="shared" si="3"/>
        <v>M1-NyO-39a-I-2-BR</v>
      </c>
      <c r="AD163" s="16" t="s">
        <v>44</v>
      </c>
      <c r="AE163" s="16"/>
      <c r="AF163" s="17" t="s">
        <v>45</v>
      </c>
    </row>
    <row r="164" ht="75.0" customHeight="1">
      <c r="A164" s="6" t="s">
        <v>750</v>
      </c>
      <c r="B164" s="7" t="s">
        <v>751</v>
      </c>
      <c r="C164" s="35" t="s">
        <v>49</v>
      </c>
      <c r="D164" s="9" t="s">
        <v>34</v>
      </c>
      <c r="E164" s="6"/>
      <c r="F164" s="10" t="s">
        <v>761</v>
      </c>
      <c r="G164" s="10" t="s">
        <v>762</v>
      </c>
      <c r="H164" s="7"/>
      <c r="I164" s="23"/>
      <c r="J164" s="6" t="s">
        <v>72</v>
      </c>
      <c r="K164" s="7" t="s">
        <v>763</v>
      </c>
      <c r="L164" s="7" t="s">
        <v>764</v>
      </c>
      <c r="M164" s="7" t="s">
        <v>40</v>
      </c>
      <c r="N164" s="10" t="s">
        <v>756</v>
      </c>
      <c r="O164" s="7" t="s">
        <v>756</v>
      </c>
      <c r="P164" s="14"/>
      <c r="Q164" s="16"/>
      <c r="R164" s="14"/>
      <c r="S164" s="14"/>
      <c r="T164" s="14"/>
      <c r="U164" s="14"/>
      <c r="V164" s="14"/>
      <c r="W164" s="14"/>
      <c r="X164" s="16"/>
      <c r="Y164" s="6" t="s">
        <v>42</v>
      </c>
      <c r="Z164" s="14" t="str">
        <f t="shared" si="1"/>
        <v>{"id":"M1-NyO-39a-E-1-BR","stimulus":"&lt;p&gt;Quantos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AA164" s="15" t="s">
        <v>765</v>
      </c>
      <c r="AB164" s="12" t="str">
        <f t="shared" si="2"/>
        <v>M1-NyO-39a-E-1</v>
      </c>
      <c r="AC164" s="16" t="str">
        <f t="shared" si="3"/>
        <v>M1-NyO-39a-E-1-BR</v>
      </c>
      <c r="AD164" s="16" t="s">
        <v>44</v>
      </c>
      <c r="AE164" s="16"/>
      <c r="AF164" s="17" t="s">
        <v>45</v>
      </c>
    </row>
    <row r="165" ht="75.0" customHeight="1">
      <c r="A165" s="6" t="s">
        <v>750</v>
      </c>
      <c r="B165" s="7" t="s">
        <v>751</v>
      </c>
      <c r="C165" s="18" t="s">
        <v>49</v>
      </c>
      <c r="D165" s="9" t="s">
        <v>34</v>
      </c>
      <c r="E165" s="6"/>
      <c r="F165" s="10" t="s">
        <v>766</v>
      </c>
      <c r="G165" s="10" t="s">
        <v>767</v>
      </c>
      <c r="H165" s="7"/>
      <c r="I165" s="23"/>
      <c r="J165" s="6" t="s">
        <v>72</v>
      </c>
      <c r="K165" s="7" t="s">
        <v>768</v>
      </c>
      <c r="L165" s="7" t="s">
        <v>769</v>
      </c>
      <c r="M165" s="7" t="s">
        <v>40</v>
      </c>
      <c r="N165" s="7" t="s">
        <v>756</v>
      </c>
      <c r="O165" s="7" t="s">
        <v>756</v>
      </c>
      <c r="P165" s="21"/>
      <c r="Q165" s="16"/>
      <c r="R165" s="14"/>
      <c r="S165" s="14"/>
      <c r="T165" s="14"/>
      <c r="U165" s="14"/>
      <c r="V165" s="14"/>
      <c r="W165" s="14"/>
      <c r="X165" s="16"/>
      <c r="Y165" s="6" t="s">
        <v>42</v>
      </c>
      <c r="Z165" s="14" t="str">
        <f t="shared" si="1"/>
        <v>{"id":"M1-NyO-39a-E-2-BR","stimulus":"&lt;p&gt;Quantas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AA165" s="15" t="s">
        <v>770</v>
      </c>
      <c r="AB165" s="12" t="str">
        <f t="shared" si="2"/>
        <v>M1-NyO-39a-E-2</v>
      </c>
      <c r="AC165" s="16" t="str">
        <f t="shared" si="3"/>
        <v>M1-NyO-39a-E-2-BR</v>
      </c>
      <c r="AD165" s="16" t="s">
        <v>44</v>
      </c>
      <c r="AE165" s="16"/>
      <c r="AF165" s="17" t="s">
        <v>45</v>
      </c>
    </row>
    <row r="166" ht="75.0" customHeight="1">
      <c r="A166" s="6" t="s">
        <v>750</v>
      </c>
      <c r="B166" s="7" t="s">
        <v>751</v>
      </c>
      <c r="C166" s="18" t="s">
        <v>49</v>
      </c>
      <c r="D166" s="9" t="s">
        <v>34</v>
      </c>
      <c r="E166" s="6"/>
      <c r="F166" s="10" t="s">
        <v>771</v>
      </c>
      <c r="G166" s="10" t="s">
        <v>772</v>
      </c>
      <c r="H166" s="7"/>
      <c r="I166" s="7"/>
      <c r="J166" s="6" t="s">
        <v>72</v>
      </c>
      <c r="K166" s="7" t="s">
        <v>773</v>
      </c>
      <c r="L166" s="7" t="s">
        <v>774</v>
      </c>
      <c r="M166" s="7" t="s">
        <v>40</v>
      </c>
      <c r="N166" s="7" t="s">
        <v>756</v>
      </c>
      <c r="O166" s="7" t="s">
        <v>756</v>
      </c>
      <c r="P166" s="14"/>
      <c r="Q166" s="16"/>
      <c r="R166" s="14"/>
      <c r="S166" s="14"/>
      <c r="T166" s="14"/>
      <c r="U166" s="14"/>
      <c r="V166" s="14"/>
      <c r="W166" s="14"/>
      <c r="X166" s="16"/>
      <c r="Y166" s="6" t="s">
        <v>42</v>
      </c>
      <c r="Z166" s="14" t="str">
        <f t="shared" si="1"/>
        <v>{
    "id": "M1-NyO-39a-E-3-BR",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v>
      </c>
      <c r="AA166" s="15" t="s">
        <v>775</v>
      </c>
      <c r="AB166" s="12" t="str">
        <f t="shared" si="2"/>
        <v>M1-NyO-39a-E-3</v>
      </c>
      <c r="AC166" s="16" t="str">
        <f t="shared" si="3"/>
        <v>M1-NyO-39a-E-3-BR</v>
      </c>
      <c r="AD166" s="16" t="s">
        <v>44</v>
      </c>
      <c r="AE166" s="16"/>
      <c r="AF166" s="17" t="s">
        <v>45</v>
      </c>
    </row>
    <row r="167" ht="75.0" customHeight="1">
      <c r="A167" s="6" t="s">
        <v>750</v>
      </c>
      <c r="B167" s="7" t="s">
        <v>751</v>
      </c>
      <c r="C167" s="18" t="s">
        <v>49</v>
      </c>
      <c r="D167" s="9" t="s">
        <v>34</v>
      </c>
      <c r="E167" s="6"/>
      <c r="F167" s="10" t="s">
        <v>776</v>
      </c>
      <c r="G167" s="10" t="s">
        <v>777</v>
      </c>
      <c r="H167" s="7"/>
      <c r="I167" s="7"/>
      <c r="J167" s="6" t="s">
        <v>72</v>
      </c>
      <c r="K167" s="10" t="s">
        <v>778</v>
      </c>
      <c r="L167" s="7" t="s">
        <v>779</v>
      </c>
      <c r="M167" s="7" t="s">
        <v>40</v>
      </c>
      <c r="N167" s="7" t="s">
        <v>756</v>
      </c>
      <c r="O167" s="7" t="s">
        <v>756</v>
      </c>
      <c r="P167" s="14"/>
      <c r="Q167" s="16"/>
      <c r="R167" s="14"/>
      <c r="S167" s="14"/>
      <c r="T167" s="14"/>
      <c r="U167" s="14"/>
      <c r="V167" s="14"/>
      <c r="W167" s="14"/>
      <c r="X167" s="16"/>
      <c r="Y167" s="6" t="s">
        <v>42</v>
      </c>
      <c r="Z167" s="14" t="str">
        <f t="shared" si="1"/>
        <v>{"id":"M1-NyO-39a-E-4-BR","stimulus":"&lt;p&gt;Quantos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AA167" s="15" t="s">
        <v>780</v>
      </c>
      <c r="AB167" s="12" t="str">
        <f t="shared" si="2"/>
        <v>M1-NyO-39a-E-4</v>
      </c>
      <c r="AC167" s="16" t="str">
        <f t="shared" si="3"/>
        <v>M1-NyO-39a-E-4-BR</v>
      </c>
      <c r="AD167" s="16" t="s">
        <v>44</v>
      </c>
      <c r="AE167" s="16"/>
      <c r="AF167" s="17" t="s">
        <v>45</v>
      </c>
    </row>
    <row r="168" ht="75.0" customHeight="1">
      <c r="A168" s="6" t="s">
        <v>781</v>
      </c>
      <c r="B168" s="7" t="s">
        <v>782</v>
      </c>
      <c r="C168" s="8" t="s">
        <v>33</v>
      </c>
      <c r="D168" s="9" t="s">
        <v>34</v>
      </c>
      <c r="E168" s="6"/>
      <c r="F168" s="10" t="s">
        <v>783</v>
      </c>
      <c r="G168" s="7" t="s">
        <v>784</v>
      </c>
      <c r="H168" s="7"/>
      <c r="I168" s="16" t="s">
        <v>215</v>
      </c>
      <c r="J168" s="6" t="s">
        <v>111</v>
      </c>
      <c r="K168" s="7" t="s">
        <v>785</v>
      </c>
      <c r="L168" s="10" t="s">
        <v>786</v>
      </c>
      <c r="M168" s="6" t="s">
        <v>40</v>
      </c>
      <c r="N168" s="7" t="s">
        <v>787</v>
      </c>
      <c r="O168" s="7" t="s">
        <v>787</v>
      </c>
      <c r="P168" s="14"/>
      <c r="Q168" s="16"/>
      <c r="R168" s="14"/>
      <c r="S168" s="14"/>
      <c r="T168" s="14"/>
      <c r="U168" s="14"/>
      <c r="V168" s="14"/>
      <c r="W168" s="14"/>
      <c r="X168" s="16"/>
      <c r="Y168" s="6" t="s">
        <v>42</v>
      </c>
      <c r="Z168" s="14" t="str">
        <f t="shared" si="1"/>
        <v>{"id":"M1-NyO-15a-I-1-BR","stimulus":"&lt;p&gt;Quantas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AA168" s="15" t="s">
        <v>788</v>
      </c>
      <c r="AB168" s="12" t="str">
        <f t="shared" si="2"/>
        <v>M1-NyO-15a-I-1</v>
      </c>
      <c r="AC168" s="16" t="str">
        <f t="shared" si="3"/>
        <v>M1-NyO-15a-I-1-BR</v>
      </c>
      <c r="AD168" s="16" t="s">
        <v>44</v>
      </c>
      <c r="AE168" s="17" t="s">
        <v>220</v>
      </c>
      <c r="AF168" s="17" t="s">
        <v>45</v>
      </c>
    </row>
    <row r="169" ht="75.0" customHeight="1">
      <c r="A169" s="6" t="s">
        <v>781</v>
      </c>
      <c r="B169" s="7" t="s">
        <v>782</v>
      </c>
      <c r="C169" s="8" t="s">
        <v>33</v>
      </c>
      <c r="D169" s="9" t="s">
        <v>34</v>
      </c>
      <c r="E169" s="6"/>
      <c r="F169" s="10" t="s">
        <v>789</v>
      </c>
      <c r="G169" s="7" t="s">
        <v>790</v>
      </c>
      <c r="H169" s="7"/>
      <c r="I169" s="16" t="s">
        <v>215</v>
      </c>
      <c r="J169" s="6" t="s">
        <v>111</v>
      </c>
      <c r="K169" s="7" t="s">
        <v>791</v>
      </c>
      <c r="L169" s="10" t="s">
        <v>792</v>
      </c>
      <c r="M169" s="6" t="s">
        <v>40</v>
      </c>
      <c r="N169" s="7" t="s">
        <v>793</v>
      </c>
      <c r="O169" s="7" t="s">
        <v>793</v>
      </c>
      <c r="P169" s="14"/>
      <c r="Q169" s="16"/>
      <c r="R169" s="14"/>
      <c r="S169" s="14"/>
      <c r="T169" s="14"/>
      <c r="U169" s="14"/>
      <c r="V169" s="14"/>
      <c r="W169" s="14"/>
      <c r="X169" s="16"/>
      <c r="Y169" s="6" t="s">
        <v>42</v>
      </c>
      <c r="Z169" s="14" t="str">
        <f t="shared" si="1"/>
        <v>{"id":"M1-NyO-15a-I-2-BR","stimulus":"&lt;p&gt;Quantos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AA169" s="15" t="s">
        <v>794</v>
      </c>
      <c r="AB169" s="12" t="str">
        <f t="shared" si="2"/>
        <v>M1-NyO-15a-I-2</v>
      </c>
      <c r="AC169" s="16" t="str">
        <f t="shared" si="3"/>
        <v>M1-NyO-15a-I-2-BR</v>
      </c>
      <c r="AD169" s="16" t="s">
        <v>44</v>
      </c>
      <c r="AE169" s="17" t="s">
        <v>220</v>
      </c>
      <c r="AF169" s="17" t="s">
        <v>45</v>
      </c>
    </row>
    <row r="170" ht="75.0" customHeight="1">
      <c r="A170" s="6" t="s">
        <v>781</v>
      </c>
      <c r="B170" s="7" t="s">
        <v>782</v>
      </c>
      <c r="C170" s="8" t="s">
        <v>33</v>
      </c>
      <c r="D170" s="9" t="s">
        <v>34</v>
      </c>
      <c r="E170" s="6"/>
      <c r="F170" s="10" t="s">
        <v>795</v>
      </c>
      <c r="G170" s="7" t="s">
        <v>796</v>
      </c>
      <c r="H170" s="7"/>
      <c r="I170" s="16" t="s">
        <v>215</v>
      </c>
      <c r="J170" s="6" t="s">
        <v>37</v>
      </c>
      <c r="K170" s="7" t="s">
        <v>791</v>
      </c>
      <c r="L170" s="10" t="s">
        <v>797</v>
      </c>
      <c r="M170" s="6" t="s">
        <v>40</v>
      </c>
      <c r="N170" s="7" t="s">
        <v>798</v>
      </c>
      <c r="O170" s="7" t="s">
        <v>798</v>
      </c>
      <c r="P170" s="14"/>
      <c r="Q170" s="16"/>
      <c r="R170" s="14"/>
      <c r="S170" s="14"/>
      <c r="T170" s="14"/>
      <c r="U170" s="14"/>
      <c r="V170" s="14"/>
      <c r="W170" s="14"/>
      <c r="X170" s="16"/>
      <c r="Y170" s="6" t="s">
        <v>42</v>
      </c>
      <c r="Z170" s="14" t="str">
        <f t="shared" si="1"/>
        <v>{"id":"M1-NyO-15a-I-3-BR","stimulus":"&lt;p&gt;Quantas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AA170" s="15" t="s">
        <v>799</v>
      </c>
      <c r="AB170" s="12" t="str">
        <f t="shared" si="2"/>
        <v>M1-NyO-15a-I-3</v>
      </c>
      <c r="AC170" s="16" t="str">
        <f t="shared" si="3"/>
        <v>M1-NyO-15a-I-3-BR</v>
      </c>
      <c r="AD170" s="16" t="s">
        <v>44</v>
      </c>
      <c r="AE170" s="17" t="s">
        <v>220</v>
      </c>
      <c r="AF170" s="17" t="s">
        <v>45</v>
      </c>
    </row>
    <row r="171" ht="75.0" customHeight="1">
      <c r="A171" s="6" t="s">
        <v>781</v>
      </c>
      <c r="B171" s="7" t="s">
        <v>782</v>
      </c>
      <c r="C171" s="18" t="s">
        <v>49</v>
      </c>
      <c r="D171" s="9" t="s">
        <v>34</v>
      </c>
      <c r="E171" s="6"/>
      <c r="F171" s="10" t="s">
        <v>800</v>
      </c>
      <c r="G171" s="7"/>
      <c r="H171" s="7"/>
      <c r="I171" s="16" t="s">
        <v>215</v>
      </c>
      <c r="J171" s="6" t="s">
        <v>801</v>
      </c>
      <c r="K171" s="7" t="s">
        <v>802</v>
      </c>
      <c r="L171" s="7"/>
      <c r="M171" s="6" t="s">
        <v>40</v>
      </c>
      <c r="N171" s="10" t="s">
        <v>803</v>
      </c>
      <c r="O171" s="10" t="s">
        <v>804</v>
      </c>
      <c r="P171" s="14"/>
      <c r="Q171" s="16"/>
      <c r="R171" s="14"/>
      <c r="S171" s="14"/>
      <c r="T171" s="14"/>
      <c r="U171" s="14"/>
      <c r="V171" s="14"/>
      <c r="W171" s="14"/>
      <c r="X171" s="16"/>
      <c r="Y171" s="6" t="s">
        <v>42</v>
      </c>
      <c r="Z171" s="14" t="str">
        <f t="shared" si="1"/>
        <v>{"id":"M1-NyO-15a-E-1-BR","stimulus":"&lt;p&gt;Selecione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v>
      </c>
      <c r="AA171" s="15" t="s">
        <v>805</v>
      </c>
      <c r="AB171" s="12" t="str">
        <f t="shared" si="2"/>
        <v>M1-NyO-15a-E-1</v>
      </c>
      <c r="AC171" s="16" t="str">
        <f t="shared" si="3"/>
        <v>M1-NyO-15a-E-1-BR</v>
      </c>
      <c r="AD171" s="16" t="s">
        <v>44</v>
      </c>
      <c r="AE171" s="17" t="s">
        <v>220</v>
      </c>
      <c r="AF171" s="17" t="s">
        <v>45</v>
      </c>
    </row>
    <row r="172" ht="75.0" customHeight="1">
      <c r="A172" s="6" t="s">
        <v>781</v>
      </c>
      <c r="B172" s="7" t="s">
        <v>782</v>
      </c>
      <c r="C172" s="18" t="s">
        <v>49</v>
      </c>
      <c r="D172" s="9" t="s">
        <v>34</v>
      </c>
      <c r="E172" s="6"/>
      <c r="F172" s="10" t="s">
        <v>806</v>
      </c>
      <c r="G172" s="7"/>
      <c r="H172" s="7"/>
      <c r="I172" s="6" t="s">
        <v>215</v>
      </c>
      <c r="J172" s="6" t="s">
        <v>801</v>
      </c>
      <c r="K172" s="7" t="s">
        <v>802</v>
      </c>
      <c r="L172" s="7"/>
      <c r="M172" s="6" t="s">
        <v>40</v>
      </c>
      <c r="N172" s="10" t="s">
        <v>807</v>
      </c>
      <c r="O172" s="10" t="s">
        <v>808</v>
      </c>
      <c r="P172" s="14"/>
      <c r="Q172" s="16"/>
      <c r="R172" s="14"/>
      <c r="S172" s="14"/>
      <c r="T172" s="14"/>
      <c r="U172" s="14"/>
      <c r="V172" s="14"/>
      <c r="W172" s="14"/>
      <c r="X172" s="16"/>
      <c r="Y172" s="6" t="s">
        <v>42</v>
      </c>
      <c r="Z172" s="14" t="str">
        <f t="shared" si="1"/>
        <v>{"id":"M1-NyO-15a-E-2-BR","stimulus":"&lt;p&gt;Selecione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v>
      </c>
      <c r="AA172" s="15" t="s">
        <v>809</v>
      </c>
      <c r="AB172" s="12" t="str">
        <f t="shared" si="2"/>
        <v>M1-NyO-15a-E-2</v>
      </c>
      <c r="AC172" s="16" t="str">
        <f t="shared" si="3"/>
        <v>M1-NyO-15a-E-2-BR</v>
      </c>
      <c r="AD172" s="16" t="s">
        <v>44</v>
      </c>
      <c r="AE172" s="17" t="s">
        <v>220</v>
      </c>
      <c r="AF172" s="17" t="s">
        <v>45</v>
      </c>
    </row>
    <row r="173" ht="75.0" customHeight="1">
      <c r="A173" s="6" t="s">
        <v>781</v>
      </c>
      <c r="B173" s="7" t="s">
        <v>782</v>
      </c>
      <c r="C173" s="18" t="s">
        <v>49</v>
      </c>
      <c r="D173" s="9" t="s">
        <v>34</v>
      </c>
      <c r="E173" s="6"/>
      <c r="F173" s="10" t="s">
        <v>810</v>
      </c>
      <c r="G173" s="7"/>
      <c r="H173" s="7"/>
      <c r="I173" s="6" t="s">
        <v>215</v>
      </c>
      <c r="J173" s="6" t="s">
        <v>801</v>
      </c>
      <c r="K173" s="7" t="s">
        <v>802</v>
      </c>
      <c r="L173" s="7"/>
      <c r="M173" s="6" t="s">
        <v>40</v>
      </c>
      <c r="N173" s="10" t="s">
        <v>811</v>
      </c>
      <c r="O173" s="10" t="s">
        <v>812</v>
      </c>
      <c r="P173" s="14"/>
      <c r="Q173" s="16"/>
      <c r="R173" s="14"/>
      <c r="S173" s="14"/>
      <c r="T173" s="14"/>
      <c r="U173" s="14"/>
      <c r="V173" s="14"/>
      <c r="W173" s="14"/>
      <c r="X173" s="16"/>
      <c r="Y173" s="6" t="s">
        <v>42</v>
      </c>
      <c r="Z173" s="14" t="str">
        <f t="shared" si="1"/>
        <v>{"id":"M1-NyO-15a-E-3-BR","stimulus":"&lt;p&gt;Selecione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v>
      </c>
      <c r="AA173" s="15" t="s">
        <v>813</v>
      </c>
      <c r="AB173" s="12" t="str">
        <f t="shared" si="2"/>
        <v>M1-NyO-15a-E-3</v>
      </c>
      <c r="AC173" s="16" t="str">
        <f t="shared" si="3"/>
        <v>M1-NyO-15a-E-3-BR</v>
      </c>
      <c r="AD173" s="16" t="s">
        <v>44</v>
      </c>
      <c r="AE173" s="17" t="s">
        <v>220</v>
      </c>
      <c r="AF173" s="17" t="s">
        <v>45</v>
      </c>
    </row>
    <row r="174" ht="75.0" customHeight="1">
      <c r="A174" s="6" t="s">
        <v>814</v>
      </c>
      <c r="B174" s="7" t="s">
        <v>815</v>
      </c>
      <c r="C174" s="8" t="s">
        <v>33</v>
      </c>
      <c r="D174" s="9" t="s">
        <v>34</v>
      </c>
      <c r="E174" s="6"/>
      <c r="F174" s="7" t="s">
        <v>816</v>
      </c>
      <c r="G174" s="7"/>
      <c r="H174" s="7"/>
      <c r="I174" s="7"/>
      <c r="J174" s="6" t="s">
        <v>37</v>
      </c>
      <c r="K174" s="7" t="s">
        <v>817</v>
      </c>
      <c r="L174" s="7" t="s">
        <v>818</v>
      </c>
      <c r="M174" s="7" t="s">
        <v>40</v>
      </c>
      <c r="N174" s="7" t="s">
        <v>819</v>
      </c>
      <c r="O174" s="7" t="s">
        <v>820</v>
      </c>
      <c r="P174" s="14"/>
      <c r="Q174" s="16"/>
      <c r="R174" s="14"/>
      <c r="S174" s="14"/>
      <c r="T174" s="14"/>
      <c r="U174" s="14"/>
      <c r="V174" s="14"/>
      <c r="W174" s="14"/>
      <c r="X174" s="16"/>
      <c r="Y174" s="6" t="s">
        <v>42</v>
      </c>
      <c r="Z174" s="14" t="str">
        <f t="shared" si="1"/>
        <v>{"id":"M1-NyO-15b-I-1-BR","stimulus":"&lt;p&gt;Qual é o valor da soma?&lt;/p&gt;","feedback":"&lt;p&gt;{{Q1}} mais {{Q2}} é igual a {{A1}}.&lt;/p&gt;","hint":"&lt;p&gt;{{Q1}} mais {{Q2}} é igual a...&lt;/p&gt;","template":"&lt;p&gt;{{Q1}}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AA174" s="15" t="s">
        <v>821</v>
      </c>
      <c r="AB174" s="12" t="str">
        <f t="shared" si="2"/>
        <v>M1-NyO-15b-I-1</v>
      </c>
      <c r="AC174" s="16" t="str">
        <f t="shared" si="3"/>
        <v>M1-NyO-15b-I-1-BR</v>
      </c>
      <c r="AD174" s="16" t="s">
        <v>44</v>
      </c>
      <c r="AE174" s="16"/>
      <c r="AF174" s="17" t="s">
        <v>45</v>
      </c>
    </row>
    <row r="175" ht="75.0" customHeight="1">
      <c r="A175" s="6" t="s">
        <v>814</v>
      </c>
      <c r="B175" s="7" t="s">
        <v>815</v>
      </c>
      <c r="C175" s="18" t="s">
        <v>49</v>
      </c>
      <c r="D175" s="9" t="s">
        <v>34</v>
      </c>
      <c r="E175" s="6"/>
      <c r="F175" s="7" t="s">
        <v>822</v>
      </c>
      <c r="G175" s="7" t="s">
        <v>823</v>
      </c>
      <c r="H175" s="7"/>
      <c r="I175" s="7"/>
      <c r="J175" s="6" t="s">
        <v>72</v>
      </c>
      <c r="K175" s="10" t="s">
        <v>824</v>
      </c>
      <c r="L175" s="7" t="s">
        <v>825</v>
      </c>
      <c r="M175" s="7" t="s">
        <v>40</v>
      </c>
      <c r="N175" s="7" t="s">
        <v>819</v>
      </c>
      <c r="O175" s="23" t="s">
        <v>820</v>
      </c>
      <c r="P175" s="14"/>
      <c r="Q175" s="16"/>
      <c r="R175" s="14"/>
      <c r="S175" s="14"/>
      <c r="T175" s="14"/>
      <c r="U175" s="14"/>
      <c r="V175" s="14"/>
      <c r="W175" s="14"/>
      <c r="X175" s="16"/>
      <c r="Y175" s="6" t="s">
        <v>42</v>
      </c>
      <c r="Z175" s="14" t="str">
        <f t="shared" si="1"/>
        <v>{"id":"M1-NyO-15b-E-1-BR","stimulus":"&lt;p&gt;Calcule a soma.&lt;/p&gt;","feedback":"&lt;p&gt;{{Q1}} mais {{Q2}} é igual a {{A1}}.&lt;/p&gt;","hint":"&lt;p&gt;{{Q1}} mais {{Q2}} é igual a...&lt;/p&gt;","template":"&lt;p&gt;{{Q1}} + {{Q2}} = {{response}}&lt;/p&gt;","seed":{"parameters":[{"name":"Q1","label":null,"list":[0,1,2,3,4,5]},{"name":"Q2","label":null,"list":[0,1,2,3,4,5]}],"calculated":[{"name":"A1","label":"{{function}}","function":"{{Q1}}+{{Q2}}"}],"uniques":false},"algorithm":{"name":"calculateOperation","params":{"method":"equivLiteral","keyboard":"NUMERICAL"}}}</v>
      </c>
      <c r="AA175" s="15" t="s">
        <v>826</v>
      </c>
      <c r="AB175" s="12" t="str">
        <f t="shared" si="2"/>
        <v>M1-NyO-15b-E-1</v>
      </c>
      <c r="AC175" s="16" t="str">
        <f t="shared" si="3"/>
        <v>M1-NyO-15b-E-1-BR</v>
      </c>
      <c r="AD175" s="16" t="s">
        <v>44</v>
      </c>
      <c r="AE175" s="16"/>
      <c r="AF175" s="17" t="s">
        <v>45</v>
      </c>
    </row>
    <row r="176" ht="75.0" customHeight="1">
      <c r="A176" s="6" t="s">
        <v>814</v>
      </c>
      <c r="B176" s="7" t="s">
        <v>815</v>
      </c>
      <c r="C176" s="39" t="s">
        <v>827</v>
      </c>
      <c r="D176" s="9" t="s">
        <v>34</v>
      </c>
      <c r="E176" s="6"/>
      <c r="F176" s="10" t="s">
        <v>828</v>
      </c>
      <c r="G176" s="10" t="s">
        <v>829</v>
      </c>
      <c r="H176" s="7"/>
      <c r="I176" s="7"/>
      <c r="J176" s="6" t="s">
        <v>72</v>
      </c>
      <c r="K176" s="7" t="s">
        <v>830</v>
      </c>
      <c r="L176" s="7" t="s">
        <v>825</v>
      </c>
      <c r="M176" s="7" t="s">
        <v>40</v>
      </c>
      <c r="N176" s="7" t="s">
        <v>819</v>
      </c>
      <c r="O176" s="7" t="s">
        <v>820</v>
      </c>
      <c r="P176" s="23"/>
      <c r="Q176" s="16"/>
      <c r="R176" s="14"/>
      <c r="S176" s="14"/>
      <c r="T176" s="14"/>
      <c r="U176" s="14"/>
      <c r="V176" s="14"/>
      <c r="W176" s="14"/>
      <c r="X176" s="16"/>
      <c r="Y176" s="6" t="s">
        <v>42</v>
      </c>
      <c r="Z176" s="14" t="str">
        <f t="shared" si="1"/>
        <v>{"id":"M1-NyO-15b-A-1-BR","stimulus":"&lt;p&gt;Yasmin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v>
      </c>
      <c r="AA176" s="15" t="s">
        <v>831</v>
      </c>
      <c r="AB176" s="12" t="str">
        <f t="shared" si="2"/>
        <v>M1-NyO-15b-A-1</v>
      </c>
      <c r="AC176" s="16" t="str">
        <f t="shared" si="3"/>
        <v>M1-NyO-15b-A-1-BR</v>
      </c>
      <c r="AD176" s="16" t="s">
        <v>44</v>
      </c>
      <c r="AE176" s="16"/>
      <c r="AF176" s="17" t="s">
        <v>45</v>
      </c>
    </row>
    <row r="177" ht="75.0" customHeight="1">
      <c r="A177" s="6" t="s">
        <v>814</v>
      </c>
      <c r="B177" s="7" t="s">
        <v>815</v>
      </c>
      <c r="C177" s="39" t="s">
        <v>827</v>
      </c>
      <c r="D177" s="9" t="s">
        <v>34</v>
      </c>
      <c r="E177" s="6"/>
      <c r="F177" s="10" t="s">
        <v>832</v>
      </c>
      <c r="G177" s="10" t="s">
        <v>833</v>
      </c>
      <c r="H177" s="7"/>
      <c r="I177" s="7"/>
      <c r="J177" s="6" t="s">
        <v>72</v>
      </c>
      <c r="K177" s="10" t="s">
        <v>834</v>
      </c>
      <c r="L177" s="7" t="s">
        <v>825</v>
      </c>
      <c r="M177" s="7" t="s">
        <v>40</v>
      </c>
      <c r="N177" s="7" t="s">
        <v>819</v>
      </c>
      <c r="O177" s="7" t="s">
        <v>820</v>
      </c>
      <c r="P177" s="23"/>
      <c r="Q177" s="16"/>
      <c r="R177" s="14"/>
      <c r="S177" s="14"/>
      <c r="T177" s="14"/>
      <c r="U177" s="14"/>
      <c r="V177" s="14"/>
      <c r="W177" s="14"/>
      <c r="X177" s="16"/>
      <c r="Y177" s="6" t="s">
        <v>42</v>
      </c>
      <c r="Z177" s="14" t="str">
        <f t="shared" si="1"/>
        <v>{"id":"M1-NyO-15b-A-2-BR","stimulus":"&lt;p&gt;Visitando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v>
      </c>
      <c r="AA177" s="15" t="s">
        <v>835</v>
      </c>
      <c r="AB177" s="12" t="str">
        <f t="shared" si="2"/>
        <v>M1-NyO-15b-A-2</v>
      </c>
      <c r="AC177" s="16" t="str">
        <f t="shared" si="3"/>
        <v>M1-NyO-15b-A-2-BR</v>
      </c>
      <c r="AD177" s="16" t="s">
        <v>44</v>
      </c>
      <c r="AE177" s="16"/>
      <c r="AF177" s="17" t="s">
        <v>45</v>
      </c>
    </row>
    <row r="178" ht="75.0" customHeight="1">
      <c r="A178" s="6" t="s">
        <v>814</v>
      </c>
      <c r="B178" s="7" t="s">
        <v>815</v>
      </c>
      <c r="C178" s="39" t="s">
        <v>827</v>
      </c>
      <c r="D178" s="9" t="s">
        <v>34</v>
      </c>
      <c r="E178" s="6"/>
      <c r="F178" s="10" t="s">
        <v>836</v>
      </c>
      <c r="G178" s="10" t="s">
        <v>837</v>
      </c>
      <c r="H178" s="7"/>
      <c r="I178" s="7"/>
      <c r="J178" s="6" t="s">
        <v>72</v>
      </c>
      <c r="K178" s="7" t="s">
        <v>838</v>
      </c>
      <c r="L178" s="7" t="s">
        <v>825</v>
      </c>
      <c r="M178" s="7" t="s">
        <v>40</v>
      </c>
      <c r="N178" s="7" t="s">
        <v>819</v>
      </c>
      <c r="O178" s="23" t="s">
        <v>820</v>
      </c>
      <c r="P178" s="23"/>
      <c r="Q178" s="16"/>
      <c r="R178" s="14"/>
      <c r="S178" s="14"/>
      <c r="T178" s="14"/>
      <c r="U178" s="14"/>
      <c r="V178" s="14"/>
      <c r="W178" s="14"/>
      <c r="X178" s="16"/>
      <c r="Y178" s="6" t="s">
        <v>42</v>
      </c>
      <c r="Z178" s="14" t="str">
        <f t="shared" si="1"/>
        <v>{"id":"M1-NyO-15b-A-3-BR","stimulus":"&lt;p&gt;Lucas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v>
      </c>
      <c r="AA178" s="15" t="s">
        <v>839</v>
      </c>
      <c r="AB178" s="12" t="str">
        <f t="shared" si="2"/>
        <v>M1-NyO-15b-A-3</v>
      </c>
      <c r="AC178" s="16" t="str">
        <f t="shared" si="3"/>
        <v>M1-NyO-15b-A-3-BR</v>
      </c>
      <c r="AD178" s="16" t="s">
        <v>44</v>
      </c>
      <c r="AE178" s="16"/>
      <c r="AF178" s="17" t="s">
        <v>45</v>
      </c>
    </row>
    <row r="179" ht="75.0" customHeight="1">
      <c r="A179" s="6" t="s">
        <v>840</v>
      </c>
      <c r="B179" s="7" t="s">
        <v>841</v>
      </c>
      <c r="C179" s="8" t="s">
        <v>33</v>
      </c>
      <c r="D179" s="9" t="s">
        <v>34</v>
      </c>
      <c r="E179" s="6"/>
      <c r="F179" s="7" t="s">
        <v>842</v>
      </c>
      <c r="G179" s="7"/>
      <c r="H179" s="7"/>
      <c r="I179" s="6" t="s">
        <v>104</v>
      </c>
      <c r="J179" s="6" t="s">
        <v>111</v>
      </c>
      <c r="K179" s="29" t="s">
        <v>843</v>
      </c>
      <c r="L179" s="37" t="s">
        <v>844</v>
      </c>
      <c r="M179" s="6" t="s">
        <v>40</v>
      </c>
      <c r="N179" s="7" t="s">
        <v>819</v>
      </c>
      <c r="O179" s="23" t="s">
        <v>820</v>
      </c>
      <c r="P179" s="23"/>
      <c r="Q179" s="16"/>
      <c r="R179" s="14"/>
      <c r="S179" s="14"/>
      <c r="T179" s="14"/>
      <c r="U179" s="14"/>
      <c r="V179" s="14"/>
      <c r="W179" s="14"/>
      <c r="X179" s="16"/>
      <c r="Y179" s="6" t="s">
        <v>42</v>
      </c>
      <c r="Z179" s="14" t="str">
        <f t="shared" si="1"/>
        <v>{"id":"M1-NyO-16a-I-1-BR","stimulus":"&lt;p&gt;Escolha o resultado desta adição.&lt;/p&gt;","feedback":"&lt;p&gt;{{Q1}} mais {{Q2}} é igual a {{A1}}.&lt;/p&gt;","hint":"&lt;p&gt;{{Q1}} mais {{Q2}} é igual a...&lt;/p&gt;","template":"&lt;p&gt;{{Q1}}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AA179" s="15" t="s">
        <v>845</v>
      </c>
      <c r="AB179" s="12" t="str">
        <f t="shared" si="2"/>
        <v>M1-NyO-16a-I-1</v>
      </c>
      <c r="AC179" s="16" t="str">
        <f t="shared" si="3"/>
        <v>M1-NyO-16a-I-1-BR</v>
      </c>
      <c r="AD179" s="16" t="s">
        <v>44</v>
      </c>
      <c r="AE179" s="17" t="s">
        <v>220</v>
      </c>
      <c r="AF179" s="17" t="s">
        <v>45</v>
      </c>
    </row>
    <row r="180" ht="75.0" customHeight="1">
      <c r="A180" s="6" t="s">
        <v>840</v>
      </c>
      <c r="B180" s="7" t="s">
        <v>841</v>
      </c>
      <c r="C180" s="18" t="s">
        <v>49</v>
      </c>
      <c r="D180" s="9" t="s">
        <v>34</v>
      </c>
      <c r="E180" s="6"/>
      <c r="F180" s="10" t="s">
        <v>846</v>
      </c>
      <c r="G180" s="10" t="s">
        <v>847</v>
      </c>
      <c r="H180" s="7"/>
      <c r="I180" s="6" t="s">
        <v>104</v>
      </c>
      <c r="J180" s="6" t="s">
        <v>72</v>
      </c>
      <c r="K180" s="29" t="s">
        <v>848</v>
      </c>
      <c r="L180" s="37" t="s">
        <v>825</v>
      </c>
      <c r="M180" s="6" t="s">
        <v>40</v>
      </c>
      <c r="N180" s="7" t="s">
        <v>819</v>
      </c>
      <c r="O180" s="23" t="s">
        <v>820</v>
      </c>
      <c r="P180" s="23"/>
      <c r="Q180" s="16"/>
      <c r="R180" s="14"/>
      <c r="S180" s="14"/>
      <c r="T180" s="14"/>
      <c r="U180" s="14"/>
      <c r="V180" s="14"/>
      <c r="W180" s="14"/>
      <c r="X180" s="16"/>
      <c r="Y180" s="6" t="s">
        <v>42</v>
      </c>
      <c r="Z180" s="14" t="str">
        <f t="shared" si="1"/>
        <v>{"id":"M1-NyO-16a-E-1-BR","stimulus":"&lt;p&gt;Calcule esta adição.&lt;/p&gt;","feedback":"&lt;p&gt;{{Q1}} mais {{Q2}} é igual a {{A1}}.&lt;/p&gt;","hint":"&lt;p&gt;{{Q1}} mais {{Q2}} é igual a...&lt;/p&gt;","template":"&lt;p&gt;{{Q1}} + {{Q2}} = {{response}}&lt;/p&gt;","seed":{"parameters":[{"name":"Q1","label":null,"min":4,"max":6,"step":1},{"name":"Q2","label":null,"min":1,"max":3,"step":1}],"calculated":[{"name":"A1","label":"{{function}}","function":"{{Q1}}+{{Q2}}"}],"uniques":false},"algorithm":{"name":"calculateOperation","params":{"method":"equivLiteral","keyboard":"NUMERICAL"}}}</v>
      </c>
      <c r="AA180" s="15" t="s">
        <v>849</v>
      </c>
      <c r="AB180" s="12" t="str">
        <f t="shared" si="2"/>
        <v>M1-NyO-16a-E-1</v>
      </c>
      <c r="AC180" s="16" t="str">
        <f t="shared" si="3"/>
        <v>M1-NyO-16a-E-1-BR</v>
      </c>
      <c r="AD180" s="16" t="s">
        <v>44</v>
      </c>
      <c r="AE180" s="17" t="s">
        <v>220</v>
      </c>
      <c r="AF180" s="17" t="s">
        <v>45</v>
      </c>
    </row>
    <row r="181" ht="75.0" customHeight="1">
      <c r="A181" s="6" t="s">
        <v>840</v>
      </c>
      <c r="B181" s="7" t="s">
        <v>841</v>
      </c>
      <c r="C181" s="39" t="s">
        <v>827</v>
      </c>
      <c r="D181" s="9" t="s">
        <v>34</v>
      </c>
      <c r="E181" s="6"/>
      <c r="F181" s="10" t="s">
        <v>850</v>
      </c>
      <c r="G181" s="10" t="s">
        <v>851</v>
      </c>
      <c r="H181" s="7"/>
      <c r="I181" s="6" t="s">
        <v>104</v>
      </c>
      <c r="J181" s="6" t="s">
        <v>72</v>
      </c>
      <c r="K181" s="10" t="s">
        <v>852</v>
      </c>
      <c r="L181" s="7" t="s">
        <v>825</v>
      </c>
      <c r="M181" s="6" t="s">
        <v>40</v>
      </c>
      <c r="N181" s="7" t="s">
        <v>819</v>
      </c>
      <c r="O181" s="7" t="s">
        <v>820</v>
      </c>
      <c r="P181" s="23"/>
      <c r="Q181" s="16"/>
      <c r="R181" s="14"/>
      <c r="S181" s="14"/>
      <c r="T181" s="14"/>
      <c r="U181" s="14"/>
      <c r="V181" s="14"/>
      <c r="W181" s="14"/>
      <c r="X181" s="16"/>
      <c r="Y181" s="6" t="s">
        <v>42</v>
      </c>
      <c r="Z181" s="14" t="str">
        <f t="shared" si="1"/>
        <v>{"id":"M1-NyO-16a-A-1-BR","stimulus":"&lt;p&gt;Julieta tem {{Q1}} cachorros e {{Q2}} gatos no sítio dela. Quantos desses animais ela tem no total?&lt;/p&gt;","feedback":"&lt;p&gt;{{Q1}} mais {{Q2}} é igual a {{A1}}.&lt;/p&gt;","hint":"&lt;p&gt;{{Q1}} mais {{Q2}} é igual a...&lt;/p&gt;","template":"&lt;p&gt;{{Q1}} cachorros + {{Q2}} gatos = {{response}} animais&lt;/p&gt;","seed":{"parameters":[{"name":"Q1","label":null,"min":2,"max":4,"step":1},{"name":"Q2","label":null,"min":2,"max":5,"step":1}],"calculated":[{"name":"A1","label":"{{function}}","function":"{{Q1}}+{{Q2}}"}],"uniques":false},"algorithm":{"name":"calculateOperation","params":{"method":"equivLiteral","keyboard":"NUMERICAL"}}}</v>
      </c>
      <c r="AA181" s="15" t="s">
        <v>853</v>
      </c>
      <c r="AB181" s="12" t="str">
        <f t="shared" si="2"/>
        <v>M1-NyO-16a-A-1</v>
      </c>
      <c r="AC181" s="16" t="str">
        <f t="shared" si="3"/>
        <v>M1-NyO-16a-A-1-BR</v>
      </c>
      <c r="AD181" s="16" t="s">
        <v>44</v>
      </c>
      <c r="AE181" s="17" t="s">
        <v>220</v>
      </c>
      <c r="AF181" s="17" t="s">
        <v>45</v>
      </c>
    </row>
    <row r="182" ht="75.0" customHeight="1">
      <c r="A182" s="6" t="s">
        <v>840</v>
      </c>
      <c r="B182" s="7" t="s">
        <v>841</v>
      </c>
      <c r="C182" s="39" t="s">
        <v>827</v>
      </c>
      <c r="D182" s="9" t="s">
        <v>34</v>
      </c>
      <c r="E182" s="6"/>
      <c r="F182" s="10" t="s">
        <v>854</v>
      </c>
      <c r="G182" s="7" t="s">
        <v>855</v>
      </c>
      <c r="H182" s="7"/>
      <c r="I182" s="6" t="s">
        <v>104</v>
      </c>
      <c r="J182" s="6" t="s">
        <v>72</v>
      </c>
      <c r="K182" s="10" t="s">
        <v>856</v>
      </c>
      <c r="L182" s="7" t="s">
        <v>825</v>
      </c>
      <c r="M182" s="6" t="s">
        <v>40</v>
      </c>
      <c r="N182" s="7" t="s">
        <v>819</v>
      </c>
      <c r="O182" s="7" t="s">
        <v>820</v>
      </c>
      <c r="P182" s="23"/>
      <c r="Q182" s="16"/>
      <c r="R182" s="21"/>
      <c r="S182" s="21"/>
      <c r="T182" s="21"/>
      <c r="U182" s="21"/>
      <c r="V182" s="21"/>
      <c r="W182" s="14"/>
      <c r="X182" s="16"/>
      <c r="Y182" s="6" t="s">
        <v>42</v>
      </c>
      <c r="Z182" s="14" t="str">
        <f t="shared" si="1"/>
        <v>{"id":"M1-NyO-16a-A-2-BR","stimulus":"&lt;p&gt;Ivan tem {{Q1}} bolinhas de gude verdes e {{Q2}} amarelas. Quantas bolinhas de gude ele tem ao todo?&lt;/p&gt;","feedback":"&lt;p&gt;{{Q1}} mais {{Q2}} é igual a {{A1}}.&lt;/p&gt;","hint":"&lt;p&gt;{{Q1}} mais {{Q2}} é igual a...&lt;/p&gt;","template":"&lt;p&gt;{{Q1}} bolinhas verdes + {{Q2}} bolinhas amarelas = {{response}} bolinhas de gude&lt;/p&gt;","seed":{"parameters":[{"name":"Q1","label":null,"min":2,"max":4,"step":1},{"name":"Q2","label":null,"min":2,"max":5,"step":1}],"calculated":[{"name":"A1","label":"{{function}}","function":"{{Q1}}+{{Q2}}"}],"uniques":false},"algorithm":{"name":"calculateOperation","params":{"method":"equivLiteral","keyboard":"NUMERICAL"}}}</v>
      </c>
      <c r="AA182" s="15" t="s">
        <v>857</v>
      </c>
      <c r="AB182" s="12" t="str">
        <f t="shared" si="2"/>
        <v>M1-NyO-16a-A-2</v>
      </c>
      <c r="AC182" s="16" t="str">
        <f t="shared" si="3"/>
        <v>M1-NyO-16a-A-2-BR</v>
      </c>
      <c r="AD182" s="16" t="s">
        <v>44</v>
      </c>
      <c r="AE182" s="17" t="s">
        <v>220</v>
      </c>
      <c r="AF182" s="17" t="s">
        <v>45</v>
      </c>
    </row>
    <row r="183" ht="75.0" customHeight="1">
      <c r="A183" s="6" t="s">
        <v>840</v>
      </c>
      <c r="B183" s="7" t="s">
        <v>841</v>
      </c>
      <c r="C183" s="39" t="s">
        <v>827</v>
      </c>
      <c r="D183" s="9" t="s">
        <v>34</v>
      </c>
      <c r="E183" s="6"/>
      <c r="F183" s="7" t="s">
        <v>858</v>
      </c>
      <c r="G183" s="7" t="s">
        <v>859</v>
      </c>
      <c r="H183" s="7"/>
      <c r="I183" s="6" t="s">
        <v>104</v>
      </c>
      <c r="J183" s="6" t="s">
        <v>72</v>
      </c>
      <c r="K183" s="10" t="s">
        <v>848</v>
      </c>
      <c r="L183" s="7" t="s">
        <v>825</v>
      </c>
      <c r="M183" s="6" t="s">
        <v>40</v>
      </c>
      <c r="N183" s="7" t="s">
        <v>819</v>
      </c>
      <c r="O183" s="7" t="s">
        <v>820</v>
      </c>
      <c r="P183" s="23"/>
      <c r="Q183" s="16"/>
      <c r="R183" s="21"/>
      <c r="S183" s="21"/>
      <c r="T183" s="21"/>
      <c r="U183" s="21"/>
      <c r="V183" s="21"/>
      <c r="W183" s="21"/>
      <c r="X183" s="16"/>
      <c r="Y183" s="6" t="s">
        <v>42</v>
      </c>
      <c r="Z183" s="14" t="str">
        <f t="shared" si="1"/>
        <v>{"id":"M1-NyO-16a-A-3-BR","stimulus":"&lt;p&gt;Elizabete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a...&lt;/p&gt;","template":"&lt;p&gt;{{Q1}} + {{Q2}} = {{response}} casas&lt;/p&gt;","seed":{"parameters":[{"name":"Q1","label":null,"min":4,"max":6,"step":1},{"name":"Q2","label":null,"min":1,"max":3,"step":1}],"calculated":[{"name":"A1","label":"{{function}}","function":"{{Q1}}+{{Q2}}"}],"uniques":false},"algorithm":{"name":"calculateOperation","params":{"method":"equivLiteral","keyboard":"NUMERICAL"}}}</v>
      </c>
      <c r="AA183" s="15" t="s">
        <v>860</v>
      </c>
      <c r="AB183" s="12" t="str">
        <f t="shared" si="2"/>
        <v>M1-NyO-16a-A-3</v>
      </c>
      <c r="AC183" s="16" t="str">
        <f t="shared" si="3"/>
        <v>M1-NyO-16a-A-3-BR</v>
      </c>
      <c r="AD183" s="16" t="s">
        <v>44</v>
      </c>
      <c r="AE183" s="17" t="s">
        <v>220</v>
      </c>
      <c r="AF183" s="17" t="s">
        <v>45</v>
      </c>
    </row>
    <row r="184" ht="75.0" customHeight="1">
      <c r="A184" s="6" t="s">
        <v>861</v>
      </c>
      <c r="B184" s="7" t="s">
        <v>862</v>
      </c>
      <c r="C184" s="8" t="s">
        <v>33</v>
      </c>
      <c r="D184" s="9" t="s">
        <v>34</v>
      </c>
      <c r="E184" s="6"/>
      <c r="F184" s="7" t="s">
        <v>863</v>
      </c>
      <c r="G184" s="7"/>
      <c r="H184" s="7"/>
      <c r="I184" s="7"/>
      <c r="J184" s="6" t="s">
        <v>65</v>
      </c>
      <c r="K184" s="7" t="s">
        <v>864</v>
      </c>
      <c r="L184" s="7" t="s">
        <v>865</v>
      </c>
      <c r="M184" s="6" t="s">
        <v>40</v>
      </c>
      <c r="N184" s="10" t="s">
        <v>866</v>
      </c>
      <c r="O184" s="10" t="s">
        <v>867</v>
      </c>
      <c r="P184" s="14"/>
      <c r="Q184" s="16"/>
      <c r="R184" s="14"/>
      <c r="S184" s="14"/>
      <c r="T184" s="14"/>
      <c r="U184" s="14"/>
      <c r="V184" s="14"/>
      <c r="W184" s="14"/>
      <c r="X184" s="16"/>
      <c r="Y184" s="6" t="s">
        <v>42</v>
      </c>
      <c r="Z184" s="14" t="str">
        <f t="shared" si="1"/>
        <v>{"id":"M1-NyO-16b-I-1-BR","stimulus":"&lt;p&gt;Arraste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 ","function":"{{T1}}+{{T2}}"},{"name":"A2","label":"{{T3}} + {{T4}} = ... ","function":"{{T3}}+{{T4}}"},{"name":"A3","label":"{{T5}} + {{T6}} = ... ","function":"{{T5}}+{{T6}}"}],"uniques":false},"algorithm":{"name":"linkOperationResult","params":{"invert":true},"template":"Math list"}}</v>
      </c>
      <c r="AA184" s="15" t="s">
        <v>868</v>
      </c>
      <c r="AB184" s="12" t="str">
        <f t="shared" si="2"/>
        <v>M1-NyO-16b-I-1</v>
      </c>
      <c r="AC184" s="16" t="str">
        <f t="shared" si="3"/>
        <v>M1-NyO-16b-I-1-BR</v>
      </c>
      <c r="AD184" s="16" t="s">
        <v>44</v>
      </c>
      <c r="AE184" s="17" t="s">
        <v>220</v>
      </c>
      <c r="AF184" s="17" t="s">
        <v>45</v>
      </c>
    </row>
    <row r="185" ht="75.0" customHeight="1">
      <c r="A185" s="6" t="s">
        <v>861</v>
      </c>
      <c r="B185" s="7" t="s">
        <v>862</v>
      </c>
      <c r="C185" s="18" t="s">
        <v>49</v>
      </c>
      <c r="D185" s="9" t="s">
        <v>34</v>
      </c>
      <c r="E185" s="6"/>
      <c r="F185" s="7" t="s">
        <v>869</v>
      </c>
      <c r="G185" s="7" t="s">
        <v>870</v>
      </c>
      <c r="H185" s="7"/>
      <c r="I185" s="7"/>
      <c r="J185" s="6" t="s">
        <v>72</v>
      </c>
      <c r="K185" s="7" t="s">
        <v>871</v>
      </c>
      <c r="L185" s="7" t="s">
        <v>872</v>
      </c>
      <c r="M185" s="6" t="s">
        <v>40</v>
      </c>
      <c r="N185" s="10" t="s">
        <v>866</v>
      </c>
      <c r="O185" s="10" t="s">
        <v>873</v>
      </c>
      <c r="P185" s="14"/>
      <c r="Q185" s="16"/>
      <c r="R185" s="14"/>
      <c r="S185" s="14"/>
      <c r="T185" s="14"/>
      <c r="U185" s="14"/>
      <c r="V185" s="14"/>
      <c r="W185" s="14"/>
      <c r="X185" s="16"/>
      <c r="Y185" s="6" t="s">
        <v>42</v>
      </c>
      <c r="Z185" s="14" t="str">
        <f t="shared" si="1"/>
        <v>{"id":"M1-NyO-16b-E-1-BR","stimulus":"&lt;p&gt;Escreva o resultado desta adição.&lt;/p&gt;","feedback":"&lt;p&gt;{{T1}} mais {{T2}} é igual a {{A1}}.&lt;/p&gt;","hint":"&lt;p&gt;{{T1}} mais {{T2}} é igual a...&lt;/p&gt;","template":"&lt;p&gt;{{T1}}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85" s="15" t="s">
        <v>874</v>
      </c>
      <c r="AB185" s="12" t="str">
        <f t="shared" si="2"/>
        <v>M1-NyO-16b-E-1</v>
      </c>
      <c r="AC185" s="16" t="str">
        <f t="shared" si="3"/>
        <v>M1-NyO-16b-E-1-BR</v>
      </c>
      <c r="AD185" s="16" t="s">
        <v>44</v>
      </c>
      <c r="AE185" s="17" t="s">
        <v>220</v>
      </c>
      <c r="AF185" s="17" t="s">
        <v>45</v>
      </c>
    </row>
    <row r="186" ht="75.0" customHeight="1">
      <c r="A186" s="6" t="s">
        <v>861</v>
      </c>
      <c r="B186" s="7" t="s">
        <v>862</v>
      </c>
      <c r="C186" s="39" t="s">
        <v>827</v>
      </c>
      <c r="D186" s="9" t="s">
        <v>34</v>
      </c>
      <c r="E186" s="6"/>
      <c r="F186" s="7" t="s">
        <v>875</v>
      </c>
      <c r="G186" s="7" t="s">
        <v>876</v>
      </c>
      <c r="H186" s="7"/>
      <c r="I186" s="7"/>
      <c r="J186" s="6" t="s">
        <v>72</v>
      </c>
      <c r="K186" s="7" t="s">
        <v>871</v>
      </c>
      <c r="L186" s="7" t="s">
        <v>872</v>
      </c>
      <c r="M186" s="6" t="s">
        <v>40</v>
      </c>
      <c r="N186" s="10" t="s">
        <v>866</v>
      </c>
      <c r="O186" s="10" t="s">
        <v>877</v>
      </c>
      <c r="P186" s="14"/>
      <c r="Q186" s="16"/>
      <c r="R186" s="14"/>
      <c r="S186" s="14"/>
      <c r="T186" s="14"/>
      <c r="U186" s="14"/>
      <c r="V186" s="14"/>
      <c r="W186" s="14"/>
      <c r="X186" s="16"/>
      <c r="Y186" s="6" t="s">
        <v>42</v>
      </c>
      <c r="Z186" s="14" t="str">
        <f t="shared" si="1"/>
        <v>{"id":"M1-NyO-16b-A-1-BR","stimulus":"&lt;p&gt;Hoje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86" s="15" t="s">
        <v>878</v>
      </c>
      <c r="AB186" s="12" t="str">
        <f t="shared" si="2"/>
        <v>M1-NyO-16b-A-1</v>
      </c>
      <c r="AC186" s="16" t="str">
        <f t="shared" si="3"/>
        <v>M1-NyO-16b-A-1-BR</v>
      </c>
      <c r="AD186" s="16" t="s">
        <v>44</v>
      </c>
      <c r="AE186" s="17" t="s">
        <v>220</v>
      </c>
      <c r="AF186" s="17" t="s">
        <v>45</v>
      </c>
    </row>
    <row r="187" ht="75.0" customHeight="1">
      <c r="A187" s="6" t="s">
        <v>861</v>
      </c>
      <c r="B187" s="7" t="s">
        <v>862</v>
      </c>
      <c r="C187" s="39" t="s">
        <v>827</v>
      </c>
      <c r="D187" s="9" t="s">
        <v>34</v>
      </c>
      <c r="E187" s="6"/>
      <c r="F187" s="10" t="s">
        <v>879</v>
      </c>
      <c r="G187" s="10" t="s">
        <v>880</v>
      </c>
      <c r="H187" s="7"/>
      <c r="I187" s="7"/>
      <c r="J187" s="6" t="s">
        <v>72</v>
      </c>
      <c r="K187" s="7" t="s">
        <v>871</v>
      </c>
      <c r="L187" s="7" t="s">
        <v>872</v>
      </c>
      <c r="M187" s="6" t="s">
        <v>40</v>
      </c>
      <c r="N187" s="10" t="s">
        <v>866</v>
      </c>
      <c r="O187" s="10" t="s">
        <v>881</v>
      </c>
      <c r="P187" s="14"/>
      <c r="Q187" s="16"/>
      <c r="R187" s="21"/>
      <c r="S187" s="21"/>
      <c r="T187" s="21"/>
      <c r="U187" s="21"/>
      <c r="V187" s="21"/>
      <c r="W187" s="21"/>
      <c r="X187" s="16"/>
      <c r="Y187" s="6" t="s">
        <v>42</v>
      </c>
      <c r="Z187" s="14" t="str">
        <f t="shared" si="1"/>
        <v>{"id":"M1-NyO-16b-A-2-BR","stimulus":"&lt;p&gt;Em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87" s="15" t="s">
        <v>882</v>
      </c>
      <c r="AB187" s="12" t="str">
        <f t="shared" si="2"/>
        <v>M1-NyO-16b-A-2</v>
      </c>
      <c r="AC187" s="16" t="str">
        <f t="shared" si="3"/>
        <v>M1-NyO-16b-A-2-BR</v>
      </c>
      <c r="AD187" s="16" t="s">
        <v>44</v>
      </c>
      <c r="AE187" s="17" t="s">
        <v>220</v>
      </c>
      <c r="AF187" s="17" t="s">
        <v>45</v>
      </c>
    </row>
    <row r="188" ht="75.0" customHeight="1">
      <c r="A188" s="6" t="s">
        <v>861</v>
      </c>
      <c r="B188" s="7" t="s">
        <v>862</v>
      </c>
      <c r="C188" s="39" t="s">
        <v>827</v>
      </c>
      <c r="D188" s="9" t="s">
        <v>34</v>
      </c>
      <c r="E188" s="6"/>
      <c r="F188" s="7" t="s">
        <v>883</v>
      </c>
      <c r="G188" s="7" t="s">
        <v>884</v>
      </c>
      <c r="H188" s="7"/>
      <c r="I188" s="7"/>
      <c r="J188" s="6" t="s">
        <v>72</v>
      </c>
      <c r="K188" s="7" t="s">
        <v>871</v>
      </c>
      <c r="L188" s="7" t="s">
        <v>872</v>
      </c>
      <c r="M188" s="6" t="s">
        <v>40</v>
      </c>
      <c r="N188" s="10" t="s">
        <v>866</v>
      </c>
      <c r="O188" s="10" t="s">
        <v>885</v>
      </c>
      <c r="P188" s="14"/>
      <c r="Q188" s="16"/>
      <c r="R188" s="21"/>
      <c r="S188" s="21"/>
      <c r="T188" s="21"/>
      <c r="U188" s="21"/>
      <c r="V188" s="21"/>
      <c r="W188" s="21"/>
      <c r="X188" s="16"/>
      <c r="Y188" s="6" t="s">
        <v>42</v>
      </c>
      <c r="Z188" s="14" t="str">
        <f t="shared" si="1"/>
        <v>{"id":"M1-NyO-16b-A-3-BR","stimulus":"&lt;p&gt;Um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88" s="15" t="s">
        <v>886</v>
      </c>
      <c r="AB188" s="12" t="str">
        <f t="shared" si="2"/>
        <v>M1-NyO-16b-A-3</v>
      </c>
      <c r="AC188" s="16" t="str">
        <f t="shared" si="3"/>
        <v>M1-NyO-16b-A-3-BR</v>
      </c>
      <c r="AD188" s="16" t="s">
        <v>44</v>
      </c>
      <c r="AE188" s="17" t="s">
        <v>220</v>
      </c>
      <c r="AF188" s="17" t="s">
        <v>45</v>
      </c>
    </row>
    <row r="189" ht="75.0" customHeight="1">
      <c r="A189" s="6" t="s">
        <v>887</v>
      </c>
      <c r="B189" s="7" t="s">
        <v>888</v>
      </c>
      <c r="C189" s="8" t="s">
        <v>33</v>
      </c>
      <c r="D189" s="9" t="s">
        <v>34</v>
      </c>
      <c r="E189" s="6"/>
      <c r="F189" s="7" t="s">
        <v>889</v>
      </c>
      <c r="G189" s="7"/>
      <c r="H189" s="23"/>
      <c r="I189" s="7"/>
      <c r="J189" s="6" t="s">
        <v>65</v>
      </c>
      <c r="K189" s="7" t="s">
        <v>890</v>
      </c>
      <c r="L189" s="7"/>
      <c r="M189" s="6" t="s">
        <v>40</v>
      </c>
      <c r="N189" s="7" t="s">
        <v>891</v>
      </c>
      <c r="O189" s="10" t="s">
        <v>892</v>
      </c>
      <c r="P189" s="14"/>
      <c r="Q189" s="16"/>
      <c r="R189" s="21"/>
      <c r="S189" s="21"/>
      <c r="T189" s="14"/>
      <c r="U189" s="21"/>
      <c r="V189" s="21"/>
      <c r="W189" s="21"/>
      <c r="X189" s="10"/>
      <c r="Y189" s="6" t="s">
        <v>42</v>
      </c>
      <c r="Z189" s="14" t="str">
        <f t="shared" si="1"/>
        <v>{"id":"M1-NyO-17a-I-1-BR","stimulus":"&lt;p&gt;Arraste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{{Q5}}'"}],"isNumToWords":true,"uniques":true},"algorithm":{"name":"linkOperationResult","params":{"invert":true},"template":"Math list"}}</v>
      </c>
      <c r="AA189" s="15" t="s">
        <v>893</v>
      </c>
      <c r="AB189" s="12" t="str">
        <f t="shared" si="2"/>
        <v>M1-NyO-17a-I-1</v>
      </c>
      <c r="AC189" s="16" t="str">
        <f t="shared" si="3"/>
        <v>M1-NyO-17a-I-1-BR</v>
      </c>
      <c r="AD189" s="16" t="s">
        <v>44</v>
      </c>
      <c r="AE189" s="16"/>
      <c r="AF189" s="17" t="s">
        <v>45</v>
      </c>
    </row>
    <row r="190" ht="75.0" customHeight="1">
      <c r="A190" s="6" t="s">
        <v>887</v>
      </c>
      <c r="B190" s="7" t="s">
        <v>888</v>
      </c>
      <c r="C190" s="18" t="s">
        <v>49</v>
      </c>
      <c r="D190" s="9" t="s">
        <v>34</v>
      </c>
      <c r="E190" s="6"/>
      <c r="F190" s="7" t="s">
        <v>894</v>
      </c>
      <c r="G190" s="7" t="s">
        <v>895</v>
      </c>
      <c r="H190" s="7"/>
      <c r="I190" s="7"/>
      <c r="J190" s="16" t="s">
        <v>37</v>
      </c>
      <c r="K190" s="7" t="s">
        <v>896</v>
      </c>
      <c r="L190" s="10" t="s">
        <v>897</v>
      </c>
      <c r="M190" s="6" t="s">
        <v>40</v>
      </c>
      <c r="N190" s="7" t="s">
        <v>891</v>
      </c>
      <c r="O190" s="10" t="s">
        <v>892</v>
      </c>
      <c r="P190" s="14"/>
      <c r="Q190" s="16"/>
      <c r="R190" s="14"/>
      <c r="S190" s="14"/>
      <c r="T190" s="14"/>
      <c r="U190" s="14"/>
      <c r="V190" s="14"/>
      <c r="W190" s="14"/>
      <c r="X190" s="16"/>
      <c r="Y190" s="6" t="s">
        <v>42</v>
      </c>
      <c r="Z190" s="14" t="str">
        <f t="shared" si="1"/>
        <v>{"id":"M1-NyO-17a-E-1-BR","stimulus":"&lt;p&gt;Arraste a parcela que falta para que se verifique a propriedade comutativa.&lt;/p&gt;","feedback":"&lt;p&gt;De acordo com a propriedade comutativa, a ordem das parcelas não altera a soma.&lt;/p&gt;","hint":"&lt;p&gt;De acordo com a propriedade comutativa, a ordem das parcelas não altera a soma.&lt;/p&gt;","template":"&lt;p&gt;{{Q1}} + {{Q2}} = {{response}} + {{Q1}}&lt;/p&gt;","seed":{"parameters":[{"name":"Q1","label":null,"min":1,"max":30,"step":1},{"name":"Q2","label":null,"min":1,"max":30,"step":1},{"name":"Q3","label":null,"min":1,"max":30,"step":1},{"name":"Q4","label":null,"min":1,"max":30,"step":1}],"calculated":[{"name":"A1","label":"{{function}}","function":"{{Q2}}"},{"name":"A2","label":"{{function}}","function":"{{Q4}}","incorrect":true},{"name":"A3","label":"{{function}}","function":"{{Q3}}","incorrect":true}],"uniques":true},"algorithm":{"name":"calculateOperation","template":"Cloze with drag &amp; drop","params":{"keyboard":"NUMERICAL"}}}</v>
      </c>
      <c r="AA190" s="15" t="s">
        <v>898</v>
      </c>
      <c r="AB190" s="12" t="str">
        <f t="shared" si="2"/>
        <v>M1-NyO-17a-E-1</v>
      </c>
      <c r="AC190" s="16" t="str">
        <f t="shared" si="3"/>
        <v>M1-NyO-17a-E-1-BR</v>
      </c>
      <c r="AD190" s="16" t="s">
        <v>44</v>
      </c>
      <c r="AE190" s="16"/>
      <c r="AF190" s="17" t="s">
        <v>45</v>
      </c>
    </row>
    <row r="191" ht="75.0" customHeight="1">
      <c r="A191" s="6" t="s">
        <v>887</v>
      </c>
      <c r="B191" s="7" t="s">
        <v>888</v>
      </c>
      <c r="C191" s="18" t="s">
        <v>49</v>
      </c>
      <c r="D191" s="9" t="s">
        <v>34</v>
      </c>
      <c r="E191" s="6"/>
      <c r="F191" s="7" t="s">
        <v>894</v>
      </c>
      <c r="G191" s="7" t="s">
        <v>899</v>
      </c>
      <c r="H191" s="7"/>
      <c r="I191" s="7"/>
      <c r="J191" s="16" t="s">
        <v>37</v>
      </c>
      <c r="K191" s="7" t="s">
        <v>896</v>
      </c>
      <c r="L191" s="10" t="s">
        <v>900</v>
      </c>
      <c r="M191" s="6" t="s">
        <v>40</v>
      </c>
      <c r="N191" s="7" t="s">
        <v>891</v>
      </c>
      <c r="O191" s="10" t="s">
        <v>892</v>
      </c>
      <c r="P191" s="14"/>
      <c r="Q191" s="16"/>
      <c r="R191" s="14"/>
      <c r="S191" s="14"/>
      <c r="T191" s="14"/>
      <c r="U191" s="14"/>
      <c r="V191" s="14"/>
      <c r="W191" s="14"/>
      <c r="X191" s="16"/>
      <c r="Y191" s="6" t="s">
        <v>42</v>
      </c>
      <c r="Z191" s="14" t="str">
        <f t="shared" si="1"/>
        <v>{"id":"M1-NyO-17a-E-2-BR","stimulus":"&lt;p&gt;Arraste a parcela que falta para que se verifique a propriedade comutativa.&lt;/p&gt;","feedback":"&lt;p&gt;De acordo com a propriedade comutativa, a ordem das parcelas não altera a soma.&lt;/p&gt;","hint":"&lt;p&gt;De acordo com a propriedade comutativa, a ordem das parcelas não altera a soma.&lt;/p&gt;","template":"&lt;p&gt;{{Q1}} + {{Q2}} = {{Q2}} + {{response}}&lt;/p&gt;","seed":{"parameters":[{"name":"Q1","label":null,"min":1,"max":30,"step":1},{"name":"Q2","label":null,"min":1,"max":30,"step":1},{"name":"Q3","label":null,"min":1,"max":30,"step":1},{"name":"Q4","label":null,"min":1,"max":30,"step":1}],"calculated":[{"name":"A1","label":"{{function}}","function":"{{Q1}}"},{"name":"A2","label":"{{function}}","function":"{{Q4}}","incorrect":true},{"name":"A3","label":"{{function}}","function":"{{Q3}}","incorrect":true}],"uniques":true},"algorithm":{"name":"calculateOperation","template":"Cloze with drag &amp; drop","params":{"keyboard":"NUMERICAL"}}}</v>
      </c>
      <c r="AA191" s="15" t="s">
        <v>901</v>
      </c>
      <c r="AB191" s="12" t="str">
        <f t="shared" si="2"/>
        <v>M1-NyO-17a-E-2</v>
      </c>
      <c r="AC191" s="16" t="str">
        <f t="shared" si="3"/>
        <v>M1-NyO-17a-E-2-BR</v>
      </c>
      <c r="AD191" s="16" t="s">
        <v>44</v>
      </c>
      <c r="AE191" s="16"/>
      <c r="AF191" s="17" t="s">
        <v>45</v>
      </c>
    </row>
    <row r="192" ht="75.0" customHeight="1">
      <c r="A192" s="6" t="s">
        <v>902</v>
      </c>
      <c r="B192" s="7" t="s">
        <v>903</v>
      </c>
      <c r="C192" s="8" t="s">
        <v>33</v>
      </c>
      <c r="D192" s="9" t="s">
        <v>34</v>
      </c>
      <c r="E192" s="17" t="s">
        <v>215</v>
      </c>
      <c r="F192" s="10" t="s">
        <v>904</v>
      </c>
      <c r="G192" s="7"/>
      <c r="H192" s="7"/>
      <c r="I192" s="40" t="s">
        <v>215</v>
      </c>
      <c r="J192" s="16" t="s">
        <v>801</v>
      </c>
      <c r="K192" s="7" t="s">
        <v>905</v>
      </c>
      <c r="L192" s="7"/>
      <c r="M192" s="6" t="s">
        <v>40</v>
      </c>
      <c r="N192" s="7" t="s">
        <v>906</v>
      </c>
      <c r="O192" s="10" t="s">
        <v>906</v>
      </c>
      <c r="P192" s="14"/>
      <c r="Q192" s="16"/>
      <c r="R192" s="14"/>
      <c r="S192" s="14"/>
      <c r="T192" s="14"/>
      <c r="U192" s="14"/>
      <c r="V192" s="14"/>
      <c r="W192" s="14"/>
      <c r="X192" s="16"/>
      <c r="Y192" s="6" t="s">
        <v>42</v>
      </c>
      <c r="Z192" s="14" t="str">
        <f t="shared" si="1"/>
        <v>{"id":"M1-NyO-18a-I-1-BR","stimulus":"&lt;p&gt;Risque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v>
      </c>
      <c r="AA192" s="15" t="s">
        <v>907</v>
      </c>
      <c r="AB192" s="12" t="str">
        <f t="shared" si="2"/>
        <v>M1-NyO-18a-I-1</v>
      </c>
      <c r="AC192" s="16" t="str">
        <f t="shared" si="3"/>
        <v>M1-NyO-18a-I-1-BR</v>
      </c>
      <c r="AD192" s="16" t="s">
        <v>44</v>
      </c>
      <c r="AE192" s="17" t="s">
        <v>220</v>
      </c>
      <c r="AF192" s="17" t="s">
        <v>45</v>
      </c>
    </row>
    <row r="193" ht="75.0" customHeight="1">
      <c r="A193" s="6" t="s">
        <v>902</v>
      </c>
      <c r="B193" s="7" t="s">
        <v>903</v>
      </c>
      <c r="C193" s="8" t="s">
        <v>33</v>
      </c>
      <c r="D193" s="9" t="s">
        <v>34</v>
      </c>
      <c r="E193" s="17" t="s">
        <v>215</v>
      </c>
      <c r="F193" s="10" t="s">
        <v>908</v>
      </c>
      <c r="G193" s="7"/>
      <c r="H193" s="7"/>
      <c r="I193" s="40" t="s">
        <v>215</v>
      </c>
      <c r="J193" s="16" t="s">
        <v>801</v>
      </c>
      <c r="K193" s="7" t="s">
        <v>905</v>
      </c>
      <c r="L193" s="7"/>
      <c r="M193" s="6" t="s">
        <v>40</v>
      </c>
      <c r="N193" s="7" t="s">
        <v>909</v>
      </c>
      <c r="O193" s="10" t="s">
        <v>909</v>
      </c>
      <c r="P193" s="14"/>
      <c r="Q193" s="16"/>
      <c r="R193" s="14"/>
      <c r="S193" s="14"/>
      <c r="T193" s="14"/>
      <c r="U193" s="14"/>
      <c r="V193" s="14"/>
      <c r="W193" s="14"/>
      <c r="X193" s="16"/>
      <c r="Y193" s="6" t="s">
        <v>42</v>
      </c>
      <c r="Z193" s="14" t="str">
        <f t="shared" si="1"/>
        <v>{"id":"M1-NyO-18a-I-2-BR","stimulus":"&lt;p&gt;Risque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v>
      </c>
      <c r="AA193" s="15" t="s">
        <v>910</v>
      </c>
      <c r="AB193" s="12" t="str">
        <f t="shared" si="2"/>
        <v>M1-NyO-18a-I-2</v>
      </c>
      <c r="AC193" s="16" t="str">
        <f t="shared" si="3"/>
        <v>M1-NyO-18a-I-2-BR</v>
      </c>
      <c r="AD193" s="16" t="s">
        <v>44</v>
      </c>
      <c r="AE193" s="17" t="s">
        <v>220</v>
      </c>
      <c r="AF193" s="17" t="s">
        <v>45</v>
      </c>
    </row>
    <row r="194" ht="75.0" customHeight="1">
      <c r="A194" s="6" t="s">
        <v>902</v>
      </c>
      <c r="B194" s="7" t="s">
        <v>903</v>
      </c>
      <c r="C194" s="8" t="s">
        <v>33</v>
      </c>
      <c r="D194" s="9" t="s">
        <v>34</v>
      </c>
      <c r="E194" s="17" t="s">
        <v>215</v>
      </c>
      <c r="F194" s="10" t="s">
        <v>911</v>
      </c>
      <c r="G194" s="7"/>
      <c r="H194" s="7"/>
      <c r="I194" s="40" t="s">
        <v>215</v>
      </c>
      <c r="J194" s="16" t="s">
        <v>801</v>
      </c>
      <c r="K194" s="7" t="s">
        <v>905</v>
      </c>
      <c r="L194" s="7"/>
      <c r="M194" s="6" t="s">
        <v>40</v>
      </c>
      <c r="N194" s="7" t="s">
        <v>912</v>
      </c>
      <c r="O194" s="10" t="s">
        <v>912</v>
      </c>
      <c r="P194" s="14"/>
      <c r="Q194" s="16"/>
      <c r="R194" s="14"/>
      <c r="S194" s="14"/>
      <c r="T194" s="14"/>
      <c r="U194" s="14"/>
      <c r="V194" s="14"/>
      <c r="W194" s="14"/>
      <c r="X194" s="16"/>
      <c r="Y194" s="6" t="s">
        <v>42</v>
      </c>
      <c r="Z194" s="14" t="str">
        <f t="shared" si="1"/>
        <v>{"id":"M1-NyO-18a-I-3-BR","stimulus":"&lt;p&gt;Risque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v>
      </c>
      <c r="AA194" s="15" t="s">
        <v>913</v>
      </c>
      <c r="AB194" s="12" t="str">
        <f t="shared" si="2"/>
        <v>M1-NyO-18a-I-3</v>
      </c>
      <c r="AC194" s="16" t="str">
        <f t="shared" si="3"/>
        <v>M1-NyO-18a-I-3-BR</v>
      </c>
      <c r="AD194" s="16" t="s">
        <v>44</v>
      </c>
      <c r="AE194" s="17" t="s">
        <v>220</v>
      </c>
      <c r="AF194" s="17" t="s">
        <v>45</v>
      </c>
    </row>
    <row r="195" ht="75.0" customHeight="1">
      <c r="A195" s="6" t="s">
        <v>902</v>
      </c>
      <c r="B195" s="7" t="s">
        <v>903</v>
      </c>
      <c r="C195" s="18" t="s">
        <v>49</v>
      </c>
      <c r="D195" s="9" t="s">
        <v>34</v>
      </c>
      <c r="E195" s="6"/>
      <c r="F195" s="10" t="s">
        <v>914</v>
      </c>
      <c r="G195" s="10" t="s">
        <v>915</v>
      </c>
      <c r="H195" s="7"/>
      <c r="I195" s="6" t="s">
        <v>215</v>
      </c>
      <c r="J195" s="6" t="s">
        <v>72</v>
      </c>
      <c r="K195" s="37" t="s">
        <v>916</v>
      </c>
      <c r="L195" s="41" t="s">
        <v>917</v>
      </c>
      <c r="M195" s="6" t="s">
        <v>40</v>
      </c>
      <c r="N195" s="10" t="s">
        <v>918</v>
      </c>
      <c r="O195" s="10" t="s">
        <v>919</v>
      </c>
      <c r="P195" s="21" t="s">
        <v>920</v>
      </c>
      <c r="Q195" s="16"/>
      <c r="R195" s="21"/>
      <c r="S195" s="21"/>
      <c r="T195" s="21"/>
      <c r="U195" s="21"/>
      <c r="V195" s="21"/>
      <c r="W195" s="21"/>
      <c r="X195" s="23"/>
      <c r="Y195" s="6" t="s">
        <v>42</v>
      </c>
      <c r="Z195" s="14" t="str">
        <f t="shared" si="1"/>
        <v>{"id":"M1-NyO-18a-E-1-BR","stimulus":"&lt;p&gt;Saindo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AA195" s="15" t="s">
        <v>921</v>
      </c>
      <c r="AB195" s="12" t="str">
        <f t="shared" si="2"/>
        <v>M1-NyO-18a-E-1</v>
      </c>
      <c r="AC195" s="16" t="str">
        <f t="shared" si="3"/>
        <v>M1-NyO-18a-E-1-BR</v>
      </c>
      <c r="AD195" s="16" t="s">
        <v>44</v>
      </c>
      <c r="AE195" s="16"/>
      <c r="AF195" s="17" t="s">
        <v>45</v>
      </c>
    </row>
    <row r="196" ht="75.0" customHeight="1">
      <c r="A196" s="6" t="s">
        <v>902</v>
      </c>
      <c r="B196" s="7" t="s">
        <v>903</v>
      </c>
      <c r="C196" s="18" t="s">
        <v>49</v>
      </c>
      <c r="D196" s="9" t="s">
        <v>34</v>
      </c>
      <c r="E196" s="6"/>
      <c r="F196" s="10" t="s">
        <v>922</v>
      </c>
      <c r="G196" s="10" t="s">
        <v>923</v>
      </c>
      <c r="H196" s="7"/>
      <c r="I196" s="6" t="s">
        <v>215</v>
      </c>
      <c r="J196" s="6" t="s">
        <v>72</v>
      </c>
      <c r="K196" s="37" t="s">
        <v>916</v>
      </c>
      <c r="L196" s="31" t="s">
        <v>924</v>
      </c>
      <c r="M196" s="6" t="s">
        <v>40</v>
      </c>
      <c r="N196" s="10" t="s">
        <v>925</v>
      </c>
      <c r="O196" s="10" t="s">
        <v>926</v>
      </c>
      <c r="P196" s="21" t="s">
        <v>927</v>
      </c>
      <c r="Q196" s="16"/>
      <c r="R196" s="14"/>
      <c r="S196" s="14"/>
      <c r="T196" s="14"/>
      <c r="U196" s="14"/>
      <c r="V196" s="14"/>
      <c r="W196" s="14"/>
      <c r="X196" s="16"/>
      <c r="Y196" s="6" t="s">
        <v>42</v>
      </c>
      <c r="Z196" s="14" t="str">
        <f t="shared" si="1"/>
        <v>{"id":"M1-NyO-18a-E-2-BR","stimulus":"&lt;p&gt;Uma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AA196" s="15" t="s">
        <v>928</v>
      </c>
      <c r="AB196" s="12" t="str">
        <f t="shared" si="2"/>
        <v>M1-NyO-18a-E-2</v>
      </c>
      <c r="AC196" s="16" t="str">
        <f t="shared" si="3"/>
        <v>M1-NyO-18a-E-2-BR</v>
      </c>
      <c r="AD196" s="16" t="s">
        <v>44</v>
      </c>
      <c r="AE196" s="16"/>
      <c r="AF196" s="17" t="s">
        <v>45</v>
      </c>
    </row>
    <row r="197" ht="75.0" customHeight="1">
      <c r="A197" s="6" t="s">
        <v>902</v>
      </c>
      <c r="B197" s="7" t="s">
        <v>903</v>
      </c>
      <c r="C197" s="18" t="s">
        <v>49</v>
      </c>
      <c r="D197" s="9" t="s">
        <v>34</v>
      </c>
      <c r="E197" s="6"/>
      <c r="F197" s="10" t="s">
        <v>929</v>
      </c>
      <c r="G197" s="10" t="s">
        <v>930</v>
      </c>
      <c r="H197" s="7"/>
      <c r="I197" s="6" t="s">
        <v>215</v>
      </c>
      <c r="J197" s="6" t="s">
        <v>72</v>
      </c>
      <c r="K197" s="37" t="s">
        <v>916</v>
      </c>
      <c r="L197" s="31" t="s">
        <v>931</v>
      </c>
      <c r="M197" s="6" t="s">
        <v>40</v>
      </c>
      <c r="N197" s="10" t="s">
        <v>932</v>
      </c>
      <c r="O197" s="10" t="s">
        <v>933</v>
      </c>
      <c r="P197" s="21" t="s">
        <v>934</v>
      </c>
      <c r="Q197" s="16"/>
      <c r="R197" s="14"/>
      <c r="S197" s="14"/>
      <c r="T197" s="14"/>
      <c r="U197" s="14"/>
      <c r="V197" s="14"/>
      <c r="W197" s="14"/>
      <c r="X197" s="16"/>
      <c r="Y197" s="6" t="s">
        <v>42</v>
      </c>
      <c r="Z197" s="14" t="str">
        <f t="shared" si="1"/>
        <v>{"id":"M1-NyO-18a-E-3-BR","stimulus":"&lt;p&gt;No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AA197" s="15" t="s">
        <v>935</v>
      </c>
      <c r="AB197" s="12" t="str">
        <f t="shared" si="2"/>
        <v>M1-NyO-18a-E-3</v>
      </c>
      <c r="AC197" s="16" t="str">
        <f t="shared" si="3"/>
        <v>M1-NyO-18a-E-3-BR</v>
      </c>
      <c r="AD197" s="16" t="s">
        <v>44</v>
      </c>
      <c r="AE197" s="16"/>
      <c r="AF197" s="17" t="s">
        <v>45</v>
      </c>
    </row>
    <row r="198" ht="75.0" customHeight="1">
      <c r="A198" s="6" t="s">
        <v>936</v>
      </c>
      <c r="B198" s="7" t="s">
        <v>937</v>
      </c>
      <c r="C198" s="8" t="s">
        <v>33</v>
      </c>
      <c r="D198" s="9" t="s">
        <v>34</v>
      </c>
      <c r="E198" s="6"/>
      <c r="F198" s="10" t="s">
        <v>938</v>
      </c>
      <c r="G198" s="10" t="s">
        <v>939</v>
      </c>
      <c r="H198" s="23"/>
      <c r="I198" s="7"/>
      <c r="J198" s="6" t="s">
        <v>37</v>
      </c>
      <c r="K198" s="7" t="s">
        <v>916</v>
      </c>
      <c r="L198" s="10" t="s">
        <v>940</v>
      </c>
      <c r="M198" s="7" t="s">
        <v>40</v>
      </c>
      <c r="N198" s="10" t="s">
        <v>941</v>
      </c>
      <c r="O198" s="10" t="s">
        <v>942</v>
      </c>
      <c r="P198" s="21" t="s">
        <v>943</v>
      </c>
      <c r="Q198" s="16"/>
      <c r="R198" s="14"/>
      <c r="S198" s="14"/>
      <c r="T198" s="14"/>
      <c r="U198" s="21"/>
      <c r="V198" s="21"/>
      <c r="W198" s="14"/>
      <c r="X198" s="16"/>
      <c r="Y198" s="6" t="s">
        <v>42</v>
      </c>
      <c r="Z198" s="14" t="str">
        <f t="shared" si="1"/>
        <v>{"id":"M1-NyO-18b-I-1-BR","stimulus":"&lt;p&gt;Arraste o resultado da seguinte subtração.&lt;/p&gt;","template":"&lt;p&gt;{{T1}} − {{Q2}} = {{response}}&lt;/p&gt;","hint":"&lt;p&gt;Subtraia {{Q2}} de {{T1}}.&lt;/p&gt;","feedback":"&lt;p&gt;Subtraia {{Q2}} de {{T1}}.&lt;/p&gt;&lt;p&gt;{{T1}}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AA198" s="15" t="s">
        <v>944</v>
      </c>
      <c r="AB198" s="12" t="str">
        <f t="shared" si="2"/>
        <v>M1-NyO-18b-I-1</v>
      </c>
      <c r="AC198" s="16" t="str">
        <f t="shared" si="3"/>
        <v>M1-NyO-18b-I-1-BR</v>
      </c>
      <c r="AD198" s="16" t="s">
        <v>44</v>
      </c>
      <c r="AE198" s="17" t="s">
        <v>220</v>
      </c>
      <c r="AF198" s="17" t="s">
        <v>45</v>
      </c>
    </row>
    <row r="199" ht="75.0" customHeight="1">
      <c r="A199" s="6" t="s">
        <v>936</v>
      </c>
      <c r="B199" s="7" t="s">
        <v>937</v>
      </c>
      <c r="C199" s="18" t="s">
        <v>49</v>
      </c>
      <c r="D199" s="9" t="s">
        <v>34</v>
      </c>
      <c r="E199" s="6"/>
      <c r="F199" s="10" t="s">
        <v>945</v>
      </c>
      <c r="G199" s="10" t="s">
        <v>939</v>
      </c>
      <c r="H199" s="23"/>
      <c r="I199" s="7"/>
      <c r="J199" s="6" t="s">
        <v>72</v>
      </c>
      <c r="K199" s="7" t="s">
        <v>916</v>
      </c>
      <c r="L199" s="10" t="s">
        <v>946</v>
      </c>
      <c r="M199" s="6" t="s">
        <v>40</v>
      </c>
      <c r="N199" s="10" t="s">
        <v>941</v>
      </c>
      <c r="O199" s="10" t="s">
        <v>942</v>
      </c>
      <c r="P199" s="21" t="s">
        <v>943</v>
      </c>
      <c r="Q199" s="16"/>
      <c r="R199" s="14"/>
      <c r="S199" s="14"/>
      <c r="T199" s="14"/>
      <c r="U199" s="21"/>
      <c r="V199" s="21"/>
      <c r="W199" s="14"/>
      <c r="X199" s="16"/>
      <c r="Y199" s="6" t="s">
        <v>42</v>
      </c>
      <c r="Z199" s="14" t="str">
        <f t="shared" si="1"/>
        <v>{"id":"M1-NyO-18b-E-1-BR","stimulus":"&lt;p&gt;Escreva o resultado da seguinte subtração.&lt;/p&gt;","template":"&lt;p&gt;{{T1}} − {{Q2}} = {{response}}&lt;/p&gt;","hint":"&lt;p&gt;Subtraia {{Q2}} de {{T1}}.&lt;/p&gt;","feedback":"&lt;p&gt;Subtraia {{Q2}} de {{T1}}.&lt;/p&gt;&lt;p&gt;{{T1}}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AA199" s="15" t="s">
        <v>947</v>
      </c>
      <c r="AB199" s="12" t="str">
        <f t="shared" si="2"/>
        <v>M1-NyO-18b-E-1</v>
      </c>
      <c r="AC199" s="16" t="str">
        <f t="shared" si="3"/>
        <v>M1-NyO-18b-E-1-BR</v>
      </c>
      <c r="AD199" s="16" t="s">
        <v>44</v>
      </c>
      <c r="AE199" s="17" t="s">
        <v>220</v>
      </c>
      <c r="AF199" s="17" t="s">
        <v>45</v>
      </c>
    </row>
    <row r="200" ht="75.0" customHeight="1">
      <c r="A200" s="6" t="s">
        <v>936</v>
      </c>
      <c r="B200" s="7" t="s">
        <v>937</v>
      </c>
      <c r="C200" s="39" t="s">
        <v>827</v>
      </c>
      <c r="D200" s="9" t="s">
        <v>34</v>
      </c>
      <c r="E200" s="6"/>
      <c r="F200" s="10" t="s">
        <v>948</v>
      </c>
      <c r="G200" s="10" t="s">
        <v>949</v>
      </c>
      <c r="H200" s="23"/>
      <c r="I200" s="7"/>
      <c r="J200" s="6" t="s">
        <v>72</v>
      </c>
      <c r="K200" s="10" t="s">
        <v>950</v>
      </c>
      <c r="L200" s="7" t="s">
        <v>946</v>
      </c>
      <c r="M200" s="6" t="s">
        <v>40</v>
      </c>
      <c r="N200" s="10" t="s">
        <v>941</v>
      </c>
      <c r="O200" s="10" t="s">
        <v>951</v>
      </c>
      <c r="P200" s="21"/>
      <c r="Q200" s="16"/>
      <c r="R200" s="14"/>
      <c r="S200" s="14"/>
      <c r="T200" s="14"/>
      <c r="U200" s="21"/>
      <c r="V200" s="21"/>
      <c r="W200" s="14"/>
      <c r="X200" s="16"/>
      <c r="Y200" s="6" t="s">
        <v>42</v>
      </c>
      <c r="Z200" s="14" t="str">
        <f t="shared" si="1"/>
        <v>{"id":"M1-NyO-18b-A-1-BR","stimulus":"&lt;p&gt;Anteontem,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restam.&lt;/p&gt;&lt;p&gt;{{T1}} − {{Q2}} = {{A1}}&lt;/p&gt;","seed":{"parameters":[{"name":"Q1","label":null,"list":[2,3,4]},{"name":"Q2","label":null,"list":[2,3,4,5]}],"calculated":[{"name":"T1","label":"{{function}}","function":"{{Q1}}+{{Q2}}","temp":true},{"name":"A1","label":"{{function}}","function":"{{Q1}}"}],"uniques":true},"algorithm":{"name":"calculateOperation","params":{"method":"equivLiteral","keyboard":"NUMERICAL"}}}</v>
      </c>
      <c r="AA200" s="15" t="s">
        <v>952</v>
      </c>
      <c r="AB200" s="12" t="str">
        <f t="shared" si="2"/>
        <v>M1-NyO-18b-A-1</v>
      </c>
      <c r="AC200" s="16" t="str">
        <f t="shared" si="3"/>
        <v>M1-NyO-18b-A-1-BR</v>
      </c>
      <c r="AD200" s="16" t="s">
        <v>44</v>
      </c>
      <c r="AE200" s="17" t="s">
        <v>220</v>
      </c>
      <c r="AF200" s="17" t="s">
        <v>45</v>
      </c>
    </row>
    <row r="201" ht="75.0" customHeight="1">
      <c r="A201" s="6" t="s">
        <v>936</v>
      </c>
      <c r="B201" s="7" t="s">
        <v>937</v>
      </c>
      <c r="C201" s="39" t="s">
        <v>827</v>
      </c>
      <c r="D201" s="9" t="s">
        <v>34</v>
      </c>
      <c r="E201" s="6"/>
      <c r="F201" s="10" t="s">
        <v>953</v>
      </c>
      <c r="G201" s="10" t="s">
        <v>954</v>
      </c>
      <c r="H201" s="7"/>
      <c r="I201" s="7"/>
      <c r="J201" s="6" t="s">
        <v>72</v>
      </c>
      <c r="K201" s="10" t="s">
        <v>950</v>
      </c>
      <c r="L201" s="7" t="s">
        <v>946</v>
      </c>
      <c r="M201" s="6" t="s">
        <v>40</v>
      </c>
      <c r="N201" s="10" t="s">
        <v>941</v>
      </c>
      <c r="O201" s="10" t="s">
        <v>951</v>
      </c>
      <c r="P201" s="21"/>
      <c r="Q201" s="16"/>
      <c r="R201" s="14"/>
      <c r="S201" s="14"/>
      <c r="T201" s="14"/>
      <c r="U201" s="14"/>
      <c r="V201" s="14"/>
      <c r="W201" s="14"/>
      <c r="X201" s="16"/>
      <c r="Y201" s="6" t="s">
        <v>42</v>
      </c>
      <c r="Z201" s="14" t="str">
        <f t="shared" si="1"/>
        <v>{"id":"M1-NyO-18b-A-2-BR","stimulus":"&lt;p&gt;A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totais.&lt;/p&gt;&lt;p&gt;{{T1}} − {{Q2}} = {{A1}}&lt;/p&gt;","seed":{"parameters":[{"name":"Q1","label":null,"list":[2,3,4]},{"name":"Q2","label":null,"list":[2,3,4,5]}],"calculated":[{"name":"T1","label":"{{function}}","function":"{{Q1}}+{{Q2}}","temp":true},{"name":"A1","label":"{{function}}","function":"{{Q1}}"}],"uniques":true},"algorithm":{"name":"calculateOperation","params":{"method":"equivLiteral","keyboard":"NUMERICAL"}}}</v>
      </c>
      <c r="AA201" s="15" t="s">
        <v>955</v>
      </c>
      <c r="AB201" s="12" t="str">
        <f t="shared" si="2"/>
        <v>M1-NyO-18b-A-2</v>
      </c>
      <c r="AC201" s="16" t="str">
        <f t="shared" si="3"/>
        <v>M1-NyO-18b-A-2-BR</v>
      </c>
      <c r="AD201" s="16" t="s">
        <v>44</v>
      </c>
      <c r="AE201" s="17" t="s">
        <v>220</v>
      </c>
      <c r="AF201" s="17" t="s">
        <v>45</v>
      </c>
    </row>
    <row r="202" ht="75.0" customHeight="1">
      <c r="A202" s="6" t="s">
        <v>936</v>
      </c>
      <c r="B202" s="7" t="s">
        <v>937</v>
      </c>
      <c r="C202" s="39" t="s">
        <v>827</v>
      </c>
      <c r="D202" s="9" t="s">
        <v>34</v>
      </c>
      <c r="E202" s="6"/>
      <c r="F202" s="10" t="s">
        <v>956</v>
      </c>
      <c r="G202" s="10" t="s">
        <v>957</v>
      </c>
      <c r="H202" s="7"/>
      <c r="I202" s="7"/>
      <c r="J202" s="6" t="s">
        <v>72</v>
      </c>
      <c r="K202" s="10" t="s">
        <v>950</v>
      </c>
      <c r="L202" s="7" t="s">
        <v>946</v>
      </c>
      <c r="M202" s="6" t="s">
        <v>40</v>
      </c>
      <c r="N202" s="10" t="s">
        <v>941</v>
      </c>
      <c r="O202" s="10" t="s">
        <v>951</v>
      </c>
      <c r="P202" s="21"/>
      <c r="Q202" s="16"/>
      <c r="R202" s="14"/>
      <c r="S202" s="14"/>
      <c r="T202" s="14"/>
      <c r="U202" s="14"/>
      <c r="V202" s="14"/>
      <c r="W202" s="14"/>
      <c r="X202" s="16"/>
      <c r="Y202" s="6" t="s">
        <v>42</v>
      </c>
      <c r="Z202" s="14" t="str">
        <f t="shared" si="1"/>
        <v>{"id":"M1-NyO-18b-A-3-BR","stimulus":"&lt;p&gt;Diego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totais.&lt;/p&gt;&lt;p&gt;{{T1}} − {{Q2}} = {{A1}}&lt;/p&gt;","seed":{"parameters":[{"name":"Q1","label":null,"list":[2,3,4]},{"name":"Q2","label":null,"list":[2,3,4,5]}],"calculated":[{"name":"T1","label":"{{function}}","function":"{{Q1}}+{{Q2}}","temp":true},{"name":"A1","label":"{{function}}","function":"{{Q1}}"}],"uniques":true},"algorithm":{"name":"calculateOperation","params":{"method":"equivLiteral","keyboard":"NUMERICAL"}}}</v>
      </c>
      <c r="AA202" s="15" t="s">
        <v>958</v>
      </c>
      <c r="AB202" s="12" t="str">
        <f t="shared" si="2"/>
        <v>M1-NyO-18b-A-3</v>
      </c>
      <c r="AC202" s="16" t="str">
        <f t="shared" si="3"/>
        <v>M1-NyO-18b-A-3-BR</v>
      </c>
      <c r="AD202" s="16" t="s">
        <v>44</v>
      </c>
      <c r="AE202" s="17" t="s">
        <v>220</v>
      </c>
      <c r="AF202" s="17" t="s">
        <v>45</v>
      </c>
    </row>
    <row r="203" ht="75.0" customHeight="1">
      <c r="A203" s="6" t="s">
        <v>959</v>
      </c>
      <c r="B203" s="7" t="s">
        <v>960</v>
      </c>
      <c r="C203" s="8" t="s">
        <v>33</v>
      </c>
      <c r="D203" s="9" t="s">
        <v>34</v>
      </c>
      <c r="E203" s="6"/>
      <c r="F203" s="10" t="s">
        <v>961</v>
      </c>
      <c r="G203" s="7" t="s">
        <v>939</v>
      </c>
      <c r="H203" s="7"/>
      <c r="I203" s="7"/>
      <c r="J203" s="17" t="s">
        <v>962</v>
      </c>
      <c r="K203" s="7" t="s">
        <v>963</v>
      </c>
      <c r="L203" s="7" t="s">
        <v>964</v>
      </c>
      <c r="M203" s="6" t="s">
        <v>40</v>
      </c>
      <c r="N203" s="10" t="s">
        <v>941</v>
      </c>
      <c r="O203" s="10" t="s">
        <v>942</v>
      </c>
      <c r="P203" s="21" t="s">
        <v>943</v>
      </c>
      <c r="Q203" s="16"/>
      <c r="R203" s="14"/>
      <c r="S203" s="14"/>
      <c r="T203" s="14"/>
      <c r="U203" s="14"/>
      <c r="V203" s="14"/>
      <c r="W203" s="14"/>
      <c r="X203" s="16"/>
      <c r="Y203" s="6" t="s">
        <v>42</v>
      </c>
      <c r="Z203" s="14" t="str">
        <f t="shared" si="1"/>
        <v>{"id":"M1-NyO-19a-I-1-BR","stimulus":"&lt;p&gt;Escolha o resultado desta subtração.&lt;/p&gt;","template":"&lt;p&gt;{{T1}} − {{Q2}} = {{response}}&lt;/p&gt;","hint":"&lt;p&gt;Subtraia {{Q2}} de {{T1}}.&lt;/p&gt;","feedback":"&lt;p&gt;Subtraia {{Q2}} de {{T1}}.&lt;/p&gt;&lt;p&gt;{{T1}}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AA203" s="15" t="s">
        <v>965</v>
      </c>
      <c r="AB203" s="12" t="str">
        <f t="shared" si="2"/>
        <v>M1-NyO-19a-I-1</v>
      </c>
      <c r="AC203" s="16" t="str">
        <f t="shared" si="3"/>
        <v>M1-NyO-19a-I-1-BR</v>
      </c>
      <c r="AD203" s="16" t="s">
        <v>44</v>
      </c>
      <c r="AE203" s="17" t="s">
        <v>220</v>
      </c>
      <c r="AF203" s="17" t="s">
        <v>45</v>
      </c>
    </row>
    <row r="204" ht="75.0" customHeight="1">
      <c r="A204" s="6" t="s">
        <v>959</v>
      </c>
      <c r="B204" s="7" t="s">
        <v>960</v>
      </c>
      <c r="C204" s="18" t="s">
        <v>49</v>
      </c>
      <c r="D204" s="9" t="s">
        <v>34</v>
      </c>
      <c r="E204" s="6"/>
      <c r="F204" s="10" t="s">
        <v>945</v>
      </c>
      <c r="G204" s="10" t="s">
        <v>939</v>
      </c>
      <c r="H204" s="23"/>
      <c r="I204" s="7"/>
      <c r="J204" s="6" t="s">
        <v>72</v>
      </c>
      <c r="K204" s="7" t="s">
        <v>916</v>
      </c>
      <c r="L204" s="10" t="s">
        <v>946</v>
      </c>
      <c r="M204" s="6" t="s">
        <v>40</v>
      </c>
      <c r="N204" s="10" t="s">
        <v>941</v>
      </c>
      <c r="O204" s="10" t="s">
        <v>942</v>
      </c>
      <c r="P204" s="21" t="s">
        <v>943</v>
      </c>
      <c r="Q204" s="16"/>
      <c r="R204" s="14"/>
      <c r="S204" s="14"/>
      <c r="T204" s="14"/>
      <c r="U204" s="14"/>
      <c r="V204" s="14"/>
      <c r="W204" s="14"/>
      <c r="X204" s="23"/>
      <c r="Y204" s="6" t="s">
        <v>42</v>
      </c>
      <c r="Z204" s="14" t="str">
        <f t="shared" si="1"/>
        <v>{"id":"M1-NyO-19a-E-1-BR","stimulus":"&lt;p&gt;Escreva o resultado desta subtração.&lt;/p&gt;","template":"&lt;p&gt;{{T1}} − {{Q2}} = {{response}}&lt;/p&gt;","hint":"&lt;p&gt;Subtraia {{Q2}} de {{T1}}.&lt;/p&gt;","feedback":"&lt;p&gt;Subtraia {{Q2}} de {{T1}}.&lt;/p&gt;&lt;p&gt;{{T1}}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AA204" s="15" t="s">
        <v>966</v>
      </c>
      <c r="AB204" s="12" t="str">
        <f t="shared" si="2"/>
        <v>M1-NyO-19a-E-1</v>
      </c>
      <c r="AC204" s="16" t="str">
        <f t="shared" si="3"/>
        <v>M1-NyO-19a-E-1-BR</v>
      </c>
      <c r="AD204" s="16" t="s">
        <v>44</v>
      </c>
      <c r="AE204" s="17" t="s">
        <v>220</v>
      </c>
      <c r="AF204" s="17" t="s">
        <v>45</v>
      </c>
    </row>
    <row r="205" ht="75.0" customHeight="1">
      <c r="A205" s="6" t="s">
        <v>959</v>
      </c>
      <c r="B205" s="7" t="s">
        <v>960</v>
      </c>
      <c r="C205" s="39" t="s">
        <v>827</v>
      </c>
      <c r="D205" s="9" t="s">
        <v>34</v>
      </c>
      <c r="E205" s="6"/>
      <c r="F205" s="7" t="s">
        <v>967</v>
      </c>
      <c r="G205" s="7" t="s">
        <v>968</v>
      </c>
      <c r="H205" s="7"/>
      <c r="I205" s="7"/>
      <c r="J205" s="6" t="s">
        <v>72</v>
      </c>
      <c r="K205" s="7" t="s">
        <v>969</v>
      </c>
      <c r="L205" s="10" t="s">
        <v>946</v>
      </c>
      <c r="M205" s="6" t="s">
        <v>40</v>
      </c>
      <c r="N205" s="10" t="s">
        <v>941</v>
      </c>
      <c r="O205" s="10" t="s">
        <v>970</v>
      </c>
      <c r="P205" s="14"/>
      <c r="Q205" s="16"/>
      <c r="R205" s="14"/>
      <c r="S205" s="14"/>
      <c r="T205" s="14"/>
      <c r="U205" s="14"/>
      <c r="V205" s="14"/>
      <c r="W205" s="14"/>
      <c r="X205" s="23"/>
      <c r="Y205" s="6" t="s">
        <v>42</v>
      </c>
      <c r="Z205" s="14" t="str">
        <f t="shared" si="1"/>
        <v>{"id":"M1-NyO-19a-A-1-BR","stimulus":"&lt;p&gt;Heitor tinha {{T1}} moedas quando saiu de casa e gastou {{Q2}} delas em jujubas. Com quantas moedas ele ficou?&lt;/p&gt;","template":"&lt;p&gt;{{T1}} − {{Q2}} = {{response}} moedas &lt;/p&gt;","hint":"&lt;p&gt;Subtraia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v>
      </c>
      <c r="AA205" s="15" t="s">
        <v>971</v>
      </c>
      <c r="AB205" s="12" t="str">
        <f t="shared" si="2"/>
        <v>M1-NyO-19a-A-1</v>
      </c>
      <c r="AC205" s="16" t="str">
        <f t="shared" si="3"/>
        <v>M1-NyO-19a-A-1-BR</v>
      </c>
      <c r="AD205" s="16" t="s">
        <v>44</v>
      </c>
      <c r="AE205" s="17" t="s">
        <v>220</v>
      </c>
      <c r="AF205" s="17" t="s">
        <v>45</v>
      </c>
    </row>
    <row r="206" ht="75.0" customHeight="1">
      <c r="A206" s="6" t="s">
        <v>959</v>
      </c>
      <c r="B206" s="7" t="s">
        <v>960</v>
      </c>
      <c r="C206" s="39" t="s">
        <v>827</v>
      </c>
      <c r="D206" s="9" t="s">
        <v>34</v>
      </c>
      <c r="E206" s="6"/>
      <c r="F206" s="10" t="s">
        <v>972</v>
      </c>
      <c r="G206" s="7" t="s">
        <v>973</v>
      </c>
      <c r="H206" s="23"/>
      <c r="I206" s="7"/>
      <c r="J206" s="6" t="s">
        <v>72</v>
      </c>
      <c r="K206" s="7" t="s">
        <v>969</v>
      </c>
      <c r="L206" s="7" t="s">
        <v>946</v>
      </c>
      <c r="M206" s="6" t="s">
        <v>40</v>
      </c>
      <c r="N206" s="10" t="s">
        <v>941</v>
      </c>
      <c r="O206" s="10" t="s">
        <v>974</v>
      </c>
      <c r="P206" s="14"/>
      <c r="Q206" s="16"/>
      <c r="R206" s="14"/>
      <c r="S206" s="14"/>
      <c r="T206" s="14"/>
      <c r="U206" s="14"/>
      <c r="V206" s="14"/>
      <c r="W206" s="14"/>
      <c r="X206" s="16"/>
      <c r="Y206" s="6" t="s">
        <v>42</v>
      </c>
      <c r="Z206" s="14" t="str">
        <f t="shared" si="1"/>
        <v>{"id":"M1-NyO-19a-A-2-BR","stimulus":"&lt;p&gt;Marina comprou {{T1}} potes de mel, mas {{Q2}} são para os vizinhos dela. Quantos potes Marina comprou para ela?&lt;/p&gt;","template":"&lt;p&gt;{{T1}}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v>
      </c>
      <c r="AA206" s="15" t="s">
        <v>975</v>
      </c>
      <c r="AB206" s="12" t="str">
        <f t="shared" si="2"/>
        <v>M1-NyO-19a-A-2</v>
      </c>
      <c r="AC206" s="16" t="str">
        <f t="shared" si="3"/>
        <v>M1-NyO-19a-A-2-BR</v>
      </c>
      <c r="AD206" s="16" t="s">
        <v>44</v>
      </c>
      <c r="AE206" s="17" t="s">
        <v>220</v>
      </c>
      <c r="AF206" s="17" t="s">
        <v>45</v>
      </c>
    </row>
    <row r="207" ht="75.0" customHeight="1">
      <c r="A207" s="6" t="s">
        <v>959</v>
      </c>
      <c r="B207" s="7" t="s">
        <v>960</v>
      </c>
      <c r="C207" s="39" t="s">
        <v>827</v>
      </c>
      <c r="D207" s="9" t="s">
        <v>34</v>
      </c>
      <c r="E207" s="6"/>
      <c r="F207" s="7" t="s">
        <v>976</v>
      </c>
      <c r="G207" s="7" t="s">
        <v>977</v>
      </c>
      <c r="H207" s="7"/>
      <c r="I207" s="7"/>
      <c r="J207" s="6" t="s">
        <v>72</v>
      </c>
      <c r="K207" s="7" t="s">
        <v>969</v>
      </c>
      <c r="L207" s="7" t="s">
        <v>946</v>
      </c>
      <c r="M207" s="6" t="s">
        <v>40</v>
      </c>
      <c r="N207" s="10" t="s">
        <v>941</v>
      </c>
      <c r="O207" s="10" t="s">
        <v>978</v>
      </c>
      <c r="P207" s="14"/>
      <c r="Q207" s="16"/>
      <c r="R207" s="21"/>
      <c r="S207" s="21"/>
      <c r="T207" s="21"/>
      <c r="U207" s="21"/>
      <c r="V207" s="21"/>
      <c r="W207" s="21"/>
      <c r="X207" s="10"/>
      <c r="Y207" s="6" t="s">
        <v>42</v>
      </c>
      <c r="Z207" s="14" t="str">
        <f t="shared" si="1"/>
        <v>{"id":"M1-NyO-19a-A-3-BR","stimulus":"&lt;p&gt;O pai de Otávio comprou {{T1}} potes de iogurte há alguns dias. Se {{Q2}} potes já foram consumidos, quantos ainda restam?&lt;/p&gt;","template":"&lt;p&gt;{{T1}}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v>
      </c>
      <c r="AA207" s="15" t="s">
        <v>979</v>
      </c>
      <c r="AB207" s="12" t="str">
        <f t="shared" si="2"/>
        <v>M1-NyO-19a-A-3</v>
      </c>
      <c r="AC207" s="16" t="str">
        <f t="shared" si="3"/>
        <v>M1-NyO-19a-A-3-BR</v>
      </c>
      <c r="AD207" s="16" t="s">
        <v>44</v>
      </c>
      <c r="AE207" s="17" t="s">
        <v>220</v>
      </c>
      <c r="AF207" s="17" t="s">
        <v>45</v>
      </c>
    </row>
    <row r="208" ht="75.0" customHeight="1">
      <c r="A208" s="6" t="s">
        <v>980</v>
      </c>
      <c r="B208" s="7" t="s">
        <v>981</v>
      </c>
      <c r="C208" s="8" t="s">
        <v>33</v>
      </c>
      <c r="D208" s="9" t="s">
        <v>34</v>
      </c>
      <c r="E208" s="6"/>
      <c r="F208" s="10" t="s">
        <v>982</v>
      </c>
      <c r="G208" s="7"/>
      <c r="H208" s="7"/>
      <c r="I208" s="7"/>
      <c r="J208" s="6" t="s">
        <v>47</v>
      </c>
      <c r="K208" s="7" t="s">
        <v>983</v>
      </c>
      <c r="L208" s="37" t="s">
        <v>984</v>
      </c>
      <c r="M208" s="6" t="s">
        <v>40</v>
      </c>
      <c r="N208" s="10" t="s">
        <v>985</v>
      </c>
      <c r="O208" s="10" t="s">
        <v>985</v>
      </c>
      <c r="P208" s="14"/>
      <c r="Q208" s="16"/>
      <c r="R208" s="14"/>
      <c r="S208" s="14"/>
      <c r="T208" s="14"/>
      <c r="U208" s="21"/>
      <c r="V208" s="21"/>
      <c r="W208" s="14"/>
      <c r="X208" s="16"/>
      <c r="Y208" s="6" t="s">
        <v>42</v>
      </c>
      <c r="Z208" s="14" t="str">
        <f t="shared" si="1"/>
        <v>{"id":"M1-NyO-19b-I-1-BR","stimulus":"&lt;p&gt;Selecione o resultado desta subtração.&lt;/p&gt;&lt;p&gt;{{T1}}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standard","params":{"countCorrect":1,"countIncorrect":2,"showCheckIcon":true}}}</v>
      </c>
      <c r="AA208" s="15" t="s">
        <v>986</v>
      </c>
      <c r="AB208" s="12" t="str">
        <f t="shared" si="2"/>
        <v>M1-NyO-19b-I-1</v>
      </c>
      <c r="AC208" s="16" t="str">
        <f t="shared" si="3"/>
        <v>M1-NyO-19b-I-1-BR</v>
      </c>
      <c r="AD208" s="16" t="s">
        <v>44</v>
      </c>
      <c r="AE208" s="16"/>
      <c r="AF208" s="17" t="s">
        <v>45</v>
      </c>
    </row>
    <row r="209" ht="75.0" customHeight="1">
      <c r="A209" s="6" t="s">
        <v>980</v>
      </c>
      <c r="B209" s="7" t="s">
        <v>981</v>
      </c>
      <c r="C209" s="18" t="s">
        <v>49</v>
      </c>
      <c r="D209" s="9" t="s">
        <v>34</v>
      </c>
      <c r="E209" s="6"/>
      <c r="F209" s="7" t="s">
        <v>987</v>
      </c>
      <c r="G209" s="7" t="s">
        <v>988</v>
      </c>
      <c r="H209" s="7"/>
      <c r="I209" s="7"/>
      <c r="J209" s="6" t="s">
        <v>72</v>
      </c>
      <c r="K209" s="7" t="s">
        <v>983</v>
      </c>
      <c r="L209" s="7" t="s">
        <v>989</v>
      </c>
      <c r="M209" s="6" t="s">
        <v>40</v>
      </c>
      <c r="N209" s="10" t="s">
        <v>985</v>
      </c>
      <c r="O209" s="10" t="s">
        <v>985</v>
      </c>
      <c r="P209" s="14"/>
      <c r="Q209" s="16"/>
      <c r="R209" s="14"/>
      <c r="S209" s="14"/>
      <c r="T209" s="14"/>
      <c r="U209" s="21"/>
      <c r="V209" s="21"/>
      <c r="W209" s="14"/>
      <c r="X209" s="16"/>
      <c r="Y209" s="6" t="s">
        <v>42</v>
      </c>
      <c r="Z209" s="14" t="str">
        <f t="shared" si="1"/>
        <v>{"id":"M1-NyO-19b-E-1-BR","stimulus":"&lt;p&gt;Escreva o resultado da seguinte subtração.&lt;/p&gt;","template":"&lt;p&gt;{{T1}}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09" s="15" t="s">
        <v>990</v>
      </c>
      <c r="AB209" s="12" t="str">
        <f t="shared" si="2"/>
        <v>M1-NyO-19b-E-1</v>
      </c>
      <c r="AC209" s="16" t="str">
        <f t="shared" si="3"/>
        <v>M1-NyO-19b-E-1-BR</v>
      </c>
      <c r="AD209" s="16" t="s">
        <v>44</v>
      </c>
      <c r="AE209" s="16"/>
      <c r="AF209" s="17" t="s">
        <v>45</v>
      </c>
    </row>
    <row r="210" ht="75.0" customHeight="1">
      <c r="A210" s="6" t="s">
        <v>980</v>
      </c>
      <c r="B210" s="7" t="s">
        <v>981</v>
      </c>
      <c r="C210" s="39" t="s">
        <v>827</v>
      </c>
      <c r="D210" s="9" t="s">
        <v>34</v>
      </c>
      <c r="E210" s="6"/>
      <c r="F210" s="7" t="s">
        <v>991</v>
      </c>
      <c r="G210" s="7" t="s">
        <v>992</v>
      </c>
      <c r="H210" s="7"/>
      <c r="I210" s="7"/>
      <c r="J210" s="6" t="s">
        <v>72</v>
      </c>
      <c r="K210" s="7" t="s">
        <v>983</v>
      </c>
      <c r="L210" s="7" t="s">
        <v>989</v>
      </c>
      <c r="M210" s="6" t="s">
        <v>40</v>
      </c>
      <c r="N210" s="10" t="s">
        <v>985</v>
      </c>
      <c r="O210" s="10" t="s">
        <v>993</v>
      </c>
      <c r="P210" s="14"/>
      <c r="Q210" s="16"/>
      <c r="R210" s="14"/>
      <c r="S210" s="14"/>
      <c r="T210" s="14"/>
      <c r="U210" s="21"/>
      <c r="V210" s="21"/>
      <c r="W210" s="14"/>
      <c r="X210" s="16"/>
      <c r="Y210" s="6" t="s">
        <v>42</v>
      </c>
      <c r="Z210" s="14" t="str">
        <f t="shared" si="1"/>
        <v>{"id":"M1-NyO-19b-A-1-BR","stimulus":"&lt;p&gt;Um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10" s="15" t="s">
        <v>994</v>
      </c>
      <c r="AB210" s="12" t="str">
        <f t="shared" si="2"/>
        <v>M1-NyO-19b-A-1</v>
      </c>
      <c r="AC210" s="16" t="str">
        <f t="shared" si="3"/>
        <v>M1-NyO-19b-A-1-BR</v>
      </c>
      <c r="AD210" s="16" t="s">
        <v>44</v>
      </c>
      <c r="AE210" s="16"/>
      <c r="AF210" s="17" t="s">
        <v>45</v>
      </c>
    </row>
    <row r="211" ht="75.0" customHeight="1">
      <c r="A211" s="6" t="s">
        <v>980</v>
      </c>
      <c r="B211" s="7" t="s">
        <v>981</v>
      </c>
      <c r="C211" s="39" t="s">
        <v>827</v>
      </c>
      <c r="D211" s="9" t="s">
        <v>34</v>
      </c>
      <c r="E211" s="6"/>
      <c r="F211" s="7" t="s">
        <v>995</v>
      </c>
      <c r="G211" s="7" t="s">
        <v>996</v>
      </c>
      <c r="H211" s="7"/>
      <c r="I211" s="7"/>
      <c r="J211" s="6" t="s">
        <v>72</v>
      </c>
      <c r="K211" s="7" t="s">
        <v>983</v>
      </c>
      <c r="L211" s="7" t="s">
        <v>989</v>
      </c>
      <c r="M211" s="6" t="s">
        <v>40</v>
      </c>
      <c r="N211" s="10" t="s">
        <v>985</v>
      </c>
      <c r="O211" s="10" t="s">
        <v>997</v>
      </c>
      <c r="P211" s="14"/>
      <c r="Q211" s="16"/>
      <c r="R211" s="14"/>
      <c r="S211" s="14"/>
      <c r="T211" s="14"/>
      <c r="U211" s="21"/>
      <c r="V211" s="21"/>
      <c r="W211" s="14"/>
      <c r="X211" s="16"/>
      <c r="Y211" s="6" t="s">
        <v>42</v>
      </c>
      <c r="Z211" s="14" t="str">
        <f t="shared" si="1"/>
        <v>{"id":"M1-NyO-19b-A-2-BR","stimulus":"&lt;p&gt;A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11" s="15" t="s">
        <v>998</v>
      </c>
      <c r="AB211" s="12" t="str">
        <f t="shared" si="2"/>
        <v>M1-NyO-19b-A-2</v>
      </c>
      <c r="AC211" s="16" t="str">
        <f t="shared" si="3"/>
        <v>M1-NyO-19b-A-2-BR</v>
      </c>
      <c r="AD211" s="16" t="s">
        <v>44</v>
      </c>
      <c r="AE211" s="16"/>
      <c r="AF211" s="17" t="s">
        <v>45</v>
      </c>
    </row>
    <row r="212" ht="75.0" customHeight="1">
      <c r="A212" s="6" t="s">
        <v>980</v>
      </c>
      <c r="B212" s="7" t="s">
        <v>981</v>
      </c>
      <c r="C212" s="39" t="s">
        <v>827</v>
      </c>
      <c r="D212" s="9" t="s">
        <v>34</v>
      </c>
      <c r="E212" s="6"/>
      <c r="F212" s="7" t="s">
        <v>999</v>
      </c>
      <c r="G212" s="7" t="s">
        <v>1000</v>
      </c>
      <c r="H212" s="7"/>
      <c r="I212" s="7"/>
      <c r="J212" s="6" t="s">
        <v>72</v>
      </c>
      <c r="K212" s="7" t="s">
        <v>983</v>
      </c>
      <c r="L212" s="7" t="s">
        <v>989</v>
      </c>
      <c r="M212" s="6" t="s">
        <v>40</v>
      </c>
      <c r="N212" s="10" t="s">
        <v>985</v>
      </c>
      <c r="O212" s="10" t="s">
        <v>1001</v>
      </c>
      <c r="P212" s="14"/>
      <c r="Q212" s="16"/>
      <c r="R212" s="14"/>
      <c r="S212" s="14"/>
      <c r="T212" s="14"/>
      <c r="U212" s="21"/>
      <c r="V212" s="21"/>
      <c r="W212" s="14"/>
      <c r="X212" s="16"/>
      <c r="Y212" s="6" t="s">
        <v>42</v>
      </c>
      <c r="Z212" s="14" t="str">
        <f t="shared" si="1"/>
        <v>{"id":"M1-NyO-19b-A-3-BR","stimulus":"&lt;p&gt;Um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12" s="15" t="s">
        <v>1002</v>
      </c>
      <c r="AB212" s="12" t="str">
        <f t="shared" si="2"/>
        <v>M1-NyO-19b-A-3</v>
      </c>
      <c r="AC212" s="16" t="str">
        <f t="shared" si="3"/>
        <v>M1-NyO-19b-A-3-BR</v>
      </c>
      <c r="AD212" s="16" t="s">
        <v>44</v>
      </c>
      <c r="AE212" s="16"/>
      <c r="AF212" s="17" t="s">
        <v>45</v>
      </c>
    </row>
    <row r="213" ht="75.0" customHeight="1">
      <c r="A213" s="6" t="s">
        <v>1003</v>
      </c>
      <c r="B213" s="7" t="s">
        <v>1004</v>
      </c>
      <c r="C213" s="8" t="s">
        <v>33</v>
      </c>
      <c r="D213" s="9" t="s">
        <v>34</v>
      </c>
      <c r="E213" s="6"/>
      <c r="F213" s="10" t="s">
        <v>1005</v>
      </c>
      <c r="G213" s="7"/>
      <c r="H213" s="7"/>
      <c r="I213" s="6" t="s">
        <v>215</v>
      </c>
      <c r="J213" s="6" t="s">
        <v>47</v>
      </c>
      <c r="K213" s="7" t="s">
        <v>1006</v>
      </c>
      <c r="L213" s="7"/>
      <c r="M213" s="6" t="s">
        <v>40</v>
      </c>
      <c r="N213" s="10" t="s">
        <v>1007</v>
      </c>
      <c r="O213" s="10" t="s">
        <v>1007</v>
      </c>
      <c r="P213" s="14"/>
      <c r="Q213" s="16"/>
      <c r="R213" s="14"/>
      <c r="S213" s="14"/>
      <c r="T213" s="14"/>
      <c r="U213" s="21"/>
      <c r="V213" s="21"/>
      <c r="W213" s="14"/>
      <c r="X213" s="16"/>
      <c r="Y213" s="6" t="s">
        <v>42</v>
      </c>
      <c r="Z213" s="14" t="str">
        <f t="shared" si="1"/>
        <v>{
    "id": "M1-NyO-23a-I-1-BR",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13" s="15" t="s">
        <v>1008</v>
      </c>
      <c r="AB213" s="12" t="str">
        <f t="shared" si="2"/>
        <v>M1-NyO-23a-I-1</v>
      </c>
      <c r="AC213" s="16" t="str">
        <f t="shared" si="3"/>
        <v>M1-NyO-23a-I-1-BR</v>
      </c>
      <c r="AD213" s="16" t="s">
        <v>44</v>
      </c>
      <c r="AE213" s="16"/>
      <c r="AF213" s="17" t="s">
        <v>45</v>
      </c>
    </row>
    <row r="214" ht="75.0" customHeight="1">
      <c r="A214" s="6" t="s">
        <v>1003</v>
      </c>
      <c r="B214" s="7" t="s">
        <v>1004</v>
      </c>
      <c r="C214" s="8" t="s">
        <v>33</v>
      </c>
      <c r="D214" s="9" t="s">
        <v>34</v>
      </c>
      <c r="E214" s="6"/>
      <c r="F214" s="10" t="s">
        <v>1005</v>
      </c>
      <c r="G214" s="7"/>
      <c r="H214" s="23"/>
      <c r="I214" s="6" t="s">
        <v>215</v>
      </c>
      <c r="J214" s="6" t="s">
        <v>47</v>
      </c>
      <c r="K214" s="7" t="s">
        <v>1009</v>
      </c>
      <c r="L214" s="7"/>
      <c r="M214" s="6" t="s">
        <v>40</v>
      </c>
      <c r="N214" s="10" t="s">
        <v>1007</v>
      </c>
      <c r="O214" s="10" t="s">
        <v>1007</v>
      </c>
      <c r="P214" s="14"/>
      <c r="Q214" s="16"/>
      <c r="R214" s="21"/>
      <c r="S214" s="21"/>
      <c r="T214" s="21"/>
      <c r="U214" s="21"/>
      <c r="V214" s="21"/>
      <c r="W214" s="21"/>
      <c r="X214" s="10"/>
      <c r="Y214" s="6" t="s">
        <v>42</v>
      </c>
      <c r="Z214" s="14" t="str">
        <f t="shared" si="1"/>
        <v>{
    "id": "M1-NyO-23a-I-2-BR",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14" s="15" t="s">
        <v>1010</v>
      </c>
      <c r="AB214" s="12" t="str">
        <f t="shared" si="2"/>
        <v>M1-NyO-23a-I-2</v>
      </c>
      <c r="AC214" s="16" t="str">
        <f t="shared" si="3"/>
        <v>M1-NyO-23a-I-2-BR</v>
      </c>
      <c r="AD214" s="16" t="s">
        <v>44</v>
      </c>
      <c r="AE214" s="16"/>
      <c r="AF214" s="17" t="s">
        <v>45</v>
      </c>
    </row>
    <row r="215" ht="75.0" customHeight="1">
      <c r="A215" s="6" t="s">
        <v>1003</v>
      </c>
      <c r="B215" s="7" t="s">
        <v>1004</v>
      </c>
      <c r="C215" s="8" t="s">
        <v>33</v>
      </c>
      <c r="D215" s="9" t="s">
        <v>34</v>
      </c>
      <c r="E215" s="6"/>
      <c r="F215" s="10" t="s">
        <v>1005</v>
      </c>
      <c r="G215" s="7"/>
      <c r="H215" s="23"/>
      <c r="I215" s="6" t="s">
        <v>215</v>
      </c>
      <c r="J215" s="6" t="s">
        <v>47</v>
      </c>
      <c r="K215" s="7" t="s">
        <v>1011</v>
      </c>
      <c r="L215" s="7"/>
      <c r="M215" s="6" t="s">
        <v>40</v>
      </c>
      <c r="N215" s="10" t="s">
        <v>1007</v>
      </c>
      <c r="O215" s="10" t="s">
        <v>1007</v>
      </c>
      <c r="P215" s="14"/>
      <c r="Q215" s="16"/>
      <c r="R215" s="21"/>
      <c r="S215" s="21"/>
      <c r="T215" s="14"/>
      <c r="U215" s="21"/>
      <c r="V215" s="21"/>
      <c r="W215" s="14"/>
      <c r="X215" s="16"/>
      <c r="Y215" s="6" t="s">
        <v>42</v>
      </c>
      <c r="Z215" s="14" t="str">
        <f t="shared" si="1"/>
        <v>{
    "id": "M1-NyO-23a-I-3-BR",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15" s="15" t="s">
        <v>1012</v>
      </c>
      <c r="AB215" s="12" t="str">
        <f t="shared" si="2"/>
        <v>M1-NyO-23a-I-3</v>
      </c>
      <c r="AC215" s="16" t="str">
        <f t="shared" si="3"/>
        <v>M1-NyO-23a-I-3-BR</v>
      </c>
      <c r="AD215" s="16" t="s">
        <v>44</v>
      </c>
      <c r="AE215" s="16"/>
      <c r="AF215" s="17" t="s">
        <v>45</v>
      </c>
    </row>
    <row r="216" ht="75.0" customHeight="1">
      <c r="A216" s="6" t="s">
        <v>1013</v>
      </c>
      <c r="B216" s="7" t="s">
        <v>1014</v>
      </c>
      <c r="C216" s="8" t="s">
        <v>33</v>
      </c>
      <c r="D216" s="9" t="s">
        <v>34</v>
      </c>
      <c r="E216" s="6"/>
      <c r="F216" s="10" t="s">
        <v>1005</v>
      </c>
      <c r="G216" s="7"/>
      <c r="H216" s="7"/>
      <c r="I216" s="6" t="s">
        <v>215</v>
      </c>
      <c r="J216" s="6" t="s">
        <v>47</v>
      </c>
      <c r="K216" s="7" t="s">
        <v>1015</v>
      </c>
      <c r="L216" s="7" t="s">
        <v>1016</v>
      </c>
      <c r="M216" s="6" t="s">
        <v>40</v>
      </c>
      <c r="N216" s="10" t="s">
        <v>1017</v>
      </c>
      <c r="O216" s="10" t="s">
        <v>1017</v>
      </c>
      <c r="P216" s="14"/>
      <c r="Q216" s="16"/>
      <c r="R216" s="21"/>
      <c r="S216" s="21"/>
      <c r="T216" s="21"/>
      <c r="U216" s="21"/>
      <c r="V216" s="21"/>
      <c r="W216" s="21"/>
      <c r="X216" s="10"/>
      <c r="Y216" s="6" t="s">
        <v>42</v>
      </c>
      <c r="Z216" s="14" t="str">
        <f t="shared" si="1"/>
        <v>{
    "id": "M1-NyO-42a-I-1-BR",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16" s="15" t="s">
        <v>1018</v>
      </c>
      <c r="AB216" s="12" t="str">
        <f t="shared" si="2"/>
        <v>M1-NyO-42a-I-1</v>
      </c>
      <c r="AC216" s="16" t="str">
        <f t="shared" si="3"/>
        <v>M1-NyO-42a-I-1-BR</v>
      </c>
      <c r="AD216" s="16" t="s">
        <v>44</v>
      </c>
      <c r="AE216" s="16"/>
      <c r="AF216" s="17" t="s">
        <v>45</v>
      </c>
    </row>
    <row r="217" ht="75.0" customHeight="1">
      <c r="A217" s="6" t="s">
        <v>1013</v>
      </c>
      <c r="B217" s="7" t="s">
        <v>1014</v>
      </c>
      <c r="C217" s="8" t="s">
        <v>33</v>
      </c>
      <c r="D217" s="9" t="s">
        <v>34</v>
      </c>
      <c r="E217" s="6"/>
      <c r="F217" s="10" t="s">
        <v>1005</v>
      </c>
      <c r="G217" s="7"/>
      <c r="H217" s="7"/>
      <c r="I217" s="6" t="s">
        <v>215</v>
      </c>
      <c r="J217" s="6" t="s">
        <v>47</v>
      </c>
      <c r="K217" s="7" t="s">
        <v>1019</v>
      </c>
      <c r="L217" s="7" t="s">
        <v>1016</v>
      </c>
      <c r="M217" s="6" t="s">
        <v>40</v>
      </c>
      <c r="N217" s="10" t="s">
        <v>1017</v>
      </c>
      <c r="O217" s="10" t="s">
        <v>1017</v>
      </c>
      <c r="P217" s="14"/>
      <c r="Q217" s="16"/>
      <c r="R217" s="14"/>
      <c r="S217" s="14"/>
      <c r="T217" s="14"/>
      <c r="U217" s="14"/>
      <c r="V217" s="14"/>
      <c r="W217" s="14"/>
      <c r="X217" s="16"/>
      <c r="Y217" s="6" t="s">
        <v>42</v>
      </c>
      <c r="Z217" s="14" t="str">
        <f t="shared" si="1"/>
        <v>{
    "id": "M1-NyO-42a-I-2-BR",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17" s="15" t="s">
        <v>1020</v>
      </c>
      <c r="AB217" s="12" t="str">
        <f t="shared" si="2"/>
        <v>M1-NyO-42a-I-2</v>
      </c>
      <c r="AC217" s="16" t="str">
        <f t="shared" si="3"/>
        <v>M1-NyO-42a-I-2-BR</v>
      </c>
      <c r="AD217" s="16" t="s">
        <v>44</v>
      </c>
      <c r="AE217" s="16"/>
      <c r="AF217" s="17" t="s">
        <v>45</v>
      </c>
    </row>
    <row r="218" ht="75.0" customHeight="1">
      <c r="A218" s="6" t="s">
        <v>1013</v>
      </c>
      <c r="B218" s="7" t="s">
        <v>1014</v>
      </c>
      <c r="C218" s="8" t="s">
        <v>33</v>
      </c>
      <c r="D218" s="9" t="s">
        <v>34</v>
      </c>
      <c r="E218" s="6"/>
      <c r="F218" s="10" t="s">
        <v>1021</v>
      </c>
      <c r="G218" s="7"/>
      <c r="H218" s="7"/>
      <c r="I218" s="6" t="s">
        <v>215</v>
      </c>
      <c r="J218" s="6" t="s">
        <v>47</v>
      </c>
      <c r="K218" s="10" t="s">
        <v>1022</v>
      </c>
      <c r="L218" s="7" t="s">
        <v>1016</v>
      </c>
      <c r="M218" s="6" t="s">
        <v>40</v>
      </c>
      <c r="N218" s="10" t="s">
        <v>1017</v>
      </c>
      <c r="O218" s="10" t="s">
        <v>1017</v>
      </c>
      <c r="P218" s="14"/>
      <c r="Q218" s="16"/>
      <c r="R218" s="14"/>
      <c r="S218" s="14"/>
      <c r="T218" s="14"/>
      <c r="U218" s="14"/>
      <c r="V218" s="14"/>
      <c r="W218" s="14"/>
      <c r="X218" s="23"/>
      <c r="Y218" s="6" t="s">
        <v>42</v>
      </c>
      <c r="Z218" s="14" t="str">
        <f t="shared" si="1"/>
        <v>{
    "id": "M1-NyO-42a-I-3-BR",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v>
      </c>
      <c r="AA218" s="15" t="s">
        <v>1023</v>
      </c>
      <c r="AB218" s="12" t="str">
        <f t="shared" si="2"/>
        <v>M1-NyO-42a-I-3</v>
      </c>
      <c r="AC218" s="16" t="str">
        <f t="shared" si="3"/>
        <v>M1-NyO-42a-I-3-BR</v>
      </c>
      <c r="AD218" s="16" t="s">
        <v>44</v>
      </c>
      <c r="AE218" s="16"/>
      <c r="AF218" s="17" t="s">
        <v>45</v>
      </c>
    </row>
    <row r="219" ht="75.0" customHeight="1">
      <c r="A219" s="6" t="s">
        <v>1024</v>
      </c>
      <c r="B219" s="7" t="s">
        <v>1025</v>
      </c>
      <c r="C219" s="8" t="s">
        <v>33</v>
      </c>
      <c r="D219" s="9" t="s">
        <v>34</v>
      </c>
      <c r="E219" s="6"/>
      <c r="F219" s="10" t="s">
        <v>1026</v>
      </c>
      <c r="G219" s="7" t="s">
        <v>1027</v>
      </c>
      <c r="H219" s="23"/>
      <c r="I219" s="7"/>
      <c r="J219" s="6" t="s">
        <v>111</v>
      </c>
      <c r="K219" s="7" t="s">
        <v>1028</v>
      </c>
      <c r="L219" s="7" t="s">
        <v>1029</v>
      </c>
      <c r="M219" s="7" t="s">
        <v>40</v>
      </c>
      <c r="N219" s="10" t="s">
        <v>1030</v>
      </c>
      <c r="O219" s="10" t="s">
        <v>1031</v>
      </c>
      <c r="P219" s="14"/>
      <c r="Q219" s="16"/>
      <c r="R219" s="14"/>
      <c r="S219" s="14"/>
      <c r="T219" s="14"/>
      <c r="U219" s="14"/>
      <c r="V219" s="14"/>
      <c r="W219" s="14"/>
      <c r="X219" s="16"/>
      <c r="Y219" s="6" t="s">
        <v>42</v>
      </c>
      <c r="Z219" s="14" t="str">
        <f t="shared" si="1"/>
        <v>{"id":"M1-NyO-20a-I-1-BR","stimulus":"&lt;p&gt;Selecione o número que completa esta sequência.&lt;/p&gt;","template":"&lt;p&gt;{{T3}},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AA219" s="15" t="s">
        <v>1032</v>
      </c>
      <c r="AB219" s="12" t="str">
        <f t="shared" si="2"/>
        <v>M1-NyO-20a-I-1</v>
      </c>
      <c r="AC219" s="16" t="str">
        <f t="shared" si="3"/>
        <v>M1-NyO-20a-I-1-BR</v>
      </c>
      <c r="AD219" s="16" t="s">
        <v>44</v>
      </c>
      <c r="AE219" s="16"/>
      <c r="AF219" s="17" t="s">
        <v>45</v>
      </c>
    </row>
    <row r="220" ht="75.0" customHeight="1">
      <c r="A220" s="6" t="s">
        <v>1024</v>
      </c>
      <c r="B220" s="7" t="s">
        <v>1025</v>
      </c>
      <c r="C220" s="8" t="s">
        <v>33</v>
      </c>
      <c r="D220" s="9" t="s">
        <v>34</v>
      </c>
      <c r="E220" s="6"/>
      <c r="F220" s="10" t="s">
        <v>1026</v>
      </c>
      <c r="G220" s="7" t="s">
        <v>1027</v>
      </c>
      <c r="H220" s="23"/>
      <c r="I220" s="7"/>
      <c r="J220" s="6" t="s">
        <v>111</v>
      </c>
      <c r="K220" s="7" t="s">
        <v>1028</v>
      </c>
      <c r="L220" s="7" t="s">
        <v>1033</v>
      </c>
      <c r="M220" s="7" t="s">
        <v>40</v>
      </c>
      <c r="N220" s="10" t="s">
        <v>1030</v>
      </c>
      <c r="O220" s="10" t="s">
        <v>1034</v>
      </c>
      <c r="P220" s="14"/>
      <c r="Q220" s="16"/>
      <c r="R220" s="14"/>
      <c r="S220" s="14"/>
      <c r="T220" s="14"/>
      <c r="U220" s="14"/>
      <c r="V220" s="14"/>
      <c r="W220" s="14"/>
      <c r="X220" s="23"/>
      <c r="Y220" s="6" t="s">
        <v>42</v>
      </c>
      <c r="Z220" s="14" t="str">
        <f t="shared" si="1"/>
        <v>{"id":"M1-NyO-20a-I-2-BR","stimulus":"&lt;p&gt;Selecione o número que completa esta sequência.&lt;/p&gt;","template":"&lt;p&gt;{{T3}},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AA220" s="15" t="s">
        <v>1035</v>
      </c>
      <c r="AB220" s="12" t="str">
        <f t="shared" si="2"/>
        <v>M1-NyO-20a-I-2</v>
      </c>
      <c r="AC220" s="16" t="str">
        <f t="shared" si="3"/>
        <v>M1-NyO-20a-I-2-BR</v>
      </c>
      <c r="AD220" s="16" t="s">
        <v>44</v>
      </c>
      <c r="AE220" s="16"/>
      <c r="AF220" s="17" t="s">
        <v>45</v>
      </c>
    </row>
    <row r="221" ht="75.0" customHeight="1">
      <c r="A221" s="6" t="s">
        <v>1024</v>
      </c>
      <c r="B221" s="7" t="s">
        <v>1025</v>
      </c>
      <c r="C221" s="18" t="s">
        <v>49</v>
      </c>
      <c r="D221" s="9" t="s">
        <v>34</v>
      </c>
      <c r="E221" s="6"/>
      <c r="F221" s="7" t="s">
        <v>1036</v>
      </c>
      <c r="G221" s="7" t="s">
        <v>1037</v>
      </c>
      <c r="H221" s="23"/>
      <c r="I221" s="7"/>
      <c r="J221" s="6" t="s">
        <v>72</v>
      </c>
      <c r="K221" s="7" t="s">
        <v>1038</v>
      </c>
      <c r="L221" s="7" t="s">
        <v>1039</v>
      </c>
      <c r="M221" s="7" t="s">
        <v>40</v>
      </c>
      <c r="N221" s="10" t="s">
        <v>1030</v>
      </c>
      <c r="O221" s="10" t="s">
        <v>1034</v>
      </c>
      <c r="P221" s="14"/>
      <c r="Q221" s="16"/>
      <c r="R221" s="14"/>
      <c r="S221" s="14"/>
      <c r="T221" s="14"/>
      <c r="U221" s="14"/>
      <c r="V221" s="14"/>
      <c r="W221" s="14"/>
      <c r="X221" s="16"/>
      <c r="Y221" s="6" t="s">
        <v>42</v>
      </c>
      <c r="Z221" s="14" t="str">
        <f t="shared" si="1"/>
        <v>{"id":"M1-NyO-20a-E-1-BR","stimulus":"&lt;p&gt;Complete esta sequência.&lt;/p&gt;","feedback":"&lt;p&gt;A sequência cresce de 1 em 1.&lt;/p&gt;","hint":"&lt;p&gt;Em quanto a sequência aumenta ou diminui?&lt;/p&gt;","template":"&lt;p&gt;{{Q1}}, {{T1}}, {{T2}}, {{response}}&lt;/p&gt;","seed":{"parameters":[{"name":"Q1","label":null,"min":5,"max":50,"step":1}],"calculated":[{"name":"A1","label":"{{Q1}}+3","function":"{{Q1}}+3"},{"name":"T1","label":null,"function":"{{Q1}}+1","temp":true},{"name":"T2","label":null,"function":"{{Q1}}+2","temp":true}],"uniques":true},"algorithm":{"name":"calculateOperation","params":{"method":"equivLiteral","keyboard":"NUMERICAL"}}}</v>
      </c>
      <c r="AA221" s="15" t="s">
        <v>1040</v>
      </c>
      <c r="AB221" s="12" t="str">
        <f t="shared" si="2"/>
        <v>M1-NyO-20a-E-1</v>
      </c>
      <c r="AC221" s="16" t="str">
        <f t="shared" si="3"/>
        <v>M1-NyO-20a-E-1-BR</v>
      </c>
      <c r="AD221" s="16" t="s">
        <v>44</v>
      </c>
      <c r="AE221" s="16"/>
      <c r="AF221" s="17" t="s">
        <v>45</v>
      </c>
    </row>
    <row r="222" ht="75.0" customHeight="1">
      <c r="A222" s="6" t="s">
        <v>1024</v>
      </c>
      <c r="B222" s="7" t="s">
        <v>1025</v>
      </c>
      <c r="C222" s="18" t="s">
        <v>49</v>
      </c>
      <c r="D222" s="9" t="s">
        <v>34</v>
      </c>
      <c r="E222" s="6"/>
      <c r="F222" s="7" t="s">
        <v>1036</v>
      </c>
      <c r="G222" s="7" t="s">
        <v>1037</v>
      </c>
      <c r="H222" s="7"/>
      <c r="I222" s="7"/>
      <c r="J222" s="6" t="s">
        <v>72</v>
      </c>
      <c r="K222" s="7" t="s">
        <v>1038</v>
      </c>
      <c r="L222" s="7" t="s">
        <v>1041</v>
      </c>
      <c r="M222" s="7" t="s">
        <v>40</v>
      </c>
      <c r="N222" s="10" t="s">
        <v>1030</v>
      </c>
      <c r="O222" s="10" t="s">
        <v>1031</v>
      </c>
      <c r="P222" s="14"/>
      <c r="Q222" s="16"/>
      <c r="R222" s="14"/>
      <c r="S222" s="14"/>
      <c r="T222" s="14"/>
      <c r="U222" s="14"/>
      <c r="V222" s="14"/>
      <c r="W222" s="14"/>
      <c r="X222" s="16"/>
      <c r="Y222" s="6" t="s">
        <v>42</v>
      </c>
      <c r="Z222" s="14" t="str">
        <f t="shared" si="1"/>
        <v>{"id":"M1-NyO-20a-E-2-BR","stimulus":"&lt;p&gt;Complete esta sequência.&lt;/p&gt;","feedback":"&lt;p&gt;A sequência decresce de 1 em 1.&lt;/p&gt;","hint":"&lt;p&gt;Em quanto a sequência aumenta ou diminui?&lt;/p&gt;","template":"&lt;p&gt;{{Q1}}, {{T1}}, {{T2}}, {{response}}&lt;/p&gt;","seed":{"parameters":[{"name":"Q1","label":null,"min":5,"max":50,"step":1}],"calculated":[{"name":"A1","label":"{{Q1}}-3","function":"{{Q1}}-3"},{"name":"T1","label":null,"function":"{{Q1}}-1","temp":true},{"name":"T2","label":null,"function":"{{Q1}}-2","temp":true}],"uniques":true},"algorithm":{"name":"calculateOperation","params":{"method":"equivLiteral","keyboard":"NUMERICAL"}}}</v>
      </c>
      <c r="AA222" s="15" t="s">
        <v>1042</v>
      </c>
      <c r="AB222" s="12" t="str">
        <f t="shared" si="2"/>
        <v>M1-NyO-20a-E-2</v>
      </c>
      <c r="AC222" s="16" t="str">
        <f t="shared" si="3"/>
        <v>M1-NyO-20a-E-2-BR</v>
      </c>
      <c r="AD222" s="16" t="s">
        <v>44</v>
      </c>
      <c r="AE222" s="16"/>
      <c r="AF222" s="17" t="s">
        <v>45</v>
      </c>
    </row>
    <row r="223" ht="75.0" customHeight="1">
      <c r="A223" s="6" t="s">
        <v>1043</v>
      </c>
      <c r="B223" s="7" t="s">
        <v>1044</v>
      </c>
      <c r="C223" s="8" t="s">
        <v>33</v>
      </c>
      <c r="D223" s="9" t="s">
        <v>34</v>
      </c>
      <c r="E223" s="6"/>
      <c r="F223" s="7" t="s">
        <v>1045</v>
      </c>
      <c r="G223" s="7" t="s">
        <v>1046</v>
      </c>
      <c r="H223" s="7"/>
      <c r="I223" s="7"/>
      <c r="J223" s="6" t="s">
        <v>37</v>
      </c>
      <c r="K223" s="7" t="s">
        <v>1047</v>
      </c>
      <c r="L223" s="7" t="s">
        <v>1048</v>
      </c>
      <c r="M223" s="7" t="s">
        <v>40</v>
      </c>
      <c r="N223" s="10" t="s">
        <v>1030</v>
      </c>
      <c r="O223" s="10" t="s">
        <v>1049</v>
      </c>
      <c r="P223" s="14"/>
      <c r="Q223" s="16"/>
      <c r="R223" s="14"/>
      <c r="S223" s="14"/>
      <c r="T223" s="14"/>
      <c r="U223" s="14"/>
      <c r="V223" s="14"/>
      <c r="W223" s="14"/>
      <c r="X223" s="16"/>
      <c r="Y223" s="6" t="s">
        <v>42</v>
      </c>
      <c r="Z223" s="14" t="str">
        <f t="shared" si="1"/>
        <v>{"id":"M1-NyO-24a-I-1-BR","stimulus":"&lt;p&gt;Arraste o valor que completa esta sequência.&lt;/p&gt;","feedback":"&lt;p&gt;A sequência cresce de 2 em 2.&lt;/p&gt;","hint":"&lt;p&gt;Em quanto a sequência aumenta ou diminui?&lt;/p&gt;","template":"&lt;p&gt;{{T3}},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AA223" s="15" t="s">
        <v>1050</v>
      </c>
      <c r="AB223" s="12" t="str">
        <f t="shared" si="2"/>
        <v>M1-NyO-24a-I-1</v>
      </c>
      <c r="AC223" s="16" t="str">
        <f t="shared" si="3"/>
        <v>M1-NyO-24a-I-1-BR</v>
      </c>
      <c r="AD223" s="16" t="s">
        <v>44</v>
      </c>
      <c r="AE223" s="16"/>
      <c r="AF223" s="17" t="s">
        <v>45</v>
      </c>
    </row>
    <row r="224" ht="75.0" customHeight="1">
      <c r="A224" s="6" t="s">
        <v>1043</v>
      </c>
      <c r="B224" s="7" t="s">
        <v>1044</v>
      </c>
      <c r="C224" s="8" t="s">
        <v>33</v>
      </c>
      <c r="D224" s="9" t="s">
        <v>34</v>
      </c>
      <c r="E224" s="6"/>
      <c r="F224" s="7" t="s">
        <v>1045</v>
      </c>
      <c r="G224" s="7" t="s">
        <v>1046</v>
      </c>
      <c r="H224" s="7"/>
      <c r="I224" s="7"/>
      <c r="J224" s="6" t="s">
        <v>37</v>
      </c>
      <c r="K224" s="7" t="s">
        <v>1047</v>
      </c>
      <c r="L224" s="7" t="s">
        <v>1051</v>
      </c>
      <c r="M224" s="7" t="s">
        <v>40</v>
      </c>
      <c r="N224" s="10" t="s">
        <v>1030</v>
      </c>
      <c r="O224" s="10" t="s">
        <v>1052</v>
      </c>
      <c r="P224" s="14"/>
      <c r="Q224" s="16"/>
      <c r="R224" s="14"/>
      <c r="S224" s="14"/>
      <c r="T224" s="14"/>
      <c r="U224" s="14"/>
      <c r="V224" s="14"/>
      <c r="W224" s="14"/>
      <c r="X224" s="16"/>
      <c r="Y224" s="6" t="s">
        <v>42</v>
      </c>
      <c r="Z224" s="14" t="str">
        <f t="shared" si="1"/>
        <v>{"id":"M1-NyO-24a-I-2-BR","stimulus":"&lt;p&gt;Arraste o valor que completa esta sequência.&lt;/p&gt;","feedback":"&lt;p&gt;A sequência decresce de 2 em 2.&lt;/p&gt;","hint":"&lt;p&gt;Em quanto a sequência aumenta ou diminui?&lt;/p&gt;","template":"&lt;p&gt;{{T3}},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AA224" s="15" t="s">
        <v>1053</v>
      </c>
      <c r="AB224" s="12" t="str">
        <f t="shared" si="2"/>
        <v>M1-NyO-24a-I-2</v>
      </c>
      <c r="AC224" s="16" t="str">
        <f t="shared" si="3"/>
        <v>M1-NyO-24a-I-2-BR</v>
      </c>
      <c r="AD224" s="16" t="s">
        <v>44</v>
      </c>
      <c r="AE224" s="16"/>
      <c r="AF224" s="17" t="s">
        <v>45</v>
      </c>
    </row>
    <row r="225" ht="75.0" customHeight="1">
      <c r="A225" s="6" t="s">
        <v>1043</v>
      </c>
      <c r="B225" s="7" t="s">
        <v>1044</v>
      </c>
      <c r="C225" s="18" t="s">
        <v>49</v>
      </c>
      <c r="D225" s="9" t="s">
        <v>34</v>
      </c>
      <c r="E225" s="6"/>
      <c r="F225" s="7" t="s">
        <v>1054</v>
      </c>
      <c r="G225" s="7" t="s">
        <v>1037</v>
      </c>
      <c r="H225" s="23"/>
      <c r="I225" s="7"/>
      <c r="J225" s="6" t="s">
        <v>72</v>
      </c>
      <c r="K225" s="7" t="s">
        <v>1055</v>
      </c>
      <c r="L225" s="7" t="s">
        <v>1056</v>
      </c>
      <c r="M225" s="7" t="s">
        <v>40</v>
      </c>
      <c r="N225" s="10" t="s">
        <v>1030</v>
      </c>
      <c r="O225" s="10" t="s">
        <v>1049</v>
      </c>
      <c r="P225" s="14"/>
      <c r="Q225" s="16"/>
      <c r="R225" s="14"/>
      <c r="S225" s="14"/>
      <c r="T225" s="14"/>
      <c r="U225" s="14"/>
      <c r="V225" s="14"/>
      <c r="W225" s="14"/>
      <c r="X225" s="16"/>
      <c r="Y225" s="6" t="s">
        <v>42</v>
      </c>
      <c r="Z225" s="14" t="str">
        <f t="shared" si="1"/>
        <v>{"id":"M1-NyO-24a-E-1-BR","stimulus":"&lt;p&gt;Escreva o valor que falta nesta sequência.&lt;/p&gt;","feedback":"&lt;p&gt;A sequência cresce de 2 em 2.&lt;/p&gt;","hint":"&lt;p&gt;Em quanto a sequência aumenta ou diminui?&lt;/p&gt;","template":"&lt;p&gt;{{Q1}}, {{T1}}, {{T2}}, {{response}}&lt;/p&gt;","seed":{"parameters":[{"name":"Q1","label":null,"min":1,"max":50,"step":1}],"calculated":[{"name":"A1","label":"{{Q1}}+6","function":"{{Q1}}+6"},{"name":"T1","label":null,"function":"{{Q1}}+2","temp":true},{"name":"T2","label":null,"function":"{{Q1}}+4","temp":true}],"uniques":true},"algorithm":{"name":"calculateOperation","params":{"method":"equivLiteral","keyboard":"NUMERICAL"}}}</v>
      </c>
      <c r="AA225" s="15" t="s">
        <v>1057</v>
      </c>
      <c r="AB225" s="12" t="str">
        <f t="shared" si="2"/>
        <v>M1-NyO-24a-E-1</v>
      </c>
      <c r="AC225" s="16" t="str">
        <f t="shared" si="3"/>
        <v>M1-NyO-24a-E-1-BR</v>
      </c>
      <c r="AD225" s="16" t="s">
        <v>44</v>
      </c>
      <c r="AE225" s="16"/>
      <c r="AF225" s="17" t="s">
        <v>45</v>
      </c>
    </row>
    <row r="226" ht="75.0" customHeight="1">
      <c r="A226" s="6" t="s">
        <v>1043</v>
      </c>
      <c r="B226" s="7" t="s">
        <v>1044</v>
      </c>
      <c r="C226" s="18" t="s">
        <v>49</v>
      </c>
      <c r="D226" s="9" t="s">
        <v>34</v>
      </c>
      <c r="E226" s="6"/>
      <c r="F226" s="7" t="s">
        <v>1054</v>
      </c>
      <c r="G226" s="7" t="s">
        <v>1037</v>
      </c>
      <c r="H226" s="7"/>
      <c r="I226" s="7"/>
      <c r="J226" s="6" t="s">
        <v>72</v>
      </c>
      <c r="K226" s="7" t="s">
        <v>1058</v>
      </c>
      <c r="L226" s="7" t="s">
        <v>1059</v>
      </c>
      <c r="M226" s="7" t="s">
        <v>40</v>
      </c>
      <c r="N226" s="10" t="s">
        <v>1030</v>
      </c>
      <c r="O226" s="10" t="s">
        <v>1052</v>
      </c>
      <c r="P226" s="42"/>
      <c r="Q226" s="16"/>
      <c r="R226" s="14"/>
      <c r="S226" s="14"/>
      <c r="T226" s="14"/>
      <c r="U226" s="14"/>
      <c r="V226" s="14"/>
      <c r="W226" s="14"/>
      <c r="X226" s="23"/>
      <c r="Y226" s="6" t="s">
        <v>42</v>
      </c>
      <c r="Z226" s="14" t="str">
        <f t="shared" si="1"/>
        <v>{"id":"M1-NyO-24a-E-2-BR","stimulus":"&lt;p&gt;Escreva o valor que falta nesta sequência.&lt;/p&gt;","feedback":"&lt;p&gt;A sequência decresce de 2 em 2.&lt;/p&gt;","hint":"&lt;p&gt;Em quanto a sequência aumenta ou diminui?&lt;/p&gt;","template":"&lt;p&gt;{{Q1}}, {{T1}}, {{T2}}, {{response}}&lt;/p&gt;","seed":{"parameters":[{"name":"Q1","label":null,"min":8,"max":50,"step":1}],"calculated":[{"name":"A1","label":"{{Q1}}-6","function":"{{Q1}}-6"},{"name":"T1","label":null,"function":"{{Q1}}-2","temp":true},{"name":"T2","label":null,"function":"{{Q1}}-4","temp":true}],"uniques":true},"algorithm":{"name":"calculateOperation","params":{"method":"equivLiteral","keyboard":"NUMERICAL"}}}</v>
      </c>
      <c r="AA226" s="15" t="s">
        <v>1060</v>
      </c>
      <c r="AB226" s="12" t="str">
        <f t="shared" si="2"/>
        <v>M1-NyO-24a-E-2</v>
      </c>
      <c r="AC226" s="16" t="str">
        <f t="shared" si="3"/>
        <v>M1-NyO-24a-E-2-BR</v>
      </c>
      <c r="AD226" s="16" t="s">
        <v>44</v>
      </c>
      <c r="AE226" s="16"/>
      <c r="AF226" s="17" t="s">
        <v>45</v>
      </c>
    </row>
    <row r="227" ht="75.0" customHeight="1">
      <c r="A227" s="6" t="s">
        <v>1061</v>
      </c>
      <c r="B227" s="7" t="s">
        <v>1062</v>
      </c>
      <c r="C227" s="8" t="s">
        <v>33</v>
      </c>
      <c r="D227" s="9" t="s">
        <v>34</v>
      </c>
      <c r="E227" s="6"/>
      <c r="F227" s="10" t="s">
        <v>1063</v>
      </c>
      <c r="G227" s="7"/>
      <c r="H227" s="23"/>
      <c r="I227" s="6" t="s">
        <v>104</v>
      </c>
      <c r="J227" s="6" t="s">
        <v>47</v>
      </c>
      <c r="K227" s="7" t="s">
        <v>1064</v>
      </c>
      <c r="L227" s="7" t="s">
        <v>1065</v>
      </c>
      <c r="M227" s="6" t="s">
        <v>40</v>
      </c>
      <c r="N227" s="10" t="s">
        <v>1030</v>
      </c>
      <c r="O227" s="10" t="s">
        <v>1066</v>
      </c>
      <c r="P227" s="14"/>
      <c r="Q227" s="16"/>
      <c r="R227" s="14"/>
      <c r="S227" s="14"/>
      <c r="T227" s="14"/>
      <c r="U227" s="14"/>
      <c r="V227" s="14"/>
      <c r="W227" s="14"/>
      <c r="X227" s="16"/>
      <c r="Y227" s="6" t="s">
        <v>42</v>
      </c>
      <c r="Z227" s="14" t="str">
        <f t="shared" si="1"/>
        <v>{"id":"M1-NyO-26a-I-1-BR","stimulus":"&lt;p&gt;Que número continua esta sequência?&lt;/p&gt;&lt;p&gt;{{T1}}, {{T2}}, {{T3}}, {{T4}}, {{T5}}...&lt;/p&gt;","hint":"&lt;p&gt;Em quanto a sequência aumenta ou diminui?&lt;/p&gt;","feedback":"&lt;p&gt;Nesta sequência, primeiro adicione {{Q4}} e depois subtraia {{Q5}}:&lt;/p&gt;&lt;p&gt;{{T1}} &lt;b&gt;+ {{Q4}}&lt;/b&gt; = {{T2}}&lt;/p&gt;&lt;p&gt;{{T2}} &lt;b&gt;− {{Q5}}&lt;/b&gt; = {{T3}}&lt;/p&gt;&lt;p&gt;{{T3}} &lt;b&gt;+ {{Q4}}&lt;/b&gt; = {{T4}}&lt;/p&gt;&lt;p&gt;{{T4}} &lt;b&gt;− {{Q5}}&lt;/b&gt; = {{T5}}&lt;/p&gt;&lt;p&gt;Então o próximo número é:&lt;/p&gt;&lt;p&gt;{{T5}}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standard","params":{"countCorrect":1,"countIncorrect":2,"showCheckIcon":true}}}</v>
      </c>
      <c r="AA227" s="15" t="s">
        <v>1067</v>
      </c>
      <c r="AB227" s="12" t="str">
        <f t="shared" si="2"/>
        <v>M1-NyO-26a-I-1</v>
      </c>
      <c r="AC227" s="16" t="str">
        <f t="shared" si="3"/>
        <v>M1-NyO-26a-I-1-BR</v>
      </c>
      <c r="AD227" s="16" t="s">
        <v>44</v>
      </c>
      <c r="AE227" s="16"/>
      <c r="AF227" s="17" t="s">
        <v>45</v>
      </c>
    </row>
    <row r="228" ht="75.0" customHeight="1">
      <c r="A228" s="6" t="s">
        <v>1061</v>
      </c>
      <c r="B228" s="7" t="s">
        <v>1062</v>
      </c>
      <c r="C228" s="8" t="s">
        <v>33</v>
      </c>
      <c r="D228" s="9" t="s">
        <v>34</v>
      </c>
      <c r="E228" s="6"/>
      <c r="F228" s="10" t="s">
        <v>1068</v>
      </c>
      <c r="G228" s="7"/>
      <c r="H228" s="23"/>
      <c r="I228" s="6" t="s">
        <v>104</v>
      </c>
      <c r="J228" s="6" t="s">
        <v>47</v>
      </c>
      <c r="K228" s="7" t="s">
        <v>1064</v>
      </c>
      <c r="L228" s="7" t="s">
        <v>1069</v>
      </c>
      <c r="M228" s="6" t="s">
        <v>40</v>
      </c>
      <c r="N228" s="10" t="s">
        <v>1030</v>
      </c>
      <c r="O228" s="10" t="s">
        <v>1070</v>
      </c>
      <c r="P228" s="14"/>
      <c r="Q228" s="16"/>
      <c r="R228" s="14"/>
      <c r="S228" s="14"/>
      <c r="T228" s="14"/>
      <c r="U228" s="14"/>
      <c r="V228" s="14"/>
      <c r="W228" s="14"/>
      <c r="X228" s="16"/>
      <c r="Y228" s="6" t="s">
        <v>42</v>
      </c>
      <c r="Z228" s="14" t="str">
        <f t="shared" si="1"/>
        <v>{"id":"M1-NyO-26a-I-2-BR","stimulus":"&lt;p&gt;Que número continua esta sequência?&lt;/p&gt;&lt;p&gt;{{T1}}, {{T2}}, {{T3}}, {{T4}}, {{T5}}...&lt;/p&gt;","hint":"&lt;p&gt;Em quanto a sequência aumenta ou diminui?&lt;/p&gt;","feedback":"&lt;p&gt;Nesta sequência, primeiro subtraia {{Q4}} e depois adicione {{Q5}}:&lt;/p&gt;&lt;p&gt;{{T1}} &lt;b&gt;− {{Q4}}&lt;/b&gt; = {{T2}}&lt;/p&gt;&lt;p&gt;{{T2}} &lt;b&gt;+ {{Q5}}&lt;/b&gt; = {{T3}}&lt;/p&gt;&lt;p&gt;{{T3}} &lt;b&gt;− {{Q4}}&lt;/b&gt; = {{T4}}&lt;/p&gt;&lt;p&gt;{{T4}} &lt;b&gt;+ {{Q5}}&lt;/b&gt; = {{T5}}&lt;/p&gt;&lt;p&gt;Então o próximo número é:&lt;/p&gt;&lt;p&gt;{{T5}}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standard","params":{"countCorrect":1,"countIncorrect":2,"showCheckIcon":true}}}</v>
      </c>
      <c r="AA228" s="15" t="s">
        <v>1071</v>
      </c>
      <c r="AB228" s="12" t="str">
        <f t="shared" si="2"/>
        <v>M1-NyO-26a-I-2</v>
      </c>
      <c r="AC228" s="16" t="str">
        <f t="shared" si="3"/>
        <v>M1-NyO-26a-I-2-BR</v>
      </c>
      <c r="AD228" s="16" t="s">
        <v>44</v>
      </c>
      <c r="AE228" s="16"/>
      <c r="AF228" s="17" t="s">
        <v>45</v>
      </c>
    </row>
    <row r="229" ht="75.0" customHeight="1">
      <c r="A229" s="6" t="s">
        <v>1061</v>
      </c>
      <c r="B229" s="7" t="s">
        <v>1062</v>
      </c>
      <c r="C229" s="18" t="s">
        <v>49</v>
      </c>
      <c r="D229" s="9" t="s">
        <v>34</v>
      </c>
      <c r="E229" s="6"/>
      <c r="F229" s="7" t="s">
        <v>1036</v>
      </c>
      <c r="G229" s="7" t="s">
        <v>1072</v>
      </c>
      <c r="H229" s="23"/>
      <c r="I229" s="6" t="s">
        <v>104</v>
      </c>
      <c r="J229" s="6" t="s">
        <v>72</v>
      </c>
      <c r="K229" s="7" t="s">
        <v>1073</v>
      </c>
      <c r="L229" s="7" t="s">
        <v>1074</v>
      </c>
      <c r="M229" s="6" t="s">
        <v>40</v>
      </c>
      <c r="N229" s="10" t="s">
        <v>1030</v>
      </c>
      <c r="O229" s="10" t="s">
        <v>1075</v>
      </c>
      <c r="P229" s="14"/>
      <c r="Q229" s="16"/>
      <c r="R229" s="14"/>
      <c r="S229" s="14"/>
      <c r="T229" s="14"/>
      <c r="U229" s="14"/>
      <c r="V229" s="14"/>
      <c r="W229" s="14"/>
      <c r="X229" s="16"/>
      <c r="Y229" s="6" t="s">
        <v>42</v>
      </c>
      <c r="Z229" s="14" t="str">
        <f t="shared" si="1"/>
        <v>{"id":"M1-NyO-26a-E-1-BR","stimulus":"&lt;p&gt;Complete esta sequência.&lt;/p&gt;","feedback":"&lt;p&gt;Nesta sequência, primeiro adicione {{Q4}} e depois subtraia {{Q5}}:&lt;/p&gt;&lt;p&gt;{{T1}} &lt;b&gt;+ {{Q4}}&lt;/b&gt; = {{T2}}&lt;/p&gt;&lt;p&gt;{{T2}} &lt;b&gt;+ {{Q5}}&lt;/b&gt; = {{T3}}&lt;/p&gt;&lt;p&gt;{{T3}} &lt;b&gt;+ {{Q4}}&lt;/b&gt; = {{T4}}&lt;/p&gt;&lt;p&gt;{{T4}} &lt;b&gt;+ {{Q5}}&lt;/b&gt; = {{T5}}&lt;/p&gt;&lt;p&gt;Então o próximo número é:&lt;/p&gt;&lt;p&gt;{{T5}} &lt;b&gt;+ {{Q4}}&lt;/b&gt; = {{Q1}}&lt;/p&gt;","hint":"&lt;p&gt;Em quanto a sequência aumenta ou diminui?&lt;/p&gt;","template":"&lt;p&gt;{{T1}},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AA229" s="15" t="s">
        <v>1076</v>
      </c>
      <c r="AB229" s="12" t="str">
        <f t="shared" si="2"/>
        <v>M1-NyO-26a-E-1</v>
      </c>
      <c r="AC229" s="16" t="str">
        <f t="shared" si="3"/>
        <v>M1-NyO-26a-E-1-BR</v>
      </c>
      <c r="AD229" s="16" t="s">
        <v>44</v>
      </c>
      <c r="AE229" s="16"/>
      <c r="AF229" s="17" t="s">
        <v>45</v>
      </c>
    </row>
    <row r="230" ht="75.0" customHeight="1">
      <c r="A230" s="6" t="s">
        <v>1061</v>
      </c>
      <c r="B230" s="7" t="s">
        <v>1062</v>
      </c>
      <c r="C230" s="18" t="s">
        <v>49</v>
      </c>
      <c r="D230" s="9" t="s">
        <v>34</v>
      </c>
      <c r="E230" s="6"/>
      <c r="F230" s="7" t="s">
        <v>1036</v>
      </c>
      <c r="G230" s="7" t="s">
        <v>1072</v>
      </c>
      <c r="H230" s="23"/>
      <c r="I230" s="6" t="s">
        <v>104</v>
      </c>
      <c r="J230" s="6" t="s">
        <v>72</v>
      </c>
      <c r="K230" s="7" t="s">
        <v>1077</v>
      </c>
      <c r="L230" s="7" t="s">
        <v>1078</v>
      </c>
      <c r="M230" s="6" t="s">
        <v>40</v>
      </c>
      <c r="N230" s="10" t="s">
        <v>1030</v>
      </c>
      <c r="O230" s="10" t="s">
        <v>1079</v>
      </c>
      <c r="P230" s="14"/>
      <c r="Q230" s="16"/>
      <c r="R230" s="14"/>
      <c r="S230" s="14"/>
      <c r="T230" s="14"/>
      <c r="U230" s="14"/>
      <c r="V230" s="14"/>
      <c r="W230" s="14"/>
      <c r="X230" s="16"/>
      <c r="Y230" s="6" t="s">
        <v>42</v>
      </c>
      <c r="Z230" s="14" t="str">
        <f t="shared" si="1"/>
        <v>{"id":"M1-NyO-26a-E-2-BR","stimulus":"&lt;p&gt;Complete esta sequência.&lt;/p&gt;","feedback":"&lt;p&gt;Nesta sequência, primeiro subtraia {{Q4}} e depois {{Q5}}:&lt;/p&gt;&lt;p&gt;{{T1}} &lt;b&gt;− {{Q4}}&lt;/b&gt; = {{T2}}&lt;/p&gt;&lt;p&gt;{{T2}} &lt;b&gt;− {{Q5}}&lt;/b&gt; = {{T3}}&lt;/p&gt;&lt;p&gt;{{T3}} &lt;b&gt;− {{Q4}}&lt;/b&gt; = {{T4}}&lt;/p&gt;&lt;p&gt;{{T4}} &lt;b&gt;− {{Q5}}&lt;/b&gt; = {{T5}}&lt;/p&gt;&lt;p&gt;Então o próximo número é:&lt;/p&gt;&lt;p&gt;{{T5}} &lt;b&gt;− {{Q4}}&lt;/b&gt; = {{Q1}}&lt;/p&gt;","hint":"&lt;p&gt;Em quanto a sequência aumenta ou diminui?&lt;/p&gt;","template":"&lt;p&gt;{{T1}},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AA230" s="15" t="s">
        <v>1080</v>
      </c>
      <c r="AB230" s="12" t="str">
        <f t="shared" si="2"/>
        <v>M1-NyO-26a-E-2</v>
      </c>
      <c r="AC230" s="16" t="str">
        <f t="shared" si="3"/>
        <v>M1-NyO-26a-E-2-BR</v>
      </c>
      <c r="AD230" s="16" t="s">
        <v>44</v>
      </c>
      <c r="AE230" s="16"/>
      <c r="AF230" s="17" t="s">
        <v>45</v>
      </c>
    </row>
    <row r="231" ht="75.0" customHeight="1">
      <c r="A231" s="6" t="s">
        <v>1081</v>
      </c>
      <c r="B231" s="7" t="s">
        <v>1082</v>
      </c>
      <c r="C231" s="8" t="s">
        <v>33</v>
      </c>
      <c r="D231" s="9" t="s">
        <v>34</v>
      </c>
      <c r="E231" s="6"/>
      <c r="F231" s="10" t="s">
        <v>1083</v>
      </c>
      <c r="G231" s="7"/>
      <c r="H231" s="23"/>
      <c r="I231" s="16" t="s">
        <v>215</v>
      </c>
      <c r="J231" s="16" t="s">
        <v>47</v>
      </c>
      <c r="K231" s="10" t="s">
        <v>1084</v>
      </c>
      <c r="L231" s="7" t="s">
        <v>87</v>
      </c>
      <c r="M231" s="16" t="s">
        <v>40</v>
      </c>
      <c r="N231" s="10" t="s">
        <v>1085</v>
      </c>
      <c r="O231" s="10" t="s">
        <v>1086</v>
      </c>
      <c r="P231" s="14"/>
      <c r="Q231" s="16"/>
      <c r="R231" s="14"/>
      <c r="S231" s="14"/>
      <c r="T231" s="14"/>
      <c r="U231" s="14"/>
      <c r="V231" s="14"/>
      <c r="W231" s="14"/>
      <c r="X231" s="16"/>
      <c r="Y231" s="6" t="s">
        <v>1087</v>
      </c>
      <c r="Z231" s="14" t="str">
        <f t="shared" si="1"/>
        <v>{"id":"M1-MyM-2a-I-1-BR","stimulus":"&lt;p&gt;Observe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AA231" s="15" t="s">
        <v>1088</v>
      </c>
      <c r="AB231" s="12" t="str">
        <f t="shared" si="2"/>
        <v>M1-MyM-2a-I-1</v>
      </c>
      <c r="AC231" s="16" t="str">
        <f t="shared" si="3"/>
        <v>M1-MyM-2a-I-1-BR</v>
      </c>
      <c r="AD231" s="16" t="s">
        <v>44</v>
      </c>
      <c r="AE231" s="17" t="s">
        <v>220</v>
      </c>
      <c r="AF231" s="17" t="s">
        <v>45</v>
      </c>
    </row>
    <row r="232" ht="75.0" customHeight="1">
      <c r="A232" s="6" t="s">
        <v>1081</v>
      </c>
      <c r="B232" s="7" t="s">
        <v>1082</v>
      </c>
      <c r="C232" s="8" t="s">
        <v>33</v>
      </c>
      <c r="D232" s="17" t="s">
        <v>34</v>
      </c>
      <c r="E232" s="6"/>
      <c r="F232" s="7" t="s">
        <v>1089</v>
      </c>
      <c r="G232" s="7"/>
      <c r="H232" s="7"/>
      <c r="I232" s="6" t="s">
        <v>215</v>
      </c>
      <c r="J232" s="6" t="s">
        <v>47</v>
      </c>
      <c r="K232" s="10" t="s">
        <v>1090</v>
      </c>
      <c r="L232" s="7" t="s">
        <v>87</v>
      </c>
      <c r="M232" s="6" t="s">
        <v>40</v>
      </c>
      <c r="N232" s="10" t="s">
        <v>1085</v>
      </c>
      <c r="O232" s="10" t="s">
        <v>1091</v>
      </c>
      <c r="P232" s="14"/>
      <c r="Q232" s="16"/>
      <c r="R232" s="14"/>
      <c r="S232" s="14"/>
      <c r="T232" s="14"/>
      <c r="U232" s="14"/>
      <c r="V232" s="14"/>
      <c r="W232" s="14"/>
      <c r="X232" s="16"/>
      <c r="Y232" s="6" t="s">
        <v>1087</v>
      </c>
      <c r="Z232" s="14" t="str">
        <f t="shared" si="1"/>
        <v>{"id":"M1-MyM-2a-I-2-BR","stimulus":"&lt;p&gt;Observe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AA232" s="15" t="s">
        <v>1092</v>
      </c>
      <c r="AB232" s="12" t="str">
        <f t="shared" si="2"/>
        <v>M1-MyM-2a-I-2</v>
      </c>
      <c r="AC232" s="16" t="str">
        <f t="shared" si="3"/>
        <v>M1-MyM-2a-I-2-BR</v>
      </c>
      <c r="AD232" s="16" t="s">
        <v>44</v>
      </c>
      <c r="AE232" s="17" t="s">
        <v>220</v>
      </c>
      <c r="AF232" s="17" t="s">
        <v>45</v>
      </c>
    </row>
    <row r="233" ht="75.0" customHeight="1">
      <c r="A233" s="6" t="s">
        <v>1081</v>
      </c>
      <c r="B233" s="7" t="s">
        <v>1082</v>
      </c>
      <c r="C233" s="8" t="s">
        <v>33</v>
      </c>
      <c r="D233" s="9" t="s">
        <v>34</v>
      </c>
      <c r="E233" s="6"/>
      <c r="F233" s="37" t="s">
        <v>1093</v>
      </c>
      <c r="G233" s="7"/>
      <c r="H233" s="7"/>
      <c r="I233" s="6" t="s">
        <v>215</v>
      </c>
      <c r="J233" s="6" t="s">
        <v>47</v>
      </c>
      <c r="K233" s="10" t="s">
        <v>1094</v>
      </c>
      <c r="L233" s="7" t="s">
        <v>87</v>
      </c>
      <c r="M233" s="6" t="s">
        <v>40</v>
      </c>
      <c r="N233" s="10" t="s">
        <v>1095</v>
      </c>
      <c r="O233" s="10" t="s">
        <v>1096</v>
      </c>
      <c r="P233" s="42"/>
      <c r="Q233" s="16"/>
      <c r="R233" s="14"/>
      <c r="S233" s="14"/>
      <c r="T233" s="14"/>
      <c r="U233" s="14"/>
      <c r="V233" s="14"/>
      <c r="W233" s="14"/>
      <c r="X233" s="16"/>
      <c r="Y233" s="6" t="s">
        <v>1087</v>
      </c>
      <c r="Z233" s="14" t="str">
        <f t="shared" si="1"/>
        <v>{"id":"M1-MyM-2a-I-3-BR","stimulus":"&lt;p&gt;Observe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AA233" s="15" t="s">
        <v>1097</v>
      </c>
      <c r="AB233" s="12" t="str">
        <f t="shared" si="2"/>
        <v>M1-MyM-2a-I-3</v>
      </c>
      <c r="AC233" s="16" t="str">
        <f t="shared" si="3"/>
        <v>M1-MyM-2a-I-3-BR</v>
      </c>
      <c r="AD233" s="16" t="s">
        <v>44</v>
      </c>
      <c r="AE233" s="17" t="s">
        <v>220</v>
      </c>
      <c r="AF233" s="17" t="s">
        <v>45</v>
      </c>
    </row>
    <row r="234" ht="75.0" customHeight="1">
      <c r="A234" s="43" t="s">
        <v>1081</v>
      </c>
      <c r="B234" s="29" t="s">
        <v>1082</v>
      </c>
      <c r="C234" s="44" t="s">
        <v>49</v>
      </c>
      <c r="D234" s="9" t="s">
        <v>34</v>
      </c>
      <c r="E234" s="43"/>
      <c r="F234" s="29" t="s">
        <v>1098</v>
      </c>
      <c r="G234" s="37" t="s">
        <v>1099</v>
      </c>
      <c r="H234" s="29"/>
      <c r="I234" s="43" t="s">
        <v>215</v>
      </c>
      <c r="J234" s="43" t="s">
        <v>111</v>
      </c>
      <c r="K234" s="37" t="s">
        <v>1100</v>
      </c>
      <c r="L234" s="29" t="s">
        <v>1101</v>
      </c>
      <c r="M234" s="43" t="s">
        <v>40</v>
      </c>
      <c r="N234" s="37" t="s">
        <v>1102</v>
      </c>
      <c r="O234" s="37" t="s">
        <v>1103</v>
      </c>
      <c r="P234" s="11"/>
      <c r="Q234" s="12"/>
      <c r="R234" s="28"/>
      <c r="S234" s="28"/>
      <c r="T234" s="11"/>
      <c r="U234" s="28"/>
      <c r="V234" s="28"/>
      <c r="W234" s="11"/>
      <c r="X234" s="12"/>
      <c r="Y234" s="43" t="s">
        <v>1087</v>
      </c>
      <c r="Z234" s="14" t="str">
        <f t="shared" si="1"/>
        <v>{"id":"M1-MyM-2a-E-1-BR","stimulus":"&lt;p&gt;De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v>
      </c>
      <c r="AA234" s="15" t="s">
        <v>1104</v>
      </c>
      <c r="AB234" s="12" t="str">
        <f t="shared" si="2"/>
        <v>M1-MyM-2a-E-1</v>
      </c>
      <c r="AC234" s="16" t="str">
        <f t="shared" si="3"/>
        <v>M1-MyM-2a-E-1-BR</v>
      </c>
      <c r="AD234" s="12" t="s">
        <v>44</v>
      </c>
      <c r="AE234" s="17" t="s">
        <v>220</v>
      </c>
      <c r="AF234" s="17" t="s">
        <v>45</v>
      </c>
    </row>
    <row r="235" ht="75.0" customHeight="1">
      <c r="A235" s="6" t="s">
        <v>1081</v>
      </c>
      <c r="B235" s="7" t="s">
        <v>1082</v>
      </c>
      <c r="C235" s="18" t="s">
        <v>49</v>
      </c>
      <c r="D235" s="9" t="s">
        <v>34</v>
      </c>
      <c r="E235" s="6"/>
      <c r="F235" s="7" t="s">
        <v>1105</v>
      </c>
      <c r="G235" s="7" t="s">
        <v>1106</v>
      </c>
      <c r="H235" s="7"/>
      <c r="I235" s="6" t="s">
        <v>215</v>
      </c>
      <c r="J235" s="6" t="s">
        <v>111</v>
      </c>
      <c r="K235" s="10" t="s">
        <v>1107</v>
      </c>
      <c r="L235" s="7" t="s">
        <v>1108</v>
      </c>
      <c r="M235" s="6" t="s">
        <v>40</v>
      </c>
      <c r="N235" s="10" t="s">
        <v>1109</v>
      </c>
      <c r="O235" s="10" t="s">
        <v>1110</v>
      </c>
      <c r="P235" s="14"/>
      <c r="Q235" s="16"/>
      <c r="R235" s="21"/>
      <c r="S235" s="21"/>
      <c r="T235" s="21"/>
      <c r="U235" s="14"/>
      <c r="V235" s="21"/>
      <c r="W235" s="21"/>
      <c r="X235" s="10"/>
      <c r="Y235" s="6" t="s">
        <v>1087</v>
      </c>
      <c r="Z235" s="14" t="str">
        <f t="shared" si="1"/>
        <v>{"id":"M1-MyM-2a-E-2-BR","stimulus":"&lt;p&gt;Marque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v>
      </c>
      <c r="AA235" s="15" t="s">
        <v>1111</v>
      </c>
      <c r="AB235" s="12" t="str">
        <f t="shared" si="2"/>
        <v>M1-MyM-2a-E-2</v>
      </c>
      <c r="AC235" s="16" t="str">
        <f t="shared" si="3"/>
        <v>M1-MyM-2a-E-2-BR</v>
      </c>
      <c r="AD235" s="16" t="s">
        <v>44</v>
      </c>
      <c r="AE235" s="17" t="s">
        <v>220</v>
      </c>
      <c r="AF235" s="17" t="s">
        <v>45</v>
      </c>
    </row>
    <row r="236" ht="75.0" customHeight="1">
      <c r="A236" s="6" t="s">
        <v>1081</v>
      </c>
      <c r="B236" s="7" t="s">
        <v>1082</v>
      </c>
      <c r="C236" s="18" t="s">
        <v>49</v>
      </c>
      <c r="D236" s="9" t="s">
        <v>34</v>
      </c>
      <c r="E236" s="6"/>
      <c r="F236" s="7" t="s">
        <v>1105</v>
      </c>
      <c r="G236" s="7" t="s">
        <v>1112</v>
      </c>
      <c r="H236" s="7"/>
      <c r="I236" s="6" t="s">
        <v>215</v>
      </c>
      <c r="J236" s="6" t="s">
        <v>111</v>
      </c>
      <c r="K236" s="10" t="s">
        <v>1113</v>
      </c>
      <c r="L236" s="7" t="s">
        <v>1114</v>
      </c>
      <c r="M236" s="6" t="s">
        <v>40</v>
      </c>
      <c r="N236" s="10" t="s">
        <v>1115</v>
      </c>
      <c r="O236" s="10" t="s">
        <v>1116</v>
      </c>
      <c r="P236" s="14"/>
      <c r="Q236" s="16"/>
      <c r="R236" s="21"/>
      <c r="S236" s="21"/>
      <c r="T236" s="21"/>
      <c r="U236" s="14"/>
      <c r="V236" s="21"/>
      <c r="W236" s="21"/>
      <c r="X236" s="16"/>
      <c r="Y236" s="6" t="s">
        <v>1087</v>
      </c>
      <c r="Z236" s="14" t="str">
        <f t="shared" si="1"/>
        <v>{"id":"M1-MyM-2a-E-3-BR","stimulus":"&lt;p&gt;Marque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v>
      </c>
      <c r="AA236" s="15" t="s">
        <v>1117</v>
      </c>
      <c r="AB236" s="12" t="str">
        <f t="shared" si="2"/>
        <v>M1-MyM-2a-E-3</v>
      </c>
      <c r="AC236" s="16" t="str">
        <f t="shared" si="3"/>
        <v>M1-MyM-2a-E-3-BR</v>
      </c>
      <c r="AD236" s="16" t="s">
        <v>44</v>
      </c>
      <c r="AE236" s="17" t="s">
        <v>220</v>
      </c>
      <c r="AF236" s="17" t="s">
        <v>45</v>
      </c>
    </row>
    <row r="237" ht="75.0" customHeight="1">
      <c r="A237" s="6" t="s">
        <v>1118</v>
      </c>
      <c r="B237" s="7" t="s">
        <v>1119</v>
      </c>
      <c r="C237" s="8" t="s">
        <v>33</v>
      </c>
      <c r="D237" s="9" t="s">
        <v>34</v>
      </c>
      <c r="E237" s="6"/>
      <c r="F237" s="10" t="s">
        <v>1120</v>
      </c>
      <c r="G237" s="7"/>
      <c r="H237" s="7"/>
      <c r="I237" s="6" t="s">
        <v>215</v>
      </c>
      <c r="J237" s="6" t="s">
        <v>47</v>
      </c>
      <c r="K237" s="10" t="s">
        <v>1121</v>
      </c>
      <c r="L237" s="7" t="s">
        <v>87</v>
      </c>
      <c r="M237" s="6" t="s">
        <v>40</v>
      </c>
      <c r="N237" s="45" t="s">
        <v>1122</v>
      </c>
      <c r="O237" s="45" t="s">
        <v>1122</v>
      </c>
      <c r="P237" s="23"/>
      <c r="Q237" s="46" t="s">
        <v>1123</v>
      </c>
      <c r="R237" s="21"/>
      <c r="S237" s="21"/>
      <c r="T237" s="21"/>
      <c r="U237" s="21"/>
      <c r="V237" s="21"/>
      <c r="W237" s="21"/>
      <c r="X237" s="10"/>
      <c r="Y237" s="6" t="s">
        <v>1087</v>
      </c>
      <c r="Z237" s="14" t="str">
        <f t="shared" si="1"/>
        <v>{"id":"M1-MyM-2b-I-1-BR","stimulus":"&lt;p&gt;Observe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AA237" s="15" t="s">
        <v>1124</v>
      </c>
      <c r="AB237" s="12" t="str">
        <f t="shared" si="2"/>
        <v>M1-MyM-2b-I-1</v>
      </c>
      <c r="AC237" s="16" t="str">
        <f t="shared" si="3"/>
        <v>M1-MyM-2b-I-1-BR</v>
      </c>
      <c r="AD237" s="16" t="s">
        <v>44</v>
      </c>
      <c r="AE237" s="17" t="s">
        <v>220</v>
      </c>
      <c r="AF237" s="17" t="s">
        <v>45</v>
      </c>
    </row>
    <row r="238" ht="75.0" customHeight="1">
      <c r="A238" s="6" t="s">
        <v>1118</v>
      </c>
      <c r="B238" s="7" t="s">
        <v>1119</v>
      </c>
      <c r="C238" s="8" t="s">
        <v>33</v>
      </c>
      <c r="D238" s="9" t="s">
        <v>34</v>
      </c>
      <c r="E238" s="6"/>
      <c r="F238" s="7" t="s">
        <v>1125</v>
      </c>
      <c r="G238" s="7"/>
      <c r="H238" s="7"/>
      <c r="I238" s="6" t="s">
        <v>215</v>
      </c>
      <c r="J238" s="6" t="s">
        <v>47</v>
      </c>
      <c r="K238" s="10" t="s">
        <v>1126</v>
      </c>
      <c r="L238" s="7" t="s">
        <v>87</v>
      </c>
      <c r="M238" s="6" t="s">
        <v>40</v>
      </c>
      <c r="N238" s="45" t="s">
        <v>1122</v>
      </c>
      <c r="O238" s="45" t="s">
        <v>1122</v>
      </c>
      <c r="P238" s="23"/>
      <c r="Q238" s="46" t="s">
        <v>1127</v>
      </c>
      <c r="R238" s="21"/>
      <c r="S238" s="21"/>
      <c r="T238" s="21"/>
      <c r="U238" s="21"/>
      <c r="V238" s="21"/>
      <c r="W238" s="14"/>
      <c r="X238" s="16"/>
      <c r="Y238" s="6" t="s">
        <v>1087</v>
      </c>
      <c r="Z238" s="14" t="str">
        <f t="shared" si="1"/>
        <v>{"id":"M1-MyM-2b-I-2-BR","stimulus":"&lt;p&gt;Observe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AA238" s="15" t="s">
        <v>1128</v>
      </c>
      <c r="AB238" s="12" t="str">
        <f t="shared" si="2"/>
        <v>M1-MyM-2b-I-2</v>
      </c>
      <c r="AC238" s="16" t="str">
        <f t="shared" si="3"/>
        <v>M1-MyM-2b-I-2-BR</v>
      </c>
      <c r="AD238" s="16" t="s">
        <v>44</v>
      </c>
      <c r="AE238" s="17" t="s">
        <v>220</v>
      </c>
      <c r="AF238" s="17" t="s">
        <v>45</v>
      </c>
    </row>
    <row r="239" ht="75.0" customHeight="1">
      <c r="A239" s="6" t="s">
        <v>1118</v>
      </c>
      <c r="B239" s="7" t="s">
        <v>1119</v>
      </c>
      <c r="C239" s="18" t="s">
        <v>49</v>
      </c>
      <c r="D239" s="9" t="s">
        <v>34</v>
      </c>
      <c r="E239" s="6"/>
      <c r="F239" s="10" t="s">
        <v>400</v>
      </c>
      <c r="G239" s="7" t="s">
        <v>1129</v>
      </c>
      <c r="H239" s="7"/>
      <c r="I239" s="6" t="s">
        <v>215</v>
      </c>
      <c r="J239" s="6" t="s">
        <v>111</v>
      </c>
      <c r="K239" s="10" t="s">
        <v>1130</v>
      </c>
      <c r="L239" s="7" t="s">
        <v>1131</v>
      </c>
      <c r="M239" s="6" t="s">
        <v>40</v>
      </c>
      <c r="N239" s="45" t="s">
        <v>1122</v>
      </c>
      <c r="O239" s="45" t="s">
        <v>1122</v>
      </c>
      <c r="P239" s="23"/>
      <c r="Q239" s="46" t="s">
        <v>1132</v>
      </c>
      <c r="R239" s="21"/>
      <c r="S239" s="21"/>
      <c r="T239" s="21"/>
      <c r="U239" s="21"/>
      <c r="V239" s="21"/>
      <c r="W239" s="14"/>
      <c r="X239" s="23"/>
      <c r="Y239" s="6" t="s">
        <v>1087</v>
      </c>
      <c r="Z239" s="14" t="str">
        <f t="shared" si="1"/>
        <v>{"id":"M1-MyM-2b-E-1-BR","stimulus":"&lt;p&gt;Escolha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v>
      </c>
      <c r="AA239" s="15" t="s">
        <v>1133</v>
      </c>
      <c r="AB239" s="12" t="str">
        <f t="shared" si="2"/>
        <v>M1-MyM-2b-E-1</v>
      </c>
      <c r="AC239" s="16" t="str">
        <f t="shared" si="3"/>
        <v>M1-MyM-2b-E-1-BR</v>
      </c>
      <c r="AD239" s="16" t="s">
        <v>44</v>
      </c>
      <c r="AE239" s="17" t="s">
        <v>220</v>
      </c>
      <c r="AF239" s="17" t="s">
        <v>45</v>
      </c>
    </row>
    <row r="240" ht="75.0" customHeight="1">
      <c r="A240" s="6" t="s">
        <v>1118</v>
      </c>
      <c r="B240" s="7" t="s">
        <v>1119</v>
      </c>
      <c r="C240" s="18" t="s">
        <v>49</v>
      </c>
      <c r="D240" s="9" t="s">
        <v>34</v>
      </c>
      <c r="E240" s="6"/>
      <c r="F240" s="10" t="s">
        <v>400</v>
      </c>
      <c r="G240" s="7" t="s">
        <v>1134</v>
      </c>
      <c r="H240" s="7"/>
      <c r="I240" s="6" t="s">
        <v>215</v>
      </c>
      <c r="J240" s="6" t="s">
        <v>111</v>
      </c>
      <c r="K240" s="10" t="s">
        <v>1130</v>
      </c>
      <c r="L240" s="7" t="s">
        <v>1135</v>
      </c>
      <c r="M240" s="6" t="s">
        <v>40</v>
      </c>
      <c r="N240" s="45" t="s">
        <v>1122</v>
      </c>
      <c r="O240" s="45" t="s">
        <v>1122</v>
      </c>
      <c r="P240" s="23"/>
      <c r="Q240" s="46" t="s">
        <v>1136</v>
      </c>
      <c r="R240" s="21"/>
      <c r="S240" s="21"/>
      <c r="T240" s="21"/>
      <c r="U240" s="21"/>
      <c r="V240" s="21"/>
      <c r="W240" s="21"/>
      <c r="X240" s="21"/>
      <c r="Y240" s="6" t="s">
        <v>1087</v>
      </c>
      <c r="Z240" s="14" t="str">
        <f t="shared" si="1"/>
        <v>{"id":"M1-MyM-2b-E-2-BR","stimulus":"&lt;p&gt;Escolha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v>
      </c>
      <c r="AA240" s="15" t="s">
        <v>1137</v>
      </c>
      <c r="AB240" s="12" t="str">
        <f t="shared" si="2"/>
        <v>M1-MyM-2b-E-2</v>
      </c>
      <c r="AC240" s="16" t="str">
        <f t="shared" si="3"/>
        <v>M1-MyM-2b-E-2-BR</v>
      </c>
      <c r="AD240" s="16" t="s">
        <v>44</v>
      </c>
      <c r="AE240" s="17" t="s">
        <v>220</v>
      </c>
      <c r="AF240" s="17" t="s">
        <v>45</v>
      </c>
    </row>
    <row r="241" ht="75.0" customHeight="1">
      <c r="A241" s="6" t="s">
        <v>1118</v>
      </c>
      <c r="B241" s="7" t="s">
        <v>1119</v>
      </c>
      <c r="C241" s="18" t="s">
        <v>49</v>
      </c>
      <c r="D241" s="9" t="s">
        <v>34</v>
      </c>
      <c r="E241" s="6"/>
      <c r="F241" s="10" t="s">
        <v>400</v>
      </c>
      <c r="G241" s="23" t="s">
        <v>1138</v>
      </c>
      <c r="H241" s="7"/>
      <c r="I241" s="16" t="s">
        <v>215</v>
      </c>
      <c r="J241" s="16" t="s">
        <v>111</v>
      </c>
      <c r="K241" s="10" t="s">
        <v>1130</v>
      </c>
      <c r="L241" s="23" t="s">
        <v>1139</v>
      </c>
      <c r="M241" s="16" t="s">
        <v>40</v>
      </c>
      <c r="N241" s="45" t="s">
        <v>1122</v>
      </c>
      <c r="O241" s="45" t="s">
        <v>1122</v>
      </c>
      <c r="P241" s="23"/>
      <c r="Q241" s="46" t="s">
        <v>1140</v>
      </c>
      <c r="R241" s="14"/>
      <c r="S241" s="14"/>
      <c r="T241" s="14"/>
      <c r="U241" s="14"/>
      <c r="V241" s="14"/>
      <c r="W241" s="14"/>
      <c r="X241" s="16"/>
      <c r="Y241" s="6" t="s">
        <v>1087</v>
      </c>
      <c r="Z241" s="14" t="str">
        <f t="shared" si="1"/>
        <v>{"id":"M1-MyM-2b-E-3-BR","stimulus":"&lt;p&gt;Escolha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v>
      </c>
      <c r="AA241" s="15" t="s">
        <v>1141</v>
      </c>
      <c r="AB241" s="12" t="str">
        <f t="shared" si="2"/>
        <v>M1-MyM-2b-E-3</v>
      </c>
      <c r="AC241" s="16" t="str">
        <f t="shared" si="3"/>
        <v>M1-MyM-2b-E-3-BR</v>
      </c>
      <c r="AD241" s="16" t="s">
        <v>44</v>
      </c>
      <c r="AE241" s="17" t="s">
        <v>220</v>
      </c>
      <c r="AF241" s="17" t="s">
        <v>45</v>
      </c>
    </row>
    <row r="242" ht="75.0" customHeight="1">
      <c r="A242" s="6" t="s">
        <v>1142</v>
      </c>
      <c r="B242" s="7" t="s">
        <v>1143</v>
      </c>
      <c r="C242" s="8" t="s">
        <v>33</v>
      </c>
      <c r="D242" s="17" t="s">
        <v>34</v>
      </c>
      <c r="E242" s="6"/>
      <c r="F242" s="23" t="s">
        <v>1144</v>
      </c>
      <c r="G242" s="23"/>
      <c r="H242" s="23"/>
      <c r="I242" s="16" t="s">
        <v>215</v>
      </c>
      <c r="J242" s="16" t="s">
        <v>47</v>
      </c>
      <c r="K242" s="10" t="s">
        <v>1145</v>
      </c>
      <c r="L242" s="23" t="s">
        <v>87</v>
      </c>
      <c r="M242" s="16" t="s">
        <v>40</v>
      </c>
      <c r="N242" s="45" t="s">
        <v>1122</v>
      </c>
      <c r="O242" s="45" t="s">
        <v>1122</v>
      </c>
      <c r="P242" s="23"/>
      <c r="Q242" s="47" t="s">
        <v>1146</v>
      </c>
      <c r="R242" s="14"/>
      <c r="S242" s="14"/>
      <c r="T242" s="14"/>
      <c r="U242" s="14"/>
      <c r="V242" s="14"/>
      <c r="W242" s="14"/>
      <c r="X242" s="16"/>
      <c r="Y242" s="6" t="s">
        <v>1087</v>
      </c>
      <c r="Z242" s="14" t="str">
        <f t="shared" si="1"/>
        <v>{"id":"M1-MyM-2c-I-1-BR","stimulus":"&lt;p&gt;Observe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AA242" s="15" t="s">
        <v>1147</v>
      </c>
      <c r="AB242" s="12" t="str">
        <f t="shared" si="2"/>
        <v>M1-MyM-2c-I-1</v>
      </c>
      <c r="AC242" s="16" t="str">
        <f t="shared" si="3"/>
        <v>M1-MyM-2c-I-1-BR</v>
      </c>
      <c r="AD242" s="16" t="s">
        <v>44</v>
      </c>
      <c r="AE242" s="17" t="s">
        <v>220</v>
      </c>
      <c r="AF242" s="17" t="s">
        <v>45</v>
      </c>
    </row>
    <row r="243" ht="75.0" customHeight="1">
      <c r="A243" s="6" t="s">
        <v>1142</v>
      </c>
      <c r="B243" s="7" t="s">
        <v>1143</v>
      </c>
      <c r="C243" s="8" t="s">
        <v>33</v>
      </c>
      <c r="D243" s="9" t="s">
        <v>34</v>
      </c>
      <c r="E243" s="6"/>
      <c r="F243" s="10" t="s">
        <v>1148</v>
      </c>
      <c r="G243" s="23"/>
      <c r="H243" s="23"/>
      <c r="I243" s="16" t="s">
        <v>215</v>
      </c>
      <c r="J243" s="16" t="s">
        <v>47</v>
      </c>
      <c r="K243" s="10" t="s">
        <v>1149</v>
      </c>
      <c r="L243" s="23" t="s">
        <v>87</v>
      </c>
      <c r="M243" s="16" t="s">
        <v>40</v>
      </c>
      <c r="N243" s="45" t="s">
        <v>1122</v>
      </c>
      <c r="O243" s="45" t="s">
        <v>1122</v>
      </c>
      <c r="P243" s="23"/>
      <c r="Q243" s="47" t="s">
        <v>1150</v>
      </c>
      <c r="R243" s="14"/>
      <c r="S243" s="14"/>
      <c r="T243" s="14"/>
      <c r="U243" s="14"/>
      <c r="V243" s="14"/>
      <c r="W243" s="14"/>
      <c r="X243" s="16"/>
      <c r="Y243" s="6" t="s">
        <v>1087</v>
      </c>
      <c r="Z243" s="14" t="str">
        <f t="shared" si="1"/>
        <v>{"id":"M1-MyM-2c-I-2-BR","stimulus":"&lt;p&gt;Observe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AA243" s="15" t="s">
        <v>1151</v>
      </c>
      <c r="AB243" s="12" t="str">
        <f t="shared" si="2"/>
        <v>M1-MyM-2c-I-2</v>
      </c>
      <c r="AC243" s="16" t="str">
        <f t="shared" si="3"/>
        <v>M1-MyM-2c-I-2-BR</v>
      </c>
      <c r="AD243" s="16" t="s">
        <v>44</v>
      </c>
      <c r="AE243" s="17" t="s">
        <v>220</v>
      </c>
      <c r="AF243" s="17" t="s">
        <v>45</v>
      </c>
    </row>
    <row r="244" ht="75.0" customHeight="1">
      <c r="A244" s="6" t="s">
        <v>1142</v>
      </c>
      <c r="B244" s="7" t="s">
        <v>1143</v>
      </c>
      <c r="C244" s="8" t="s">
        <v>33</v>
      </c>
      <c r="D244" s="9" t="s">
        <v>34</v>
      </c>
      <c r="E244" s="6"/>
      <c r="F244" s="10" t="s">
        <v>1152</v>
      </c>
      <c r="G244" s="23"/>
      <c r="H244" s="23"/>
      <c r="I244" s="16" t="s">
        <v>215</v>
      </c>
      <c r="J244" s="16" t="s">
        <v>47</v>
      </c>
      <c r="K244" s="10" t="s">
        <v>1153</v>
      </c>
      <c r="L244" s="23" t="s">
        <v>87</v>
      </c>
      <c r="M244" s="16" t="s">
        <v>40</v>
      </c>
      <c r="N244" s="45" t="s">
        <v>1122</v>
      </c>
      <c r="O244" s="45" t="s">
        <v>1122</v>
      </c>
      <c r="P244" s="23"/>
      <c r="Q244" s="47" t="s">
        <v>1154</v>
      </c>
      <c r="R244" s="14"/>
      <c r="S244" s="14"/>
      <c r="T244" s="14"/>
      <c r="U244" s="14"/>
      <c r="V244" s="14"/>
      <c r="W244" s="14"/>
      <c r="X244" s="16"/>
      <c r="Y244" s="6" t="s">
        <v>1087</v>
      </c>
      <c r="Z244" s="14" t="str">
        <f t="shared" si="1"/>
        <v>{"id":"M1-MyM-2c-I-3-BR","stimulus":"&lt;p&gt;Observe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AA244" s="15" t="s">
        <v>1155</v>
      </c>
      <c r="AB244" s="12" t="str">
        <f t="shared" si="2"/>
        <v>M1-MyM-2c-I-3</v>
      </c>
      <c r="AC244" s="16" t="str">
        <f t="shared" si="3"/>
        <v>M1-MyM-2c-I-3-BR</v>
      </c>
      <c r="AD244" s="16" t="s">
        <v>44</v>
      </c>
      <c r="AE244" s="17" t="s">
        <v>220</v>
      </c>
      <c r="AF244" s="17" t="s">
        <v>45</v>
      </c>
    </row>
    <row r="245" ht="75.0" customHeight="1">
      <c r="A245" s="6" t="s">
        <v>1142</v>
      </c>
      <c r="B245" s="7" t="s">
        <v>1143</v>
      </c>
      <c r="C245" s="18" t="s">
        <v>49</v>
      </c>
      <c r="D245" s="9" t="s">
        <v>34</v>
      </c>
      <c r="E245" s="6"/>
      <c r="F245" s="23" t="s">
        <v>1105</v>
      </c>
      <c r="G245" s="10" t="s">
        <v>1156</v>
      </c>
      <c r="H245" s="23"/>
      <c r="I245" s="16" t="s">
        <v>215</v>
      </c>
      <c r="J245" s="16" t="s">
        <v>111</v>
      </c>
      <c r="K245" s="10" t="s">
        <v>1157</v>
      </c>
      <c r="L245" s="23" t="s">
        <v>1158</v>
      </c>
      <c r="M245" s="16" t="s">
        <v>40</v>
      </c>
      <c r="N245" s="45" t="s">
        <v>1122</v>
      </c>
      <c r="O245" s="45" t="s">
        <v>1122</v>
      </c>
      <c r="P245" s="23"/>
      <c r="Q245" s="47" t="s">
        <v>1159</v>
      </c>
      <c r="R245" s="14"/>
      <c r="S245" s="14"/>
      <c r="T245" s="14"/>
      <c r="U245" s="14"/>
      <c r="V245" s="14"/>
      <c r="W245" s="14"/>
      <c r="X245" s="16"/>
      <c r="Y245" s="6" t="s">
        <v>1087</v>
      </c>
      <c r="Z245" s="14" t="str">
        <f t="shared" si="1"/>
        <v>{"id":"M1-MyM-2c-E-1-BR","stimulus":"&lt;p&gt;Escolha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v>
      </c>
      <c r="AA245" s="15" t="s">
        <v>1160</v>
      </c>
      <c r="AB245" s="12" t="str">
        <f t="shared" si="2"/>
        <v>M1-MyM-2c-E-1</v>
      </c>
      <c r="AC245" s="16" t="str">
        <f t="shared" si="3"/>
        <v>M1-MyM-2c-E-1-BR</v>
      </c>
      <c r="AD245" s="16" t="s">
        <v>44</v>
      </c>
      <c r="AE245" s="17" t="s">
        <v>220</v>
      </c>
      <c r="AF245" s="17" t="s">
        <v>45</v>
      </c>
    </row>
    <row r="246" ht="75.0" customHeight="1">
      <c r="A246" s="6" t="s">
        <v>1142</v>
      </c>
      <c r="B246" s="7" t="s">
        <v>1143</v>
      </c>
      <c r="C246" s="18" t="s">
        <v>49</v>
      </c>
      <c r="D246" s="9" t="s">
        <v>34</v>
      </c>
      <c r="E246" s="6"/>
      <c r="F246" s="23" t="s">
        <v>1105</v>
      </c>
      <c r="G246" s="10" t="s">
        <v>1161</v>
      </c>
      <c r="H246" s="23"/>
      <c r="I246" s="16" t="s">
        <v>215</v>
      </c>
      <c r="J246" s="16" t="s">
        <v>111</v>
      </c>
      <c r="K246" s="10" t="s">
        <v>1162</v>
      </c>
      <c r="L246" s="10" t="s">
        <v>1163</v>
      </c>
      <c r="M246" s="16" t="s">
        <v>40</v>
      </c>
      <c r="N246" s="45" t="s">
        <v>1122</v>
      </c>
      <c r="O246" s="45" t="s">
        <v>1122</v>
      </c>
      <c r="P246" s="23"/>
      <c r="Q246" s="47" t="s">
        <v>1164</v>
      </c>
      <c r="R246" s="14"/>
      <c r="S246" s="14"/>
      <c r="T246" s="14"/>
      <c r="U246" s="14"/>
      <c r="V246" s="14"/>
      <c r="W246" s="14"/>
      <c r="X246" s="16"/>
      <c r="Y246" s="6" t="s">
        <v>1087</v>
      </c>
      <c r="Z246" s="14" t="str">
        <f t="shared" si="1"/>
        <v>{"id":"M1-MyM-2c-E-2-BR","stimulus":"&lt;p&gt;Escolha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v>
      </c>
      <c r="AA246" s="15" t="s">
        <v>1165</v>
      </c>
      <c r="AB246" s="12" t="str">
        <f t="shared" si="2"/>
        <v>M1-MyM-2c-E-2</v>
      </c>
      <c r="AC246" s="16" t="str">
        <f t="shared" si="3"/>
        <v>M1-MyM-2c-E-2-BR</v>
      </c>
      <c r="AD246" s="16" t="s">
        <v>44</v>
      </c>
      <c r="AE246" s="17" t="s">
        <v>220</v>
      </c>
      <c r="AF246" s="17" t="s">
        <v>45</v>
      </c>
    </row>
    <row r="247" ht="75.0" customHeight="1">
      <c r="A247" s="6" t="s">
        <v>1142</v>
      </c>
      <c r="B247" s="7" t="s">
        <v>1143</v>
      </c>
      <c r="C247" s="18" t="s">
        <v>49</v>
      </c>
      <c r="D247" s="9" t="s">
        <v>34</v>
      </c>
      <c r="E247" s="6"/>
      <c r="F247" s="23" t="s">
        <v>1105</v>
      </c>
      <c r="G247" s="23" t="s">
        <v>1166</v>
      </c>
      <c r="H247" s="23"/>
      <c r="I247" s="16" t="s">
        <v>215</v>
      </c>
      <c r="J247" s="16" t="s">
        <v>111</v>
      </c>
      <c r="K247" s="10" t="s">
        <v>1167</v>
      </c>
      <c r="L247" s="10" t="s">
        <v>1168</v>
      </c>
      <c r="M247" s="16" t="s">
        <v>40</v>
      </c>
      <c r="N247" s="45" t="s">
        <v>1122</v>
      </c>
      <c r="O247" s="45" t="s">
        <v>1122</v>
      </c>
      <c r="P247" s="23"/>
      <c r="Q247" s="47" t="s">
        <v>1169</v>
      </c>
      <c r="R247" s="14"/>
      <c r="S247" s="14"/>
      <c r="T247" s="14"/>
      <c r="U247" s="14"/>
      <c r="V247" s="14"/>
      <c r="W247" s="14"/>
      <c r="X247" s="16"/>
      <c r="Y247" s="6" t="s">
        <v>1087</v>
      </c>
      <c r="Z247" s="14" t="str">
        <f t="shared" si="1"/>
        <v>{"id":"M1-MyM-2c-E-3-BR","stimulus":"&lt;p&gt;Escolha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v>
      </c>
      <c r="AA247" s="15" t="s">
        <v>1170</v>
      </c>
      <c r="AB247" s="12" t="str">
        <f t="shared" si="2"/>
        <v>M1-MyM-2c-E-3</v>
      </c>
      <c r="AC247" s="16" t="str">
        <f t="shared" si="3"/>
        <v>M1-MyM-2c-E-3-BR</v>
      </c>
      <c r="AD247" s="16" t="s">
        <v>44</v>
      </c>
      <c r="AE247" s="17" t="s">
        <v>220</v>
      </c>
      <c r="AF247" s="17" t="s">
        <v>45</v>
      </c>
    </row>
    <row r="248" ht="75.0" customHeight="1">
      <c r="A248" s="6" t="s">
        <v>1171</v>
      </c>
      <c r="B248" s="7" t="s">
        <v>1172</v>
      </c>
      <c r="C248" s="8" t="s">
        <v>33</v>
      </c>
      <c r="D248" s="9" t="s">
        <v>34</v>
      </c>
      <c r="E248" s="6"/>
      <c r="F248" s="10" t="s">
        <v>1173</v>
      </c>
      <c r="G248" s="7"/>
      <c r="H248" s="7"/>
      <c r="I248" s="6" t="s">
        <v>215</v>
      </c>
      <c r="J248" s="6" t="s">
        <v>47</v>
      </c>
      <c r="K248" s="7" t="s">
        <v>1174</v>
      </c>
      <c r="L248" s="7" t="s">
        <v>1175</v>
      </c>
      <c r="M248" s="17" t="s">
        <v>40</v>
      </c>
      <c r="N248" s="21" t="s">
        <v>1176</v>
      </c>
      <c r="O248" s="21" t="s">
        <v>1176</v>
      </c>
      <c r="P248" s="14"/>
      <c r="Q248" s="16"/>
      <c r="R248" s="14"/>
      <c r="S248" s="14"/>
      <c r="T248" s="14"/>
      <c r="U248" s="14"/>
      <c r="V248" s="14"/>
      <c r="W248" s="14"/>
      <c r="X248" s="16"/>
      <c r="Y248" s="6" t="s">
        <v>1087</v>
      </c>
      <c r="Z248" s="14" t="str">
        <f t="shared" si="1"/>
        <v>{"id":"M1-MyM-3a-I-1-BR","stimulus":"&lt;p&gt;Quantos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standard","params":{"countCorrect":1,"countIncorrect":2,"showCheckIcon":true}}}</v>
      </c>
      <c r="AA248" s="15" t="s">
        <v>1177</v>
      </c>
      <c r="AB248" s="12" t="str">
        <f t="shared" si="2"/>
        <v>M1-MyM-3a-I-1</v>
      </c>
      <c r="AC248" s="16" t="str">
        <f t="shared" si="3"/>
        <v>M1-MyM-3a-I-1-BR</v>
      </c>
      <c r="AD248" s="16" t="s">
        <v>44</v>
      </c>
      <c r="AE248" s="16"/>
      <c r="AF248" s="17" t="s">
        <v>45</v>
      </c>
    </row>
    <row r="249" ht="75.0" customHeight="1">
      <c r="A249" s="6" t="s">
        <v>1171</v>
      </c>
      <c r="B249" s="7" t="s">
        <v>1172</v>
      </c>
      <c r="C249" s="8" t="s">
        <v>33</v>
      </c>
      <c r="D249" s="9" t="s">
        <v>34</v>
      </c>
      <c r="E249" s="6"/>
      <c r="F249" s="10" t="s">
        <v>1178</v>
      </c>
      <c r="G249" s="7"/>
      <c r="H249" s="7"/>
      <c r="I249" s="6" t="s">
        <v>215</v>
      </c>
      <c r="J249" s="6" t="s">
        <v>47</v>
      </c>
      <c r="K249" s="7" t="s">
        <v>1179</v>
      </c>
      <c r="L249" s="7" t="s">
        <v>1175</v>
      </c>
      <c r="M249" s="17" t="s">
        <v>40</v>
      </c>
      <c r="N249" s="21" t="s">
        <v>1180</v>
      </c>
      <c r="O249" s="21" t="s">
        <v>1180</v>
      </c>
      <c r="P249" s="14"/>
      <c r="Q249" s="16"/>
      <c r="R249" s="14"/>
      <c r="S249" s="14"/>
      <c r="T249" s="14"/>
      <c r="U249" s="14"/>
      <c r="V249" s="14"/>
      <c r="W249" s="14"/>
      <c r="X249" s="16"/>
      <c r="Y249" s="6" t="s">
        <v>1087</v>
      </c>
      <c r="Z249" s="14" t="str">
        <f t="shared" si="1"/>
        <v>{"id":"M1-MyM-3a-I-2-BR","stimulus":"&lt;p&gt;Selecione quantos pés mede a amarelinha. &lt;/p&gt;&lt;div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standard","params":{"countCorrect":1,"countIncorrect":2,"showCheckIcon":true}}}</v>
      </c>
      <c r="AA249" s="15" t="s">
        <v>1181</v>
      </c>
      <c r="AB249" s="12" t="str">
        <f t="shared" si="2"/>
        <v>M1-MyM-3a-I-2</v>
      </c>
      <c r="AC249" s="16" t="str">
        <f t="shared" si="3"/>
        <v>M1-MyM-3a-I-2-BR</v>
      </c>
      <c r="AD249" s="16" t="s">
        <v>44</v>
      </c>
      <c r="AE249" s="16"/>
      <c r="AF249" s="17" t="s">
        <v>45</v>
      </c>
    </row>
    <row r="250" ht="75.0" customHeight="1">
      <c r="A250" s="6" t="s">
        <v>1171</v>
      </c>
      <c r="B250" s="7" t="s">
        <v>1172</v>
      </c>
      <c r="C250" s="8" t="s">
        <v>33</v>
      </c>
      <c r="D250" s="9" t="s">
        <v>34</v>
      </c>
      <c r="E250" s="6"/>
      <c r="F250" s="10" t="s">
        <v>1182</v>
      </c>
      <c r="G250" s="7"/>
      <c r="H250" s="7"/>
      <c r="I250" s="6" t="s">
        <v>215</v>
      </c>
      <c r="J250" s="6" t="s">
        <v>47</v>
      </c>
      <c r="K250" s="7" t="s">
        <v>1183</v>
      </c>
      <c r="L250" s="7" t="s">
        <v>1175</v>
      </c>
      <c r="M250" s="17" t="s">
        <v>40</v>
      </c>
      <c r="N250" s="21" t="s">
        <v>1184</v>
      </c>
      <c r="O250" s="21" t="s">
        <v>1184</v>
      </c>
      <c r="P250" s="14"/>
      <c r="Q250" s="16"/>
      <c r="R250" s="21"/>
      <c r="S250" s="21"/>
      <c r="T250" s="21"/>
      <c r="U250" s="21"/>
      <c r="V250" s="21"/>
      <c r="W250" s="14"/>
      <c r="X250" s="16"/>
      <c r="Y250" s="6" t="s">
        <v>1087</v>
      </c>
      <c r="Z250" s="14" t="str">
        <f t="shared" si="1"/>
        <v>{"id":"M1-MyM-3a-I-3-BR","stimulus":"&lt;p&gt;Quantos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gt;&lt;/div&gt;","seed":{"parameters":[{"name":"Q2","list":["3","4","7"]},{"name":"Q3","list":["5","8"]}],"calculated":[{"name":"A1","label":"6"},{"name":"A2","label":"{{Q2}}","incorrect":true},{"name":"A3","label":"{{Q3}}","incorrect":true}],"uniques":true},"algorithm":{"name":"trueFalse","template":"Multiple choice – standard","params":{"countCorrect":1,"countIncorrect":2,"showCheckIcon":true}}}</v>
      </c>
      <c r="AA250" s="15" t="s">
        <v>1185</v>
      </c>
      <c r="AB250" s="12" t="str">
        <f t="shared" si="2"/>
        <v>M1-MyM-3a-I-3</v>
      </c>
      <c r="AC250" s="16" t="str">
        <f t="shared" si="3"/>
        <v>M1-MyM-3a-I-3-BR</v>
      </c>
      <c r="AD250" s="16" t="s">
        <v>44</v>
      </c>
      <c r="AE250" s="16"/>
      <c r="AF250" s="17" t="s">
        <v>45</v>
      </c>
    </row>
    <row r="251" ht="75.0" customHeight="1">
      <c r="A251" s="6" t="s">
        <v>1171</v>
      </c>
      <c r="B251" s="7" t="s">
        <v>1172</v>
      </c>
      <c r="C251" s="18" t="s">
        <v>49</v>
      </c>
      <c r="D251" s="9" t="s">
        <v>34</v>
      </c>
      <c r="E251" s="6"/>
      <c r="F251" s="10" t="s">
        <v>1186</v>
      </c>
      <c r="G251" s="7" t="s">
        <v>1187</v>
      </c>
      <c r="H251" s="7"/>
      <c r="I251" s="6" t="s">
        <v>215</v>
      </c>
      <c r="J251" s="6" t="s">
        <v>72</v>
      </c>
      <c r="K251" s="7"/>
      <c r="L251" s="7" t="s">
        <v>1188</v>
      </c>
      <c r="M251" s="17" t="s">
        <v>40</v>
      </c>
      <c r="N251" s="21" t="s">
        <v>1176</v>
      </c>
      <c r="O251" s="21" t="s">
        <v>1176</v>
      </c>
      <c r="P251" s="14"/>
      <c r="Q251" s="16"/>
      <c r="R251" s="21"/>
      <c r="S251" s="21"/>
      <c r="T251" s="21"/>
      <c r="U251" s="21"/>
      <c r="V251" s="21"/>
      <c r="W251" s="14"/>
      <c r="X251" s="16"/>
      <c r="Y251" s="6" t="s">
        <v>1087</v>
      </c>
      <c r="Z251" s="14" t="str">
        <f t="shared" si="1"/>
        <v>{"id":"M1-MyM-3a-E-1-BR","stimulus":"&lt;p&gt;Usando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v>
      </c>
      <c r="AA251" s="15" t="s">
        <v>1189</v>
      </c>
      <c r="AB251" s="12" t="str">
        <f t="shared" si="2"/>
        <v>M1-MyM-3a-E-1</v>
      </c>
      <c r="AC251" s="16" t="str">
        <f t="shared" si="3"/>
        <v>M1-MyM-3a-E-1-BR</v>
      </c>
      <c r="AD251" s="16" t="s">
        <v>44</v>
      </c>
      <c r="AE251" s="16"/>
      <c r="AF251" s="17" t="s">
        <v>45</v>
      </c>
    </row>
    <row r="252" ht="75.0" customHeight="1">
      <c r="A252" s="6" t="s">
        <v>1171</v>
      </c>
      <c r="B252" s="7" t="s">
        <v>1172</v>
      </c>
      <c r="C252" s="18" t="s">
        <v>49</v>
      </c>
      <c r="D252" s="9" t="s">
        <v>34</v>
      </c>
      <c r="E252" s="6"/>
      <c r="F252" s="7" t="s">
        <v>1190</v>
      </c>
      <c r="G252" s="7" t="s">
        <v>1191</v>
      </c>
      <c r="H252" s="7"/>
      <c r="I252" s="6" t="s">
        <v>215</v>
      </c>
      <c r="J252" s="6" t="s">
        <v>72</v>
      </c>
      <c r="K252" s="7"/>
      <c r="L252" s="10" t="s">
        <v>1192</v>
      </c>
      <c r="M252" s="17" t="s">
        <v>40</v>
      </c>
      <c r="N252" s="21" t="s">
        <v>1180</v>
      </c>
      <c r="O252" s="21" t="s">
        <v>1180</v>
      </c>
      <c r="P252" s="14"/>
      <c r="Q252" s="16"/>
      <c r="R252" s="21"/>
      <c r="S252" s="21"/>
      <c r="T252" s="21"/>
      <c r="U252" s="21"/>
      <c r="V252" s="21"/>
      <c r="W252" s="14"/>
      <c r="X252" s="16"/>
      <c r="Y252" s="6" t="s">
        <v>1087</v>
      </c>
      <c r="Z252" s="14" t="str">
        <f t="shared" si="1"/>
        <v>{"id":"M1-MyM-3a-E-2-BR","stimulus":"&lt;p&gt;Quantos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v>
      </c>
      <c r="AA252" s="15" t="s">
        <v>1193</v>
      </c>
      <c r="AB252" s="12" t="str">
        <f t="shared" si="2"/>
        <v>M1-MyM-3a-E-2</v>
      </c>
      <c r="AC252" s="16" t="str">
        <f t="shared" si="3"/>
        <v>M1-MyM-3a-E-2-BR</v>
      </c>
      <c r="AD252" s="16" t="s">
        <v>44</v>
      </c>
      <c r="AE252" s="16"/>
      <c r="AF252" s="17" t="s">
        <v>45</v>
      </c>
    </row>
    <row r="253" ht="75.0" customHeight="1">
      <c r="A253" s="6" t="s">
        <v>1171</v>
      </c>
      <c r="B253" s="7" t="s">
        <v>1172</v>
      </c>
      <c r="C253" s="18" t="s">
        <v>49</v>
      </c>
      <c r="D253" s="9" t="s">
        <v>34</v>
      </c>
      <c r="E253" s="6"/>
      <c r="F253" s="7" t="s">
        <v>1194</v>
      </c>
      <c r="G253" s="7" t="s">
        <v>1195</v>
      </c>
      <c r="H253" s="7"/>
      <c r="I253" s="6" t="s">
        <v>215</v>
      </c>
      <c r="J253" s="6" t="s">
        <v>72</v>
      </c>
      <c r="K253" s="7"/>
      <c r="L253" s="7" t="s">
        <v>1196</v>
      </c>
      <c r="M253" s="17" t="s">
        <v>40</v>
      </c>
      <c r="N253" s="21" t="s">
        <v>1184</v>
      </c>
      <c r="O253" s="21" t="s">
        <v>1184</v>
      </c>
      <c r="P253" s="14"/>
      <c r="Q253" s="16"/>
      <c r="R253" s="21"/>
      <c r="S253" s="21"/>
      <c r="T253" s="21"/>
      <c r="U253" s="21"/>
      <c r="V253" s="21"/>
      <c r="W253" s="14"/>
      <c r="X253" s="16"/>
      <c r="Y253" s="6" t="s">
        <v>1087</v>
      </c>
      <c r="Z253" s="14" t="str">
        <f t="shared" si="1"/>
        <v>{"id":"M1-MyM-3a-E-3-BR","stimulus":"&lt;p&gt;Quantos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v>
      </c>
      <c r="AA253" s="15" t="s">
        <v>1197</v>
      </c>
      <c r="AB253" s="12" t="str">
        <f t="shared" si="2"/>
        <v>M1-MyM-3a-E-3</v>
      </c>
      <c r="AC253" s="16" t="str">
        <f t="shared" si="3"/>
        <v>M1-MyM-3a-E-3-BR</v>
      </c>
      <c r="AD253" s="16" t="s">
        <v>44</v>
      </c>
      <c r="AE253" s="16"/>
      <c r="AF253" s="17" t="s">
        <v>45</v>
      </c>
    </row>
    <row r="254" ht="75.0" customHeight="1">
      <c r="A254" s="6" t="s">
        <v>1198</v>
      </c>
      <c r="B254" s="7" t="s">
        <v>1199</v>
      </c>
      <c r="C254" s="8" t="s">
        <v>33</v>
      </c>
      <c r="D254" s="9" t="s">
        <v>34</v>
      </c>
      <c r="E254" s="6"/>
      <c r="F254" s="7" t="s">
        <v>1200</v>
      </c>
      <c r="G254" s="7"/>
      <c r="H254" s="7"/>
      <c r="I254" s="6" t="s">
        <v>215</v>
      </c>
      <c r="J254" s="6" t="s">
        <v>47</v>
      </c>
      <c r="K254" s="10" t="s">
        <v>1201</v>
      </c>
      <c r="L254" s="7" t="s">
        <v>87</v>
      </c>
      <c r="M254" s="6" t="s">
        <v>40</v>
      </c>
      <c r="N254" s="17" t="s">
        <v>1202</v>
      </c>
      <c r="O254" s="17" t="s">
        <v>1122</v>
      </c>
      <c r="P254" s="23"/>
      <c r="Q254" s="10" t="s">
        <v>1203</v>
      </c>
      <c r="R254" s="21"/>
      <c r="S254" s="21"/>
      <c r="T254" s="21"/>
      <c r="U254" s="21"/>
      <c r="V254" s="21"/>
      <c r="W254" s="14"/>
      <c r="X254" s="16"/>
      <c r="Y254" s="6" t="s">
        <v>1087</v>
      </c>
      <c r="Z254" s="14" t="str">
        <f t="shared" si="1"/>
        <v>{"id":"M1-MyM-4a-I-1-BR","stimulus":"&lt;p&gt;Selecione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AA254" s="15" t="s">
        <v>1204</v>
      </c>
      <c r="AB254" s="12" t="str">
        <f t="shared" si="2"/>
        <v>M1-MyM-4a-I-1</v>
      </c>
      <c r="AC254" s="16" t="str">
        <f t="shared" si="3"/>
        <v>M1-MyM-4a-I-1-BR</v>
      </c>
      <c r="AD254" s="16" t="s">
        <v>44</v>
      </c>
      <c r="AE254" s="17" t="s">
        <v>220</v>
      </c>
      <c r="AF254" s="17" t="s">
        <v>45</v>
      </c>
    </row>
    <row r="255" ht="75.0" customHeight="1">
      <c r="A255" s="6" t="s">
        <v>1198</v>
      </c>
      <c r="B255" s="7" t="s">
        <v>1199</v>
      </c>
      <c r="C255" s="18" t="s">
        <v>49</v>
      </c>
      <c r="D255" s="9" t="s">
        <v>34</v>
      </c>
      <c r="E255" s="6"/>
      <c r="F255" s="7" t="s">
        <v>1205</v>
      </c>
      <c r="G255" s="10" t="s">
        <v>1206</v>
      </c>
      <c r="H255" s="7"/>
      <c r="I255" s="6" t="s">
        <v>215</v>
      </c>
      <c r="J255" s="6" t="s">
        <v>37</v>
      </c>
      <c r="K255" s="10" t="s">
        <v>1207</v>
      </c>
      <c r="L255" s="7" t="s">
        <v>1208</v>
      </c>
      <c r="M255" s="6" t="s">
        <v>40</v>
      </c>
      <c r="N255" s="17" t="s">
        <v>1209</v>
      </c>
      <c r="O255" s="17" t="s">
        <v>1210</v>
      </c>
      <c r="P255" s="23"/>
      <c r="Q255" s="10"/>
      <c r="R255" s="14"/>
      <c r="S255" s="14"/>
      <c r="T255" s="14"/>
      <c r="U255" s="14"/>
      <c r="V255" s="14"/>
      <c r="W255" s="14"/>
      <c r="X255" s="16"/>
      <c r="Y255" s="6" t="s">
        <v>1087</v>
      </c>
      <c r="Z255" s="14" t="str">
        <f t="shared" si="1"/>
        <v>{"id":"M1-MyM-4a-E-1-BR","stimulus":"&lt;p&gt;Arraste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v>
      </c>
      <c r="AA255" s="15" t="s">
        <v>1211</v>
      </c>
      <c r="AB255" s="12" t="str">
        <f t="shared" si="2"/>
        <v>M1-MyM-4a-E-1</v>
      </c>
      <c r="AC255" s="16" t="str">
        <f t="shared" si="3"/>
        <v>M1-MyM-4a-E-1-BR</v>
      </c>
      <c r="AD255" s="16" t="s">
        <v>44</v>
      </c>
      <c r="AE255" s="17" t="s">
        <v>220</v>
      </c>
      <c r="AF255" s="17" t="s">
        <v>45</v>
      </c>
    </row>
    <row r="256" ht="75.0" customHeight="1">
      <c r="A256" s="6" t="s">
        <v>1212</v>
      </c>
      <c r="B256" s="7" t="s">
        <v>1213</v>
      </c>
      <c r="C256" s="8" t="s">
        <v>33</v>
      </c>
      <c r="D256" s="9" t="s">
        <v>34</v>
      </c>
      <c r="E256" s="6"/>
      <c r="F256" s="7" t="s">
        <v>1214</v>
      </c>
      <c r="G256" s="7"/>
      <c r="H256" s="7"/>
      <c r="I256" s="6" t="s">
        <v>215</v>
      </c>
      <c r="J256" s="6" t="s">
        <v>47</v>
      </c>
      <c r="K256" s="20" t="s">
        <v>1215</v>
      </c>
      <c r="L256" s="7" t="s">
        <v>87</v>
      </c>
      <c r="M256" s="6" t="s">
        <v>40</v>
      </c>
      <c r="N256" s="31" t="s">
        <v>1216</v>
      </c>
      <c r="O256" s="31" t="s">
        <v>1217</v>
      </c>
      <c r="P256" s="23"/>
      <c r="Q256" s="48" t="s">
        <v>1218</v>
      </c>
      <c r="R256" s="14"/>
      <c r="S256" s="14"/>
      <c r="T256" s="14"/>
      <c r="U256" s="14"/>
      <c r="V256" s="14"/>
      <c r="W256" s="14"/>
      <c r="X256" s="16"/>
      <c r="Y256" s="6" t="s">
        <v>1087</v>
      </c>
      <c r="Z256" s="14" t="str">
        <f t="shared" si="1"/>
        <v>{"id":"M1-MyM-5a-I-1-BR","stimulus":"&lt;p&gt;Em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AA256" s="15" t="s">
        <v>1219</v>
      </c>
      <c r="AB256" s="12" t="str">
        <f t="shared" si="2"/>
        <v>M1-MyM-5a-I-1</v>
      </c>
      <c r="AC256" s="16" t="str">
        <f t="shared" si="3"/>
        <v>M1-MyM-5a-I-1-BR</v>
      </c>
      <c r="AD256" s="16" t="s">
        <v>44</v>
      </c>
      <c r="AE256" s="17" t="s">
        <v>220</v>
      </c>
      <c r="AF256" s="17" t="s">
        <v>45</v>
      </c>
    </row>
    <row r="257" ht="75.0" customHeight="1">
      <c r="A257" s="6" t="s">
        <v>1212</v>
      </c>
      <c r="B257" s="7" t="s">
        <v>1213</v>
      </c>
      <c r="C257" s="8" t="s">
        <v>33</v>
      </c>
      <c r="D257" s="9" t="s">
        <v>34</v>
      </c>
      <c r="E257" s="6"/>
      <c r="F257" s="7" t="s">
        <v>1220</v>
      </c>
      <c r="G257" s="7"/>
      <c r="H257" s="7"/>
      <c r="I257" s="6" t="s">
        <v>215</v>
      </c>
      <c r="J257" s="6" t="s">
        <v>47</v>
      </c>
      <c r="K257" s="20" t="s">
        <v>1215</v>
      </c>
      <c r="L257" s="7" t="s">
        <v>87</v>
      </c>
      <c r="M257" s="6" t="s">
        <v>40</v>
      </c>
      <c r="N257" s="31" t="s">
        <v>1221</v>
      </c>
      <c r="O257" s="31" t="s">
        <v>1222</v>
      </c>
      <c r="P257" s="23"/>
      <c r="Q257" s="48" t="s">
        <v>1218</v>
      </c>
      <c r="R257" s="14"/>
      <c r="S257" s="14"/>
      <c r="T257" s="14"/>
      <c r="U257" s="14"/>
      <c r="V257" s="14"/>
      <c r="W257" s="14"/>
      <c r="X257" s="16"/>
      <c r="Y257" s="6" t="s">
        <v>1087</v>
      </c>
      <c r="Z257" s="14" t="str">
        <f t="shared" si="1"/>
        <v>{"id":"M1-MyM-5a-I-2-BR","stimulus":"&lt;p&gt;Em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AA257" s="15" t="s">
        <v>1223</v>
      </c>
      <c r="AB257" s="12" t="str">
        <f t="shared" si="2"/>
        <v>M1-MyM-5a-I-2</v>
      </c>
      <c r="AC257" s="16" t="str">
        <f t="shared" si="3"/>
        <v>M1-MyM-5a-I-2-BR</v>
      </c>
      <c r="AD257" s="16" t="s">
        <v>44</v>
      </c>
      <c r="AE257" s="17" t="s">
        <v>220</v>
      </c>
      <c r="AF257" s="17" t="s">
        <v>45</v>
      </c>
    </row>
    <row r="258" ht="75.0" customHeight="1">
      <c r="A258" s="6" t="s">
        <v>1212</v>
      </c>
      <c r="B258" s="7" t="s">
        <v>1213</v>
      </c>
      <c r="C258" s="18" t="s">
        <v>49</v>
      </c>
      <c r="D258" s="9" t="s">
        <v>34</v>
      </c>
      <c r="E258" s="6"/>
      <c r="F258" s="10" t="s">
        <v>1224</v>
      </c>
      <c r="G258" s="7" t="s">
        <v>1225</v>
      </c>
      <c r="H258" s="7"/>
      <c r="I258" s="6" t="s">
        <v>215</v>
      </c>
      <c r="J258" s="6" t="s">
        <v>111</v>
      </c>
      <c r="K258" s="20" t="s">
        <v>1226</v>
      </c>
      <c r="L258" s="7" t="s">
        <v>1227</v>
      </c>
      <c r="M258" s="6" t="s">
        <v>40</v>
      </c>
      <c r="N258" s="49" t="s">
        <v>1228</v>
      </c>
      <c r="O258" s="49" t="s">
        <v>1229</v>
      </c>
      <c r="P258" s="23"/>
      <c r="Q258" s="10" t="s">
        <v>1230</v>
      </c>
      <c r="R258" s="14"/>
      <c r="S258" s="14"/>
      <c r="T258" s="14"/>
      <c r="U258" s="14"/>
      <c r="V258" s="14"/>
      <c r="W258" s="14"/>
      <c r="X258" s="16"/>
      <c r="Y258" s="6" t="s">
        <v>1087</v>
      </c>
      <c r="Z258" s="14" t="str">
        <f t="shared" si="1"/>
        <v>{"id":"M1-MyM-5a-E-1-BR","stimulus":"&lt;p&gt;Escolha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v>
      </c>
      <c r="AA258" s="15" t="s">
        <v>1231</v>
      </c>
      <c r="AB258" s="12" t="str">
        <f t="shared" si="2"/>
        <v>M1-MyM-5a-E-1</v>
      </c>
      <c r="AC258" s="16" t="str">
        <f t="shared" si="3"/>
        <v>M1-MyM-5a-E-1-BR</v>
      </c>
      <c r="AD258" s="16" t="s">
        <v>44</v>
      </c>
      <c r="AE258" s="17" t="s">
        <v>220</v>
      </c>
      <c r="AF258" s="17" t="s">
        <v>45</v>
      </c>
    </row>
    <row r="259" ht="75.0" customHeight="1">
      <c r="A259" s="6" t="s">
        <v>1232</v>
      </c>
      <c r="B259" s="7" t="s">
        <v>1233</v>
      </c>
      <c r="C259" s="8" t="s">
        <v>33</v>
      </c>
      <c r="D259" s="9" t="s">
        <v>34</v>
      </c>
      <c r="E259" s="6"/>
      <c r="F259" s="10" t="s">
        <v>1234</v>
      </c>
      <c r="G259" s="7"/>
      <c r="H259" s="7"/>
      <c r="I259" s="6" t="s">
        <v>215</v>
      </c>
      <c r="J259" s="6" t="s">
        <v>47</v>
      </c>
      <c r="K259" s="20" t="s">
        <v>1235</v>
      </c>
      <c r="L259" s="7" t="s">
        <v>87</v>
      </c>
      <c r="M259" s="6" t="s">
        <v>40</v>
      </c>
      <c r="N259" s="10" t="s">
        <v>1236</v>
      </c>
      <c r="O259" s="49" t="s">
        <v>1237</v>
      </c>
      <c r="P259" s="14"/>
      <c r="Q259" s="10" t="s">
        <v>1238</v>
      </c>
      <c r="R259" s="14"/>
      <c r="S259" s="14"/>
      <c r="T259" s="14"/>
      <c r="U259" s="14"/>
      <c r="V259" s="14"/>
      <c r="W259" s="14"/>
      <c r="X259" s="16"/>
      <c r="Y259" s="6" t="s">
        <v>1087</v>
      </c>
      <c r="Z259" s="14" t="str">
        <f t="shared" si="1"/>
        <v>{"id":"M1-MyM-6a-I-1-BR","stimulus":"&lt;p&gt;Observe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v>
      </c>
      <c r="AA259" s="15" t="s">
        <v>1239</v>
      </c>
      <c r="AB259" s="12" t="str">
        <f t="shared" si="2"/>
        <v>M1-MyM-6a-I-1</v>
      </c>
      <c r="AC259" s="16" t="str">
        <f t="shared" si="3"/>
        <v>M1-MyM-6a-I-1-BR</v>
      </c>
      <c r="AD259" s="16" t="s">
        <v>44</v>
      </c>
      <c r="AE259" s="17" t="s">
        <v>220</v>
      </c>
      <c r="AF259" s="17" t="s">
        <v>45</v>
      </c>
    </row>
    <row r="260" ht="75.0" customHeight="1">
      <c r="A260" s="6" t="s">
        <v>1232</v>
      </c>
      <c r="B260" s="7" t="s">
        <v>1233</v>
      </c>
      <c r="C260" s="18" t="s">
        <v>49</v>
      </c>
      <c r="D260" s="9" t="s">
        <v>34</v>
      </c>
      <c r="E260" s="6"/>
      <c r="F260" s="7" t="s">
        <v>1240</v>
      </c>
      <c r="G260" s="7"/>
      <c r="H260" s="7"/>
      <c r="I260" s="6" t="s">
        <v>215</v>
      </c>
      <c r="J260" s="6" t="s">
        <v>47</v>
      </c>
      <c r="K260" s="20" t="s">
        <v>1241</v>
      </c>
      <c r="L260" s="7" t="s">
        <v>87</v>
      </c>
      <c r="M260" s="6" t="s">
        <v>40</v>
      </c>
      <c r="N260" s="7" t="s">
        <v>1242</v>
      </c>
      <c r="O260" s="48" t="s">
        <v>1243</v>
      </c>
      <c r="P260" s="14"/>
      <c r="Q260" s="10" t="s">
        <v>1244</v>
      </c>
      <c r="R260" s="14"/>
      <c r="S260" s="14"/>
      <c r="T260" s="14"/>
      <c r="U260" s="14"/>
      <c r="V260" s="14"/>
      <c r="W260" s="14"/>
      <c r="X260" s="17"/>
      <c r="Y260" s="6" t="s">
        <v>1087</v>
      </c>
      <c r="Z260" s="14" t="str">
        <f t="shared" si="1"/>
        <v>{"id":"M1-MyM-6a-E-1-BR","stimulus":"&lt;p&gt;Indique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AA260" s="15" t="s">
        <v>1245</v>
      </c>
      <c r="AB260" s="12" t="str">
        <f t="shared" si="2"/>
        <v>M1-MyM-6a-E-1</v>
      </c>
      <c r="AC260" s="16" t="str">
        <f t="shared" si="3"/>
        <v>M1-MyM-6a-E-1-BR</v>
      </c>
      <c r="AD260" s="16" t="s">
        <v>44</v>
      </c>
      <c r="AE260" s="17" t="s">
        <v>220</v>
      </c>
      <c r="AF260" s="17" t="s">
        <v>45</v>
      </c>
    </row>
    <row r="261" ht="75.0" customHeight="1">
      <c r="A261" s="6" t="s">
        <v>1246</v>
      </c>
      <c r="B261" s="7" t="s">
        <v>1247</v>
      </c>
      <c r="C261" s="8" t="s">
        <v>33</v>
      </c>
      <c r="D261" s="9" t="s">
        <v>34</v>
      </c>
      <c r="E261" s="6"/>
      <c r="F261" s="7" t="s">
        <v>1248</v>
      </c>
      <c r="G261" s="7" t="s">
        <v>1249</v>
      </c>
      <c r="H261" s="50"/>
      <c r="I261" s="16" t="s">
        <v>215</v>
      </c>
      <c r="J261" s="16" t="s">
        <v>47</v>
      </c>
      <c r="K261" s="23" t="s">
        <v>87</v>
      </c>
      <c r="L261" s="23" t="s">
        <v>87</v>
      </c>
      <c r="M261" s="16" t="s">
        <v>40</v>
      </c>
      <c r="N261" s="17" t="s">
        <v>1250</v>
      </c>
      <c r="O261" s="17" t="s">
        <v>1250</v>
      </c>
      <c r="P261" s="14"/>
      <c r="Q261" s="17"/>
      <c r="R261" s="14"/>
      <c r="S261" s="14"/>
      <c r="T261" s="14"/>
      <c r="U261" s="14"/>
      <c r="V261" s="14"/>
      <c r="W261" s="14"/>
      <c r="X261" s="16"/>
      <c r="Y261" s="6" t="s">
        <v>1087</v>
      </c>
      <c r="Z261" s="14" t="str">
        <f t="shared" si="1"/>
        <v>{"id":"M1-MyM-7a-I-1-BR","stimulus":"&lt;p&gt;Marque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v>
      </c>
      <c r="AA261" s="15" t="s">
        <v>1251</v>
      </c>
      <c r="AB261" s="12" t="str">
        <f t="shared" si="2"/>
        <v>M1-MyM-7a-I-1</v>
      </c>
      <c r="AC261" s="16" t="str">
        <f t="shared" si="3"/>
        <v>M1-MyM-7a-I-1-BR</v>
      </c>
      <c r="AD261" s="16" t="s">
        <v>44</v>
      </c>
      <c r="AE261" s="17" t="s">
        <v>220</v>
      </c>
      <c r="AF261" s="17" t="s">
        <v>45</v>
      </c>
    </row>
    <row r="262" ht="75.0" customHeight="1">
      <c r="A262" s="6" t="s">
        <v>1246</v>
      </c>
      <c r="B262" s="7" t="s">
        <v>1247</v>
      </c>
      <c r="C262" s="8" t="s">
        <v>33</v>
      </c>
      <c r="D262" s="9" t="s">
        <v>34</v>
      </c>
      <c r="E262" s="6"/>
      <c r="F262" s="7" t="s">
        <v>1252</v>
      </c>
      <c r="G262" s="7" t="s">
        <v>1253</v>
      </c>
      <c r="H262" s="50"/>
      <c r="I262" s="16" t="s">
        <v>215</v>
      </c>
      <c r="J262" s="16" t="s">
        <v>47</v>
      </c>
      <c r="K262" s="23" t="s">
        <v>87</v>
      </c>
      <c r="L262" s="23" t="s">
        <v>87</v>
      </c>
      <c r="M262" s="16" t="s">
        <v>40</v>
      </c>
      <c r="N262" s="17" t="s">
        <v>1250</v>
      </c>
      <c r="O262" s="17" t="s">
        <v>1250</v>
      </c>
      <c r="P262" s="14"/>
      <c r="Q262" s="17"/>
      <c r="R262" s="14"/>
      <c r="S262" s="14"/>
      <c r="T262" s="14"/>
      <c r="U262" s="14"/>
      <c r="V262" s="14"/>
      <c r="W262" s="14"/>
      <c r="X262" s="16"/>
      <c r="Y262" s="6" t="s">
        <v>1087</v>
      </c>
      <c r="Z262" s="14" t="str">
        <f t="shared" si="1"/>
        <v>{"id":"M1-MyM-7a-I-2-BR","stimulus":"&lt;p&gt;Marque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v>
      </c>
      <c r="AA262" s="15" t="s">
        <v>1254</v>
      </c>
      <c r="AB262" s="12" t="str">
        <f t="shared" si="2"/>
        <v>M1-MyM-7a-I-2</v>
      </c>
      <c r="AC262" s="16" t="str">
        <f t="shared" si="3"/>
        <v>M1-MyM-7a-I-2-BR</v>
      </c>
      <c r="AD262" s="16" t="s">
        <v>44</v>
      </c>
      <c r="AE262" s="17" t="s">
        <v>220</v>
      </c>
      <c r="AF262" s="17" t="s">
        <v>45</v>
      </c>
    </row>
    <row r="263" ht="75.0" customHeight="1">
      <c r="A263" s="6" t="s">
        <v>1246</v>
      </c>
      <c r="B263" s="7" t="s">
        <v>1247</v>
      </c>
      <c r="C263" s="8" t="s">
        <v>33</v>
      </c>
      <c r="D263" s="9" t="s">
        <v>34</v>
      </c>
      <c r="E263" s="6"/>
      <c r="F263" s="7" t="s">
        <v>1255</v>
      </c>
      <c r="G263" s="10" t="s">
        <v>1256</v>
      </c>
      <c r="H263" s="50"/>
      <c r="I263" s="6" t="s">
        <v>215</v>
      </c>
      <c r="J263" s="6" t="s">
        <v>47</v>
      </c>
      <c r="K263" s="7" t="s">
        <v>87</v>
      </c>
      <c r="L263" s="7" t="s">
        <v>87</v>
      </c>
      <c r="M263" s="6" t="s">
        <v>40</v>
      </c>
      <c r="N263" s="17" t="s">
        <v>1250</v>
      </c>
      <c r="O263" s="17" t="s">
        <v>1250</v>
      </c>
      <c r="P263" s="14"/>
      <c r="Q263" s="16"/>
      <c r="R263" s="14"/>
      <c r="S263" s="14"/>
      <c r="T263" s="14"/>
      <c r="U263" s="14"/>
      <c r="V263" s="14"/>
      <c r="W263" s="14"/>
      <c r="X263" s="23"/>
      <c r="Y263" s="6" t="s">
        <v>1087</v>
      </c>
      <c r="Z263" s="14" t="str">
        <f t="shared" si="1"/>
        <v>{"id":"M1-MyM-7a-I-3-BR","stimulus":"&lt;p&gt;Marque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v>
      </c>
      <c r="AA263" s="15" t="s">
        <v>1257</v>
      </c>
      <c r="AB263" s="12" t="str">
        <f t="shared" si="2"/>
        <v>M1-MyM-7a-I-3</v>
      </c>
      <c r="AC263" s="16" t="str">
        <f t="shared" si="3"/>
        <v>M1-MyM-7a-I-3-BR</v>
      </c>
      <c r="AD263" s="16" t="s">
        <v>44</v>
      </c>
      <c r="AE263" s="17" t="s">
        <v>220</v>
      </c>
      <c r="AF263" s="17" t="s">
        <v>45</v>
      </c>
    </row>
    <row r="264" ht="75.0" customHeight="1">
      <c r="A264" s="6" t="s">
        <v>1246</v>
      </c>
      <c r="B264" s="7" t="s">
        <v>1247</v>
      </c>
      <c r="C264" s="8" t="s">
        <v>33</v>
      </c>
      <c r="D264" s="9" t="s">
        <v>34</v>
      </c>
      <c r="E264" s="6"/>
      <c r="F264" s="7" t="s">
        <v>1258</v>
      </c>
      <c r="G264" s="7" t="s">
        <v>1259</v>
      </c>
      <c r="H264" s="50"/>
      <c r="I264" s="6" t="s">
        <v>215</v>
      </c>
      <c r="J264" s="6" t="s">
        <v>47</v>
      </c>
      <c r="K264" s="7" t="s">
        <v>87</v>
      </c>
      <c r="L264" s="7" t="s">
        <v>87</v>
      </c>
      <c r="M264" s="17" t="s">
        <v>40</v>
      </c>
      <c r="N264" s="17" t="s">
        <v>1250</v>
      </c>
      <c r="O264" s="17" t="s">
        <v>1250</v>
      </c>
      <c r="P264" s="14"/>
      <c r="Q264" s="16"/>
      <c r="R264" s="14"/>
      <c r="S264" s="14"/>
      <c r="T264" s="14"/>
      <c r="U264" s="14"/>
      <c r="V264" s="14"/>
      <c r="W264" s="14"/>
      <c r="X264" s="23"/>
      <c r="Y264" s="6" t="s">
        <v>1087</v>
      </c>
      <c r="Z264" s="14" t="str">
        <f t="shared" si="1"/>
        <v>{"id":"M1-MyM-7a-I-4-BR","stimulus":"&lt;p&gt;Marque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v>
      </c>
      <c r="AA264" s="15" t="s">
        <v>1260</v>
      </c>
      <c r="AB264" s="12" t="str">
        <f t="shared" si="2"/>
        <v>M1-MyM-7a-I-4</v>
      </c>
      <c r="AC264" s="16" t="str">
        <f t="shared" si="3"/>
        <v>M1-MyM-7a-I-4-BR</v>
      </c>
      <c r="AD264" s="16" t="s">
        <v>44</v>
      </c>
      <c r="AE264" s="17" t="s">
        <v>220</v>
      </c>
      <c r="AF264" s="17" t="s">
        <v>45</v>
      </c>
    </row>
    <row r="265" ht="75.0" customHeight="1">
      <c r="A265" s="6" t="s">
        <v>1246</v>
      </c>
      <c r="B265" s="7" t="s">
        <v>1247</v>
      </c>
      <c r="C265" s="18" t="s">
        <v>49</v>
      </c>
      <c r="D265" s="9" t="s">
        <v>34</v>
      </c>
      <c r="E265" s="6"/>
      <c r="F265" s="7" t="s">
        <v>1261</v>
      </c>
      <c r="G265" s="7" t="s">
        <v>1262</v>
      </c>
      <c r="H265" s="50"/>
      <c r="I265" s="6" t="s">
        <v>215</v>
      </c>
      <c r="J265" s="6" t="s">
        <v>72</v>
      </c>
      <c r="K265" s="7" t="s">
        <v>87</v>
      </c>
      <c r="L265" s="7" t="s">
        <v>1263</v>
      </c>
      <c r="M265" s="6" t="s">
        <v>40</v>
      </c>
      <c r="N265" s="17" t="s">
        <v>1250</v>
      </c>
      <c r="O265" s="17" t="s">
        <v>1250</v>
      </c>
      <c r="P265" s="14"/>
      <c r="Q265" s="16"/>
      <c r="R265" s="14"/>
      <c r="S265" s="14"/>
      <c r="T265" s="14"/>
      <c r="U265" s="14"/>
      <c r="V265" s="14"/>
      <c r="W265" s="14"/>
      <c r="X265" s="23"/>
      <c r="Y265" s="6" t="s">
        <v>1087</v>
      </c>
      <c r="Z265" s="14" t="str">
        <f t="shared" si="1"/>
        <v>{"id":"M1-MyM-7a-E-1-BR","stimulus":"&lt;p&gt;Indique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v>
      </c>
      <c r="AA265" s="15" t="s">
        <v>1264</v>
      </c>
      <c r="AB265" s="12" t="str">
        <f t="shared" si="2"/>
        <v>M1-MyM-7a-E-1</v>
      </c>
      <c r="AC265" s="16" t="str">
        <f t="shared" si="3"/>
        <v>M1-MyM-7a-E-1-BR</v>
      </c>
      <c r="AD265" s="16" t="s">
        <v>44</v>
      </c>
      <c r="AE265" s="17" t="s">
        <v>220</v>
      </c>
      <c r="AF265" s="17" t="s">
        <v>45</v>
      </c>
    </row>
    <row r="266" ht="75.0" customHeight="1">
      <c r="A266" s="6" t="s">
        <v>1246</v>
      </c>
      <c r="B266" s="7" t="s">
        <v>1247</v>
      </c>
      <c r="C266" s="18" t="s">
        <v>49</v>
      </c>
      <c r="D266" s="9" t="s">
        <v>34</v>
      </c>
      <c r="E266" s="6"/>
      <c r="F266" s="7" t="s">
        <v>1265</v>
      </c>
      <c r="G266" s="7" t="s">
        <v>1266</v>
      </c>
      <c r="H266" s="50"/>
      <c r="I266" s="6" t="s">
        <v>215</v>
      </c>
      <c r="J266" s="6" t="s">
        <v>72</v>
      </c>
      <c r="K266" s="7" t="s">
        <v>87</v>
      </c>
      <c r="L266" s="7" t="s">
        <v>1267</v>
      </c>
      <c r="M266" s="6" t="s">
        <v>40</v>
      </c>
      <c r="N266" s="17" t="s">
        <v>1250</v>
      </c>
      <c r="O266" s="17" t="s">
        <v>1250</v>
      </c>
      <c r="P266" s="14"/>
      <c r="Q266" s="16"/>
      <c r="R266" s="14"/>
      <c r="S266" s="14"/>
      <c r="T266" s="14"/>
      <c r="U266" s="14"/>
      <c r="V266" s="14"/>
      <c r="W266" s="14"/>
      <c r="X266" s="23"/>
      <c r="Y266" s="6" t="s">
        <v>1087</v>
      </c>
      <c r="Z266" s="14" t="str">
        <f t="shared" si="1"/>
        <v>{"id":"M1-MyM-7a-E-2-BR","stimulus":"&lt;p&gt;Indique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v>
      </c>
      <c r="AA266" s="15" t="s">
        <v>1268</v>
      </c>
      <c r="AB266" s="12" t="str">
        <f t="shared" si="2"/>
        <v>M1-MyM-7a-E-2</v>
      </c>
      <c r="AC266" s="16" t="str">
        <f t="shared" si="3"/>
        <v>M1-MyM-7a-E-2-BR</v>
      </c>
      <c r="AD266" s="16" t="s">
        <v>44</v>
      </c>
      <c r="AE266" s="17" t="s">
        <v>220</v>
      </c>
      <c r="AF266" s="17" t="s">
        <v>45</v>
      </c>
    </row>
    <row r="267" ht="75.0" customHeight="1">
      <c r="A267" s="6" t="s">
        <v>1246</v>
      </c>
      <c r="B267" s="7" t="s">
        <v>1247</v>
      </c>
      <c r="C267" s="18" t="s">
        <v>49</v>
      </c>
      <c r="D267" s="9" t="s">
        <v>34</v>
      </c>
      <c r="E267" s="6"/>
      <c r="F267" s="7" t="s">
        <v>1269</v>
      </c>
      <c r="G267" s="7" t="s">
        <v>1270</v>
      </c>
      <c r="H267" s="50"/>
      <c r="I267" s="6" t="s">
        <v>215</v>
      </c>
      <c r="J267" s="6" t="s">
        <v>72</v>
      </c>
      <c r="K267" s="7" t="s">
        <v>87</v>
      </c>
      <c r="L267" s="7" t="s">
        <v>1267</v>
      </c>
      <c r="M267" s="6" t="s">
        <v>40</v>
      </c>
      <c r="N267" s="17" t="s">
        <v>1250</v>
      </c>
      <c r="O267" s="17" t="s">
        <v>1250</v>
      </c>
      <c r="P267" s="14"/>
      <c r="Q267" s="16"/>
      <c r="R267" s="14"/>
      <c r="S267" s="14"/>
      <c r="T267" s="14"/>
      <c r="U267" s="14"/>
      <c r="V267" s="14"/>
      <c r="W267" s="14"/>
      <c r="X267" s="16"/>
      <c r="Y267" s="6" t="s">
        <v>1087</v>
      </c>
      <c r="Z267" s="14" t="str">
        <f t="shared" si="1"/>
        <v>{"id":"M1-MyM-7a-E-3-BR","stimulus":"&lt;p&gt;Indique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v>
      </c>
      <c r="AA267" s="15" t="s">
        <v>1271</v>
      </c>
      <c r="AB267" s="12" t="str">
        <f t="shared" si="2"/>
        <v>M1-MyM-7a-E-3</v>
      </c>
      <c r="AC267" s="16" t="str">
        <f t="shared" si="3"/>
        <v>M1-MyM-7a-E-3-BR</v>
      </c>
      <c r="AD267" s="16" t="s">
        <v>44</v>
      </c>
      <c r="AE267" s="17" t="s">
        <v>220</v>
      </c>
      <c r="AF267" s="17" t="s">
        <v>45</v>
      </c>
    </row>
    <row r="268" ht="75.0" customHeight="1">
      <c r="A268" s="6" t="s">
        <v>1272</v>
      </c>
      <c r="B268" s="7" t="s">
        <v>1273</v>
      </c>
      <c r="C268" s="8" t="s">
        <v>33</v>
      </c>
      <c r="D268" s="9" t="s">
        <v>34</v>
      </c>
      <c r="E268" s="6"/>
      <c r="F268" s="10" t="s">
        <v>1274</v>
      </c>
      <c r="G268" s="19"/>
      <c r="H268" s="23"/>
      <c r="I268" s="6" t="s">
        <v>104</v>
      </c>
      <c r="J268" s="6" t="s">
        <v>47</v>
      </c>
      <c r="K268" s="7"/>
      <c r="L268" s="7" t="s">
        <v>1275</v>
      </c>
      <c r="M268" s="6" t="s">
        <v>40</v>
      </c>
      <c r="N268" s="17" t="s">
        <v>1276</v>
      </c>
      <c r="O268" s="17" t="s">
        <v>1277</v>
      </c>
      <c r="P268" s="14"/>
      <c r="Q268" s="16"/>
      <c r="R268" s="14"/>
      <c r="S268" s="14"/>
      <c r="T268" s="14"/>
      <c r="U268" s="14"/>
      <c r="V268" s="14"/>
      <c r="W268" s="14"/>
      <c r="X268" s="16"/>
      <c r="Y268" s="6" t="s">
        <v>1087</v>
      </c>
      <c r="Z268" s="14" t="str">
        <f t="shared" si="1"/>
        <v>{"id":"M1-MyM-13a-I-1-BR","stimulus":"&lt;p&gt;Selecione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v>
      </c>
      <c r="AA268" s="15" t="s">
        <v>1278</v>
      </c>
      <c r="AB268" s="12" t="str">
        <f t="shared" si="2"/>
        <v>M1-MyM-13a-I-1</v>
      </c>
      <c r="AC268" s="16" t="str">
        <f t="shared" si="3"/>
        <v>M1-MyM-13a-I-1-BR</v>
      </c>
      <c r="AD268" s="16" t="s">
        <v>44</v>
      </c>
      <c r="AE268" s="17" t="s">
        <v>220</v>
      </c>
      <c r="AF268" s="17" t="s">
        <v>45</v>
      </c>
    </row>
    <row r="269" ht="75.0" customHeight="1">
      <c r="A269" s="6" t="s">
        <v>1272</v>
      </c>
      <c r="B269" s="7" t="s">
        <v>1273</v>
      </c>
      <c r="C269" s="8" t="s">
        <v>33</v>
      </c>
      <c r="D269" s="9" t="s">
        <v>34</v>
      </c>
      <c r="E269" s="6"/>
      <c r="F269" s="10" t="s">
        <v>1279</v>
      </c>
      <c r="G269" s="19"/>
      <c r="H269" s="23"/>
      <c r="I269" s="6" t="s">
        <v>104</v>
      </c>
      <c r="J269" s="6" t="s">
        <v>47</v>
      </c>
      <c r="K269" s="7"/>
      <c r="L269" s="10" t="s">
        <v>1280</v>
      </c>
      <c r="M269" s="6" t="s">
        <v>40</v>
      </c>
      <c r="N269" s="17" t="s">
        <v>1281</v>
      </c>
      <c r="O269" s="17" t="s">
        <v>1282</v>
      </c>
      <c r="P269" s="14"/>
      <c r="Q269" s="16"/>
      <c r="R269" s="14"/>
      <c r="S269" s="14"/>
      <c r="T269" s="14"/>
      <c r="U269" s="14"/>
      <c r="V269" s="14"/>
      <c r="W269" s="14"/>
      <c r="X269" s="16"/>
      <c r="Y269" s="6" t="s">
        <v>1087</v>
      </c>
      <c r="Z269" s="14" t="str">
        <f t="shared" si="1"/>
        <v>{"id":"M1-MyM-13a-I-2-BR","stimulus":"&lt;p&gt;Selecione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v>
      </c>
      <c r="AA269" s="15" t="s">
        <v>1283</v>
      </c>
      <c r="AB269" s="12" t="str">
        <f t="shared" si="2"/>
        <v>M1-MyM-13a-I-2</v>
      </c>
      <c r="AC269" s="16" t="str">
        <f t="shared" si="3"/>
        <v>M1-MyM-13a-I-2-BR</v>
      </c>
      <c r="AD269" s="16" t="s">
        <v>44</v>
      </c>
      <c r="AE269" s="17" t="s">
        <v>220</v>
      </c>
      <c r="AF269" s="17" t="s">
        <v>45</v>
      </c>
    </row>
    <row r="270" ht="75.0" customHeight="1">
      <c r="A270" s="6" t="s">
        <v>1272</v>
      </c>
      <c r="B270" s="7" t="s">
        <v>1273</v>
      </c>
      <c r="C270" s="8" t="s">
        <v>33</v>
      </c>
      <c r="D270" s="9" t="s">
        <v>34</v>
      </c>
      <c r="E270" s="6"/>
      <c r="F270" s="10" t="s">
        <v>1284</v>
      </c>
      <c r="G270" s="19"/>
      <c r="H270" s="23"/>
      <c r="I270" s="6" t="s">
        <v>104</v>
      </c>
      <c r="J270" s="6" t="s">
        <v>47</v>
      </c>
      <c r="K270" s="7"/>
      <c r="L270" s="7" t="s">
        <v>1285</v>
      </c>
      <c r="M270" s="6" t="s">
        <v>40</v>
      </c>
      <c r="N270" s="17" t="s">
        <v>1281</v>
      </c>
      <c r="O270" s="17" t="s">
        <v>1281</v>
      </c>
      <c r="P270" s="14"/>
      <c r="Q270" s="16"/>
      <c r="R270" s="14"/>
      <c r="S270" s="14"/>
      <c r="T270" s="14"/>
      <c r="U270" s="14"/>
      <c r="V270" s="14"/>
      <c r="W270" s="14"/>
      <c r="X270" s="16"/>
      <c r="Y270" s="6" t="s">
        <v>1087</v>
      </c>
      <c r="Z270" s="14" t="str">
        <f t="shared" si="1"/>
        <v>{"id":"M1-MyM-13a-I-3-BR","stimulus":"&lt;p&gt;Selecione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v>
      </c>
      <c r="AA270" s="15" t="s">
        <v>1286</v>
      </c>
      <c r="AB270" s="12" t="str">
        <f t="shared" si="2"/>
        <v>M1-MyM-13a-I-3</v>
      </c>
      <c r="AC270" s="16" t="str">
        <f t="shared" si="3"/>
        <v>M1-MyM-13a-I-3-BR</v>
      </c>
      <c r="AD270" s="16" t="s">
        <v>44</v>
      </c>
      <c r="AE270" s="17" t="s">
        <v>220</v>
      </c>
      <c r="AF270" s="17" t="s">
        <v>45</v>
      </c>
    </row>
    <row r="271" ht="75.0" customHeight="1">
      <c r="A271" s="6" t="s">
        <v>1272</v>
      </c>
      <c r="B271" s="7" t="s">
        <v>1273</v>
      </c>
      <c r="C271" s="18" t="s">
        <v>49</v>
      </c>
      <c r="D271" s="9" t="s">
        <v>34</v>
      </c>
      <c r="E271" s="6"/>
      <c r="F271" s="10" t="s">
        <v>1287</v>
      </c>
      <c r="G271" s="7" t="s">
        <v>1288</v>
      </c>
      <c r="H271" s="23"/>
      <c r="I271" s="6" t="s">
        <v>104</v>
      </c>
      <c r="J271" s="6" t="s">
        <v>72</v>
      </c>
      <c r="K271" s="7" t="s">
        <v>1289</v>
      </c>
      <c r="L271" s="7" t="s">
        <v>1290</v>
      </c>
      <c r="M271" s="6" t="s">
        <v>40</v>
      </c>
      <c r="N271" s="17" t="s">
        <v>1281</v>
      </c>
      <c r="O271" s="7" t="s">
        <v>1291</v>
      </c>
      <c r="P271" s="14"/>
      <c r="Q271" s="16"/>
      <c r="R271" s="14"/>
      <c r="S271" s="14"/>
      <c r="T271" s="14"/>
      <c r="U271" s="14"/>
      <c r="V271" s="14"/>
      <c r="W271" s="14"/>
      <c r="X271" s="23"/>
      <c r="Y271" s="6" t="s">
        <v>1087</v>
      </c>
      <c r="Z271" s="14" t="str">
        <f t="shared" si="1"/>
        <v>{"id":"M1-MyM-13a-E-1-BR","stimulus":"&lt;p&gt;Quantas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v>
      </c>
      <c r="AA271" s="15" t="s">
        <v>1292</v>
      </c>
      <c r="AB271" s="12" t="str">
        <f t="shared" si="2"/>
        <v>M1-MyM-13a-E-1</v>
      </c>
      <c r="AC271" s="16" t="str">
        <f t="shared" si="3"/>
        <v>M1-MyM-13a-E-1-BR</v>
      </c>
      <c r="AD271" s="16" t="s">
        <v>44</v>
      </c>
      <c r="AE271" s="17" t="s">
        <v>220</v>
      </c>
      <c r="AF271" s="17" t="s">
        <v>45</v>
      </c>
    </row>
    <row r="272" ht="75.0" customHeight="1">
      <c r="A272" s="6" t="s">
        <v>1272</v>
      </c>
      <c r="B272" s="7" t="s">
        <v>1273</v>
      </c>
      <c r="C272" s="18" t="s">
        <v>49</v>
      </c>
      <c r="D272" s="9" t="s">
        <v>34</v>
      </c>
      <c r="E272" s="6"/>
      <c r="F272" s="7" t="s">
        <v>1293</v>
      </c>
      <c r="G272" s="7" t="s">
        <v>1294</v>
      </c>
      <c r="H272" s="23"/>
      <c r="I272" s="6" t="s">
        <v>104</v>
      </c>
      <c r="J272" s="6" t="s">
        <v>72</v>
      </c>
      <c r="K272" s="7" t="s">
        <v>1295</v>
      </c>
      <c r="L272" s="7" t="s">
        <v>1296</v>
      </c>
      <c r="M272" s="6" t="s">
        <v>40</v>
      </c>
      <c r="N272" s="17" t="s">
        <v>1281</v>
      </c>
      <c r="O272" s="10" t="s">
        <v>1297</v>
      </c>
      <c r="P272" s="14"/>
      <c r="Q272" s="16"/>
      <c r="R272" s="14"/>
      <c r="S272" s="14"/>
      <c r="T272" s="14"/>
      <c r="U272" s="14"/>
      <c r="V272" s="14"/>
      <c r="W272" s="14"/>
      <c r="X272" s="23"/>
      <c r="Y272" s="6" t="s">
        <v>1087</v>
      </c>
      <c r="Z272" s="14" t="str">
        <f t="shared" si="1"/>
        <v>{"id":"M1-MyM-13a-E-2-BR","stimulus":"&lt;p&gt;Quantas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v>
      </c>
      <c r="AA272" s="15" t="s">
        <v>1298</v>
      </c>
      <c r="AB272" s="12" t="str">
        <f t="shared" si="2"/>
        <v>M1-MyM-13a-E-2</v>
      </c>
      <c r="AC272" s="16" t="str">
        <f t="shared" si="3"/>
        <v>M1-MyM-13a-E-2-BR</v>
      </c>
      <c r="AD272" s="16" t="s">
        <v>44</v>
      </c>
      <c r="AE272" s="17" t="s">
        <v>220</v>
      </c>
      <c r="AF272" s="17" t="s">
        <v>45</v>
      </c>
    </row>
    <row r="273" ht="75.0" customHeight="1">
      <c r="A273" s="6" t="s">
        <v>1272</v>
      </c>
      <c r="B273" s="7" t="s">
        <v>1273</v>
      </c>
      <c r="C273" s="39" t="s">
        <v>827</v>
      </c>
      <c r="D273" s="9" t="s">
        <v>34</v>
      </c>
      <c r="E273" s="6"/>
      <c r="F273" s="7" t="s">
        <v>1299</v>
      </c>
      <c r="G273" s="7" t="s">
        <v>1300</v>
      </c>
      <c r="H273" s="23"/>
      <c r="I273" s="6" t="s">
        <v>104</v>
      </c>
      <c r="J273" s="6" t="s">
        <v>72</v>
      </c>
      <c r="K273" s="10" t="s">
        <v>1301</v>
      </c>
      <c r="L273" s="7" t="s">
        <v>1302</v>
      </c>
      <c r="M273" s="6" t="s">
        <v>40</v>
      </c>
      <c r="N273" s="17" t="s">
        <v>1276</v>
      </c>
      <c r="O273" s="7" t="s">
        <v>1303</v>
      </c>
      <c r="P273" s="14"/>
      <c r="Q273" s="16"/>
      <c r="R273" s="14"/>
      <c r="S273" s="14"/>
      <c r="T273" s="14"/>
      <c r="U273" s="14"/>
      <c r="V273" s="14"/>
      <c r="W273" s="14"/>
      <c r="X273" s="23"/>
      <c r="Y273" s="6" t="s">
        <v>1087</v>
      </c>
      <c r="Z273" s="14" t="str">
        <f t="shared" si="1"/>
        <v>{"id":"M1-MyM-13a-A-1-BR","stimulus":"&lt;p&gt;Nesta semana, Daniela economizou {{Q1}} notas de R$ {{Q2}}. Quanto dinheiro ela economizou?&lt;/p&gt;","feedback":"&lt;p&gt;Adicione R$ {{Q2}} por {{Q1}} vezes para descobrir quanto dinheiro Daniela economizou.&lt;/p&gt;","hint":"&lt;p&gt;Some o valor das notas.&lt;/p&gt;","template":"&lt;p&gt;Daniela economizou R$ {{response}}. &lt;/p&gt;","seed":{"parameters":[{"name":"Q1","label":null,"list":[2,3,4,5]},{"name":"Q2","label":null,"list":[5,10,20,50]}],"calculated":[{"name":"A1","label":"{{function}}","function":"{{Q1}}*{{Q2}}"}],"uniques":true},"algorithm":{"name":"calculateOperation","params":{"method":"equivLiteral","keyboard":"NUMERICAL"}}}</v>
      </c>
      <c r="AA273" s="15" t="s">
        <v>1304</v>
      </c>
      <c r="AB273" s="12" t="str">
        <f t="shared" si="2"/>
        <v>M1-MyM-13a-A-1</v>
      </c>
      <c r="AC273" s="16" t="str">
        <f t="shared" si="3"/>
        <v>M1-MyM-13a-A-1-BR</v>
      </c>
      <c r="AD273" s="16" t="s">
        <v>44</v>
      </c>
      <c r="AE273" s="17" t="s">
        <v>220</v>
      </c>
      <c r="AF273" s="17" t="s">
        <v>45</v>
      </c>
    </row>
    <row r="274" ht="75.0" customHeight="1">
      <c r="A274" s="6" t="s">
        <v>1272</v>
      </c>
      <c r="B274" s="7" t="s">
        <v>1273</v>
      </c>
      <c r="C274" s="39" t="s">
        <v>827</v>
      </c>
      <c r="D274" s="9" t="s">
        <v>34</v>
      </c>
      <c r="E274" s="6"/>
      <c r="F274" s="7" t="s">
        <v>1305</v>
      </c>
      <c r="G274" s="7" t="s">
        <v>1306</v>
      </c>
      <c r="H274" s="23"/>
      <c r="I274" s="6" t="s">
        <v>104</v>
      </c>
      <c r="J274" s="6" t="s">
        <v>72</v>
      </c>
      <c r="K274" s="10" t="s">
        <v>1301</v>
      </c>
      <c r="L274" s="7" t="s">
        <v>1302</v>
      </c>
      <c r="M274" s="6" t="s">
        <v>40</v>
      </c>
      <c r="N274" s="17" t="s">
        <v>1276</v>
      </c>
      <c r="O274" s="7" t="s">
        <v>1307</v>
      </c>
      <c r="P274" s="14"/>
      <c r="Q274" s="16"/>
      <c r="R274" s="14"/>
      <c r="S274" s="14"/>
      <c r="T274" s="14"/>
      <c r="U274" s="14"/>
      <c r="V274" s="14"/>
      <c r="W274" s="14"/>
      <c r="X274" s="16"/>
      <c r="Y274" s="6" t="s">
        <v>1087</v>
      </c>
      <c r="Z274" s="14" t="str">
        <f t="shared" si="1"/>
        <v>{"id":"M1-MyM-13a-A-2-BR","stimulus":"&lt;p&gt;Rosa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v>
      </c>
      <c r="AA274" s="15" t="s">
        <v>1308</v>
      </c>
      <c r="AB274" s="12" t="str">
        <f t="shared" si="2"/>
        <v>M1-MyM-13a-A-2</v>
      </c>
      <c r="AC274" s="16" t="str">
        <f t="shared" si="3"/>
        <v>M1-MyM-13a-A-2-BR</v>
      </c>
      <c r="AD274" s="16" t="s">
        <v>44</v>
      </c>
      <c r="AE274" s="17" t="s">
        <v>220</v>
      </c>
      <c r="AF274" s="17" t="s">
        <v>45</v>
      </c>
    </row>
    <row r="275" ht="75.0" customHeight="1">
      <c r="A275" s="6" t="s">
        <v>1272</v>
      </c>
      <c r="B275" s="7" t="s">
        <v>1273</v>
      </c>
      <c r="C275" s="39" t="s">
        <v>827</v>
      </c>
      <c r="D275" s="9" t="s">
        <v>34</v>
      </c>
      <c r="E275" s="6"/>
      <c r="F275" s="7" t="s">
        <v>1309</v>
      </c>
      <c r="G275" s="7" t="s">
        <v>1310</v>
      </c>
      <c r="H275" s="23"/>
      <c r="I275" s="6" t="s">
        <v>104</v>
      </c>
      <c r="J275" s="6" t="s">
        <v>72</v>
      </c>
      <c r="K275" s="7" t="s">
        <v>1311</v>
      </c>
      <c r="L275" s="7" t="s">
        <v>1302</v>
      </c>
      <c r="M275" s="6" t="s">
        <v>40</v>
      </c>
      <c r="N275" s="17" t="s">
        <v>1281</v>
      </c>
      <c r="O275" s="7" t="s">
        <v>1312</v>
      </c>
      <c r="P275" s="14"/>
      <c r="Q275" s="16"/>
      <c r="R275" s="14"/>
      <c r="S275" s="14"/>
      <c r="T275" s="14"/>
      <c r="U275" s="14"/>
      <c r="V275" s="14"/>
      <c r="W275" s="14"/>
      <c r="X275" s="16"/>
      <c r="Y275" s="6" t="s">
        <v>1087</v>
      </c>
      <c r="Z275" s="14" t="str">
        <f t="shared" si="1"/>
        <v>{"id":"M1-MyM-13a-A-3-BR","stimulus":"&lt;p&gt;Ana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v>
      </c>
      <c r="AA275" s="15" t="s">
        <v>1313</v>
      </c>
      <c r="AB275" s="12" t="str">
        <f t="shared" si="2"/>
        <v>M1-MyM-13a-A-3</v>
      </c>
      <c r="AC275" s="16" t="str">
        <f t="shared" si="3"/>
        <v>M1-MyM-13a-A-3-BR</v>
      </c>
      <c r="AD275" s="16" t="s">
        <v>44</v>
      </c>
      <c r="AE275" s="17" t="s">
        <v>220</v>
      </c>
      <c r="AF275" s="17" t="s">
        <v>45</v>
      </c>
    </row>
    <row r="276" ht="75.0" customHeight="1">
      <c r="A276" s="6" t="s">
        <v>1314</v>
      </c>
      <c r="B276" s="7" t="s">
        <v>1315</v>
      </c>
      <c r="C276" s="8" t="s">
        <v>33</v>
      </c>
      <c r="D276" s="17" t="s">
        <v>34</v>
      </c>
      <c r="E276" s="6"/>
      <c r="F276" s="7" t="s">
        <v>1316</v>
      </c>
      <c r="G276" s="51"/>
      <c r="H276" s="50"/>
      <c r="I276" s="6" t="s">
        <v>215</v>
      </c>
      <c r="J276" s="6" t="s">
        <v>47</v>
      </c>
      <c r="K276" s="7" t="s">
        <v>1317</v>
      </c>
      <c r="L276" s="7" t="s">
        <v>1318</v>
      </c>
      <c r="M276" s="6" t="s">
        <v>40</v>
      </c>
      <c r="N276" s="52" t="s">
        <v>1319</v>
      </c>
      <c r="O276" s="52" t="s">
        <v>1319</v>
      </c>
      <c r="P276" s="14"/>
      <c r="Q276" s="16"/>
      <c r="R276" s="14"/>
      <c r="S276" s="14"/>
      <c r="T276" s="14"/>
      <c r="U276" s="14"/>
      <c r="V276" s="14"/>
      <c r="W276" s="14"/>
      <c r="X276" s="16"/>
      <c r="Y276" s="6" t="s">
        <v>1087</v>
      </c>
      <c r="Z276" s="14" t="str">
        <f t="shared" si="1"/>
        <v>{
    "id": "M1-MyM-7b-I-1-BR",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v>
      </c>
      <c r="AA276" s="15" t="s">
        <v>1320</v>
      </c>
      <c r="AB276" s="12" t="str">
        <f t="shared" si="2"/>
        <v>M1-MyM-7b-I-1</v>
      </c>
      <c r="AC276" s="16" t="str">
        <f t="shared" si="3"/>
        <v>M1-MyM-7b-I-1-BR</v>
      </c>
      <c r="AD276" s="16" t="s">
        <v>44</v>
      </c>
      <c r="AE276" s="17" t="s">
        <v>220</v>
      </c>
      <c r="AF276" s="17" t="s">
        <v>45</v>
      </c>
    </row>
    <row r="277" ht="75.0" customHeight="1">
      <c r="A277" s="6" t="s">
        <v>1314</v>
      </c>
      <c r="B277" s="7" t="s">
        <v>1315</v>
      </c>
      <c r="C277" s="8" t="s">
        <v>33</v>
      </c>
      <c r="D277" s="9" t="s">
        <v>34</v>
      </c>
      <c r="E277" s="6"/>
      <c r="F277" s="7" t="s">
        <v>1321</v>
      </c>
      <c r="G277" s="51"/>
      <c r="H277" s="50"/>
      <c r="I277" s="6" t="s">
        <v>104</v>
      </c>
      <c r="J277" s="6" t="s">
        <v>47</v>
      </c>
      <c r="K277" s="7" t="s">
        <v>1322</v>
      </c>
      <c r="L277" s="7" t="s">
        <v>1323</v>
      </c>
      <c r="M277" s="6" t="s">
        <v>40</v>
      </c>
      <c r="N277" s="52" t="s">
        <v>1324</v>
      </c>
      <c r="O277" s="52" t="s">
        <v>1324</v>
      </c>
      <c r="P277" s="14"/>
      <c r="Q277" s="16"/>
      <c r="R277" s="14"/>
      <c r="S277" s="14"/>
      <c r="T277" s="14"/>
      <c r="U277" s="14"/>
      <c r="V277" s="14"/>
      <c r="W277" s="14"/>
      <c r="X277" s="16"/>
      <c r="Y277" s="6" t="s">
        <v>1087</v>
      </c>
      <c r="Z277" s="14" t="str">
        <f t="shared" si="1"/>
        <v>{
    "id": "M1-MyM-7b-I-2-BR",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v>
      </c>
      <c r="AA277" s="15" t="s">
        <v>1325</v>
      </c>
      <c r="AB277" s="12" t="str">
        <f t="shared" si="2"/>
        <v>M1-MyM-7b-I-2</v>
      </c>
      <c r="AC277" s="16" t="str">
        <f t="shared" si="3"/>
        <v>M1-MyM-7b-I-2-BR</v>
      </c>
      <c r="AD277" s="16" t="s">
        <v>44</v>
      </c>
      <c r="AE277" s="17" t="s">
        <v>220</v>
      </c>
      <c r="AF277" s="17" t="s">
        <v>45</v>
      </c>
    </row>
    <row r="278" ht="75.0" customHeight="1">
      <c r="A278" s="6" t="s">
        <v>1314</v>
      </c>
      <c r="B278" s="7" t="s">
        <v>1315</v>
      </c>
      <c r="C278" s="8" t="s">
        <v>33</v>
      </c>
      <c r="D278" s="9" t="s">
        <v>34</v>
      </c>
      <c r="E278" s="6"/>
      <c r="F278" s="7" t="s">
        <v>1326</v>
      </c>
      <c r="G278" s="51"/>
      <c r="H278" s="50"/>
      <c r="I278" s="6" t="s">
        <v>215</v>
      </c>
      <c r="J278" s="6" t="s">
        <v>47</v>
      </c>
      <c r="K278" s="7" t="s">
        <v>1327</v>
      </c>
      <c r="L278" s="7" t="s">
        <v>1328</v>
      </c>
      <c r="M278" s="6" t="s">
        <v>40</v>
      </c>
      <c r="N278" s="52" t="s">
        <v>1329</v>
      </c>
      <c r="O278" s="52" t="s">
        <v>1329</v>
      </c>
      <c r="P278" s="14"/>
      <c r="Q278" s="16"/>
      <c r="R278" s="14"/>
      <c r="S278" s="14"/>
      <c r="T278" s="14"/>
      <c r="U278" s="14"/>
      <c r="V278" s="14"/>
      <c r="W278" s="14"/>
      <c r="X278" s="16"/>
      <c r="Y278" s="6" t="s">
        <v>1087</v>
      </c>
      <c r="Z278" s="14" t="str">
        <f t="shared" si="1"/>
        <v>{
    "id": "M1-MyM-7b-I-3-BR",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v>
      </c>
      <c r="AA278" s="15" t="s">
        <v>1330</v>
      </c>
      <c r="AB278" s="12" t="str">
        <f t="shared" si="2"/>
        <v>M1-MyM-7b-I-3</v>
      </c>
      <c r="AC278" s="16" t="str">
        <f t="shared" si="3"/>
        <v>M1-MyM-7b-I-3-BR</v>
      </c>
      <c r="AD278" s="16" t="s">
        <v>44</v>
      </c>
      <c r="AE278" s="17" t="s">
        <v>220</v>
      </c>
      <c r="AF278" s="17" t="s">
        <v>45</v>
      </c>
    </row>
    <row r="279" ht="75.0" customHeight="1">
      <c r="A279" s="6" t="s">
        <v>1314</v>
      </c>
      <c r="B279" s="7" t="s">
        <v>1315</v>
      </c>
      <c r="C279" s="18" t="s">
        <v>49</v>
      </c>
      <c r="D279" s="9" t="s">
        <v>34</v>
      </c>
      <c r="E279" s="6"/>
      <c r="F279" s="7" t="s">
        <v>1331</v>
      </c>
      <c r="G279" s="7" t="s">
        <v>1332</v>
      </c>
      <c r="H279" s="50"/>
      <c r="I279" s="6" t="s">
        <v>104</v>
      </c>
      <c r="J279" s="6" t="s">
        <v>72</v>
      </c>
      <c r="K279" s="7" t="s">
        <v>1333</v>
      </c>
      <c r="L279" s="7" t="s">
        <v>1334</v>
      </c>
      <c r="M279" s="6" t="s">
        <v>40</v>
      </c>
      <c r="N279" s="52" t="s">
        <v>1335</v>
      </c>
      <c r="O279" s="52" t="s">
        <v>1335</v>
      </c>
      <c r="P279" s="14"/>
      <c r="Q279" s="16"/>
      <c r="R279" s="21"/>
      <c r="S279" s="21"/>
      <c r="T279" s="21"/>
      <c r="U279" s="21"/>
      <c r="V279" s="21"/>
      <c r="W279" s="14"/>
      <c r="X279" s="16"/>
      <c r="Y279" s="6" t="s">
        <v>1087</v>
      </c>
      <c r="Z279" s="14" t="str">
        <f t="shared" si="1"/>
        <v>{"id":"M1-MyM-7b-E-1-BR","stimulus":"&lt;p&gt;Quantas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 &lt;/p&gt;","seed":{"parameters":[{"name":"Q2","label":null,"list":[2,3,4,5]},{"name":"Q1","label":null,"list":[5,10,20]}],"calculated":[{"name":"T1","label":"{{function}}","function":"{{Q1}}*{{Q2}}","temp":true},{"name":"A1","label":"{{function}}","function":"{{Q2}}"}],"uniques":true},"algorithm":{"name":"calculateOperation","params":{"method":"equivLiteral","keyboard":"NUMERICAL"}}}</v>
      </c>
      <c r="AA279" s="15" t="s">
        <v>1336</v>
      </c>
      <c r="AB279" s="12" t="str">
        <f t="shared" si="2"/>
        <v>M1-MyM-7b-E-1</v>
      </c>
      <c r="AC279" s="16" t="str">
        <f t="shared" si="3"/>
        <v>M1-MyM-7b-E-1-BR</v>
      </c>
      <c r="AD279" s="16" t="s">
        <v>44</v>
      </c>
      <c r="AE279" s="17" t="s">
        <v>220</v>
      </c>
      <c r="AF279" s="17" t="s">
        <v>45</v>
      </c>
    </row>
    <row r="280" ht="75.0" customHeight="1">
      <c r="A280" s="6" t="s">
        <v>1314</v>
      </c>
      <c r="B280" s="7" t="s">
        <v>1315</v>
      </c>
      <c r="C280" s="18" t="s">
        <v>49</v>
      </c>
      <c r="D280" s="17" t="s">
        <v>34</v>
      </c>
      <c r="E280" s="6"/>
      <c r="F280" s="7" t="s">
        <v>1337</v>
      </c>
      <c r="G280" s="7" t="s">
        <v>1332</v>
      </c>
      <c r="H280" s="50"/>
      <c r="I280" s="6" t="s">
        <v>104</v>
      </c>
      <c r="J280" s="6" t="s">
        <v>72</v>
      </c>
      <c r="K280" s="7" t="s">
        <v>1338</v>
      </c>
      <c r="L280" s="7" t="s">
        <v>1334</v>
      </c>
      <c r="M280" s="6" t="s">
        <v>40</v>
      </c>
      <c r="N280" s="52" t="s">
        <v>1335</v>
      </c>
      <c r="O280" s="52" t="s">
        <v>1335</v>
      </c>
      <c r="P280" s="14"/>
      <c r="Q280" s="16"/>
      <c r="R280" s="21"/>
      <c r="S280" s="21"/>
      <c r="T280" s="21"/>
      <c r="U280" s="21"/>
      <c r="V280" s="21"/>
      <c r="W280" s="14"/>
      <c r="X280" s="16"/>
      <c r="Y280" s="6" t="s">
        <v>1087</v>
      </c>
      <c r="Z280" s="14" t="str">
        <f t="shared" si="1"/>
        <v>{"id":"M1-MyM-7b-E-2-BR","stimulus":"&lt;p&gt;Quantas notas de R$ {{Q1}} são necessárias para pagar um brinquedo que custa R$ {{T1}}? &lt;/p&gt;","feedback":"&lt;p&gt;Conte quantas vezes é preciso adicionar {{Q1}} até obter {{T1}}.&lt;/p&gt;","hint":"&lt;p&gt;Conte quantas vezes é preciso adicionar {{Q1}} até obter {{T1}}.&lt;/p&gt;","template":"&lt;p&gt;São necessárias {{response}} notas de R$ {{Q1}}. &lt;/p&gt;","seed":{"parameters":[{"name":"Q2","label":null,"list":[2,3,4,5]},{"name":"Q1","label":null,"list":[5,10,20]}],"calculated":[{"name":"T1","label":"{{function}}","function":"{{Q1}}*{{Q2}}","temp":true},{"name":"A1","label":"{{function}}","function":"{{Q2}}"}],"uniques":true},"algorithm":{"name":"calculateOperation","params":{"method":"equivLiteral","keyboard":"NUMERICAL"}}}</v>
      </c>
      <c r="AA280" s="15" t="s">
        <v>1339</v>
      </c>
      <c r="AB280" s="12" t="str">
        <f t="shared" si="2"/>
        <v>M1-MyM-7b-E-2</v>
      </c>
      <c r="AC280" s="16" t="str">
        <f t="shared" si="3"/>
        <v>M1-MyM-7b-E-2-BR</v>
      </c>
      <c r="AD280" s="16" t="s">
        <v>44</v>
      </c>
      <c r="AE280" s="17" t="s">
        <v>220</v>
      </c>
      <c r="AF280" s="17" t="s">
        <v>45</v>
      </c>
    </row>
    <row r="281" ht="75.0" customHeight="1">
      <c r="A281" s="6" t="s">
        <v>1314</v>
      </c>
      <c r="B281" s="7" t="s">
        <v>1315</v>
      </c>
      <c r="C281" s="18" t="s">
        <v>49</v>
      </c>
      <c r="D281" s="17" t="s">
        <v>34</v>
      </c>
      <c r="E281" s="6"/>
      <c r="F281" s="7" t="s">
        <v>1340</v>
      </c>
      <c r="G281" s="7" t="s">
        <v>1341</v>
      </c>
      <c r="H281" s="50"/>
      <c r="I281" s="6" t="s">
        <v>104</v>
      </c>
      <c r="J281" s="6" t="s">
        <v>72</v>
      </c>
      <c r="K281" s="7" t="s">
        <v>1342</v>
      </c>
      <c r="L281" s="7" t="s">
        <v>1334</v>
      </c>
      <c r="M281" s="6" t="s">
        <v>40</v>
      </c>
      <c r="N281" s="52" t="s">
        <v>1335</v>
      </c>
      <c r="O281" s="52" t="s">
        <v>1335</v>
      </c>
      <c r="P281" s="14"/>
      <c r="Q281" s="16"/>
      <c r="R281" s="21"/>
      <c r="S281" s="21"/>
      <c r="T281" s="21"/>
      <c r="U281" s="21"/>
      <c r="V281" s="21"/>
      <c r="W281" s="14"/>
      <c r="X281" s="16"/>
      <c r="Y281" s="6" t="s">
        <v>1087</v>
      </c>
      <c r="Z281" s="14" t="str">
        <f t="shared" si="1"/>
        <v>{"id":"M1-MyM-7b-E-3-BR","stimulus":"&lt;p&gt;Quantas moedas de {{Q1}} centavos são necessárias para pagar uma bala que custa {{T1}} centavos? &lt;/p&gt;","feedback":"&lt;p&gt;Conte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v>
      </c>
      <c r="AA281" s="15" t="s">
        <v>1343</v>
      </c>
      <c r="AB281" s="12" t="str">
        <f t="shared" si="2"/>
        <v>M1-MyM-7b-E-3</v>
      </c>
      <c r="AC281" s="16" t="str">
        <f t="shared" si="3"/>
        <v>M1-MyM-7b-E-3-BR</v>
      </c>
      <c r="AD281" s="16" t="s">
        <v>44</v>
      </c>
      <c r="AE281" s="17" t="s">
        <v>220</v>
      </c>
      <c r="AF281" s="17" t="s">
        <v>45</v>
      </c>
    </row>
    <row r="282" ht="75.0" customHeight="1">
      <c r="A282" s="6" t="s">
        <v>1344</v>
      </c>
      <c r="B282" s="7" t="s">
        <v>1345</v>
      </c>
      <c r="C282" s="8" t="s">
        <v>33</v>
      </c>
      <c r="D282" s="17" t="s">
        <v>34</v>
      </c>
      <c r="E282" s="6"/>
      <c r="F282" s="10" t="s">
        <v>1346</v>
      </c>
      <c r="G282" s="7"/>
      <c r="H282" s="23"/>
      <c r="I282" s="6" t="s">
        <v>215</v>
      </c>
      <c r="J282" s="6" t="s">
        <v>47</v>
      </c>
      <c r="K282" s="7" t="s">
        <v>267</v>
      </c>
      <c r="L282" s="7" t="s">
        <v>267</v>
      </c>
      <c r="M282" s="6" t="s">
        <v>40</v>
      </c>
      <c r="N282" s="10" t="s">
        <v>1347</v>
      </c>
      <c r="O282" s="10" t="s">
        <v>1348</v>
      </c>
      <c r="P282" s="14"/>
      <c r="Q282" s="16"/>
      <c r="R282" s="14"/>
      <c r="S282" s="14"/>
      <c r="T282" s="14"/>
      <c r="U282" s="14"/>
      <c r="V282" s="14"/>
      <c r="W282" s="14"/>
      <c r="X282" s="23"/>
      <c r="Y282" s="6" t="s">
        <v>1087</v>
      </c>
      <c r="Z282" s="14" t="str">
        <f t="shared" si="1"/>
        <v>{"id":"M1-MyM-14a-I-1-BR","stimulus":"&lt;p&gt;Qual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v>
      </c>
      <c r="AA282" s="15" t="s">
        <v>1349</v>
      </c>
      <c r="AB282" s="12" t="str">
        <f t="shared" si="2"/>
        <v>M1-MyM-14a-I-1</v>
      </c>
      <c r="AC282" s="16" t="str">
        <f t="shared" si="3"/>
        <v>M1-MyM-14a-I-1-BR</v>
      </c>
      <c r="AD282" s="16" t="s">
        <v>44</v>
      </c>
      <c r="AE282" s="16"/>
      <c r="AF282" s="17" t="s">
        <v>45</v>
      </c>
    </row>
    <row r="283" ht="75.0" customHeight="1">
      <c r="A283" s="6" t="s">
        <v>1344</v>
      </c>
      <c r="B283" s="7" t="s">
        <v>1345</v>
      </c>
      <c r="C283" s="8" t="s">
        <v>33</v>
      </c>
      <c r="D283" s="17" t="s">
        <v>34</v>
      </c>
      <c r="E283" s="6"/>
      <c r="F283" s="10" t="s">
        <v>1350</v>
      </c>
      <c r="G283" s="7"/>
      <c r="H283" s="23"/>
      <c r="I283" s="16" t="s">
        <v>215</v>
      </c>
      <c r="J283" s="6" t="s">
        <v>47</v>
      </c>
      <c r="K283" s="7" t="s">
        <v>267</v>
      </c>
      <c r="L283" s="7" t="s">
        <v>267</v>
      </c>
      <c r="M283" s="6" t="s">
        <v>40</v>
      </c>
      <c r="N283" s="10" t="s">
        <v>1347</v>
      </c>
      <c r="O283" s="10" t="s">
        <v>1347</v>
      </c>
      <c r="P283" s="14"/>
      <c r="Q283" s="16"/>
      <c r="R283" s="21"/>
      <c r="S283" s="21"/>
      <c r="T283" s="21"/>
      <c r="U283" s="21"/>
      <c r="V283" s="21"/>
      <c r="W283" s="21"/>
      <c r="X283" s="14"/>
      <c r="Y283" s="6" t="s">
        <v>1087</v>
      </c>
      <c r="Z283" s="14" t="str">
        <f t="shared" si="1"/>
        <v>{"id":"M1-MyM-14a-I-2-BR","stimulus":"&lt;p&gt;Qual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v>
      </c>
      <c r="AA283" s="15" t="s">
        <v>1351</v>
      </c>
      <c r="AB283" s="12" t="str">
        <f t="shared" si="2"/>
        <v>M1-MyM-14a-I-2</v>
      </c>
      <c r="AC283" s="16" t="str">
        <f t="shared" si="3"/>
        <v>M1-MyM-14a-I-2-BR</v>
      </c>
      <c r="AD283" s="16" t="s">
        <v>44</v>
      </c>
      <c r="AE283" s="16"/>
      <c r="AF283" s="17" t="s">
        <v>45</v>
      </c>
    </row>
    <row r="284" ht="75.0" customHeight="1">
      <c r="A284" s="6" t="s">
        <v>1344</v>
      </c>
      <c r="B284" s="7" t="s">
        <v>1345</v>
      </c>
      <c r="C284" s="8" t="s">
        <v>33</v>
      </c>
      <c r="D284" s="9" t="s">
        <v>34</v>
      </c>
      <c r="E284" s="17"/>
      <c r="F284" s="53" t="s">
        <v>1352</v>
      </c>
      <c r="G284" s="7"/>
      <c r="H284" s="23"/>
      <c r="I284" s="16" t="s">
        <v>215</v>
      </c>
      <c r="J284" s="6" t="s">
        <v>47</v>
      </c>
      <c r="K284" s="7" t="s">
        <v>267</v>
      </c>
      <c r="L284" s="7" t="s">
        <v>267</v>
      </c>
      <c r="M284" s="6" t="s">
        <v>40</v>
      </c>
      <c r="N284" s="10" t="s">
        <v>1353</v>
      </c>
      <c r="O284" s="10" t="s">
        <v>1353</v>
      </c>
      <c r="P284" s="14"/>
      <c r="Q284" s="16"/>
      <c r="R284" s="21"/>
      <c r="S284" s="21"/>
      <c r="T284" s="21"/>
      <c r="U284" s="21"/>
      <c r="V284" s="21"/>
      <c r="W284" s="21"/>
      <c r="X284" s="14"/>
      <c r="Y284" s="6" t="s">
        <v>1087</v>
      </c>
      <c r="Z284" s="14" t="str">
        <f t="shared" si="1"/>
        <v>{"id":"M1-MyM-14a-I-3-BR","stimulus":"&lt;p&gt;Qual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v>
      </c>
      <c r="AA284" s="15" t="s">
        <v>1354</v>
      </c>
      <c r="AB284" s="12" t="str">
        <f t="shared" si="2"/>
        <v>M1-MyM-14a-I-3</v>
      </c>
      <c r="AC284" s="16" t="str">
        <f t="shared" si="3"/>
        <v>M1-MyM-14a-I-3-BR</v>
      </c>
      <c r="AD284" s="16" t="s">
        <v>44</v>
      </c>
      <c r="AE284" s="16"/>
      <c r="AF284" s="17" t="s">
        <v>45</v>
      </c>
    </row>
    <row r="285" ht="75.0" customHeight="1">
      <c r="A285" s="6" t="s">
        <v>1344</v>
      </c>
      <c r="B285" s="7" t="s">
        <v>1345</v>
      </c>
      <c r="C285" s="8" t="s">
        <v>33</v>
      </c>
      <c r="D285" s="9" t="s">
        <v>34</v>
      </c>
      <c r="E285" s="6"/>
      <c r="F285" s="53" t="s">
        <v>1355</v>
      </c>
      <c r="G285" s="7"/>
      <c r="H285" s="23"/>
      <c r="I285" s="16" t="s">
        <v>215</v>
      </c>
      <c r="J285" s="6" t="s">
        <v>47</v>
      </c>
      <c r="K285" s="7" t="s">
        <v>267</v>
      </c>
      <c r="L285" s="7" t="s">
        <v>267</v>
      </c>
      <c r="M285" s="6" t="s">
        <v>40</v>
      </c>
      <c r="N285" s="10" t="s">
        <v>1353</v>
      </c>
      <c r="O285" s="10" t="s">
        <v>1353</v>
      </c>
      <c r="P285" s="14"/>
      <c r="Q285" s="16"/>
      <c r="R285" s="21"/>
      <c r="S285" s="21"/>
      <c r="T285" s="21"/>
      <c r="U285" s="21"/>
      <c r="V285" s="21"/>
      <c r="W285" s="21"/>
      <c r="X285" s="14"/>
      <c r="Y285" s="6" t="s">
        <v>1087</v>
      </c>
      <c r="Z285" s="14" t="str">
        <f t="shared" si="1"/>
        <v>{"id":"M1-MyM-14a-I-4-BR","stimulus":"&lt;p&gt;Qual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v>
      </c>
      <c r="AA285" s="15" t="s">
        <v>1356</v>
      </c>
      <c r="AB285" s="12" t="str">
        <f t="shared" si="2"/>
        <v>M1-MyM-14a-I-4</v>
      </c>
      <c r="AC285" s="16" t="str">
        <f t="shared" si="3"/>
        <v>M1-MyM-14a-I-4-BR</v>
      </c>
      <c r="AD285" s="16" t="s">
        <v>44</v>
      </c>
      <c r="AE285" s="16"/>
      <c r="AF285" s="17" t="s">
        <v>45</v>
      </c>
    </row>
    <row r="286" ht="75.0" customHeight="1">
      <c r="A286" s="6" t="s">
        <v>1344</v>
      </c>
      <c r="B286" s="7" t="s">
        <v>1345</v>
      </c>
      <c r="C286" s="18" t="s">
        <v>49</v>
      </c>
      <c r="D286" s="17" t="s">
        <v>34</v>
      </c>
      <c r="E286" s="6"/>
      <c r="F286" s="7" t="s">
        <v>1357</v>
      </c>
      <c r="G286" s="54"/>
      <c r="H286" s="55"/>
      <c r="I286" s="16" t="s">
        <v>267</v>
      </c>
      <c r="J286" s="6" t="s">
        <v>47</v>
      </c>
      <c r="K286" s="10" t="s">
        <v>1358</v>
      </c>
      <c r="L286" s="19" t="s">
        <v>1359</v>
      </c>
      <c r="M286" s="6" t="s">
        <v>40</v>
      </c>
      <c r="N286" s="10" t="s">
        <v>1353</v>
      </c>
      <c r="O286" s="10" t="s">
        <v>1353</v>
      </c>
      <c r="P286" s="14"/>
      <c r="Q286" s="16"/>
      <c r="R286" s="21"/>
      <c r="S286" s="21"/>
      <c r="T286" s="21"/>
      <c r="U286" s="21"/>
      <c r="V286" s="21"/>
      <c r="W286" s="21"/>
      <c r="X286" s="10"/>
      <c r="Y286" s="6" t="s">
        <v>1087</v>
      </c>
      <c r="Z286" s="14" t="str">
        <f t="shared" si="1"/>
        <v>{
    "id": "M1-MyM-14a-E-1-BR",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 true
        }
    }
}</v>
      </c>
      <c r="AA286" s="15" t="s">
        <v>1360</v>
      </c>
      <c r="AB286" s="12" t="str">
        <f t="shared" si="2"/>
        <v>M1-MyM-14a-E-1</v>
      </c>
      <c r="AC286" s="16" t="str">
        <f t="shared" si="3"/>
        <v>M1-MyM-14a-E-1-BR</v>
      </c>
      <c r="AD286" s="16" t="s">
        <v>44</v>
      </c>
      <c r="AE286" s="16"/>
      <c r="AF286" s="17" t="s">
        <v>45</v>
      </c>
    </row>
    <row r="287" ht="75.0" customHeight="1">
      <c r="A287" s="6" t="s">
        <v>1344</v>
      </c>
      <c r="B287" s="7" t="s">
        <v>1345</v>
      </c>
      <c r="C287" s="18" t="s">
        <v>49</v>
      </c>
      <c r="D287" s="9" t="s">
        <v>34</v>
      </c>
      <c r="E287" s="6"/>
      <c r="F287" s="7" t="s">
        <v>1361</v>
      </c>
      <c r="G287" s="54"/>
      <c r="H287" s="55"/>
      <c r="I287" s="16" t="s">
        <v>215</v>
      </c>
      <c r="J287" s="6" t="s">
        <v>47</v>
      </c>
      <c r="K287" s="7" t="s">
        <v>267</v>
      </c>
      <c r="L287" s="19" t="s">
        <v>267</v>
      </c>
      <c r="M287" s="6" t="s">
        <v>40</v>
      </c>
      <c r="N287" s="10" t="s">
        <v>1353</v>
      </c>
      <c r="O287" s="10" t="s">
        <v>1353</v>
      </c>
      <c r="P287" s="14"/>
      <c r="Q287" s="16"/>
      <c r="R287" s="21"/>
      <c r="S287" s="21"/>
      <c r="T287" s="21"/>
      <c r="U287" s="21"/>
      <c r="V287" s="21"/>
      <c r="W287" s="21"/>
      <c r="X287" s="10"/>
      <c r="Y287" s="6" t="s">
        <v>1087</v>
      </c>
      <c r="Z287" s="14" t="str">
        <f t="shared" si="1"/>
        <v>{"id":"M1-MyM-14a-E-2-BR","stimulus":"&lt;p&gt;Selecione as notas que estão ordenadas do menor para o maior valor.&lt;/p&gt;","hint":"&lt;p&gt;Estas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style=\"display:flex;\"&gt;&lt;img src=\"https://blueberry-assets.oneclick.es/M1_MyM_7a_15.png\" width=\"130\"&gt;&lt;img src=\"https://blueberry-assets.oneclick.es/M1_MyM_7a_18.png\" width=\"130\"&gt;&lt;img src=\"https://blueberry-assets.oneclick.es/M1_MyM_7a_19.png\" width=\"130\"&gt;&lt;/img&gt;&lt;/div&gt;"},{"name":"A2","label":"&lt;div style=\"display:flex;\"&gt;&lt;img src=\"https://blueberry-assets.oneclick.es/M1_MyM_7a_19.png\" width=\"130\"&gt;&lt;/img&gt;&lt;img src=\"https://blueberry-assets.oneclick.es/M1_MyM_7a_15.png\" width=\"130\"&gt;&lt;img src=\"https://blueberry-assets.oneclick.es/M1_MyM_7a_18.png\" width=\"130\"&gt;&lt;/div&gt;","incorrect":true},{"name":"A3","label":"&lt;div style=\"display:flex;\"&gt;&lt;img src=\"https://blueberry-assets.oneclick.es/M1_MyM_7a_18.png\" width=\"130\"&gt;&lt;img src=\"https://blueberry-assets.oneclick.es/M1_MyM_7a_19.png\" width=\"130\"&gt;&lt;/img&gt;&lt;/img&gt;&lt;img src=\"https://blueberry-assets.oneclick.es/M1_MyM_7a_15.png\" width=\"130\"&gt;&lt;/div&gt;","incorrect":true},{"name":"A4","label":"&lt;div style=\"display:flex;\"&gt;&lt;img src=\"https://blueberry-assets.oneclick.es/M1_MyM_7a_15.png\" width=\"130\"&gt;&lt;img src=\"https://blueberry-assets.oneclick.es/M1_MyM_7a_22.png\" width=\"130\"&gt;&lt;/img&gt;&lt;img src=\"https://blueberry-assets.oneclick.es/M1_MyM_7a_18.png\" width=\"130\"&gt;&lt;/div&gt;","incorrect":true},{"name":"A5","label":"&lt;div style=\"display:flex;\"&gt;&lt;img src=\"https://blueberry-assets.oneclick.es/M1_MyM_7a_19.png\" width=\"130\"&gt;&lt;/img&gt;&lt;img src=\"https://blueberry-assets.oneclick.es/M1_MyM_7a_18.png\" width=\"130\"&gt;&lt;img src=\"https://blueberry-assets.oneclick.es/M1_MyM_7a_22.png\" width=\"130\"&gt;&lt;/div&gt;","incorrect":true}],"uniques":true},"algorithm":{"name":"trueFalse","template":"Multiple choice – standard","params":{"countCorrect":1,"countIncorrect":2,"showCheckIcon":true}}}</v>
      </c>
      <c r="AA287" s="15" t="s">
        <v>1362</v>
      </c>
      <c r="AB287" s="12" t="str">
        <f t="shared" si="2"/>
        <v>M1-MyM-14a-E-2</v>
      </c>
      <c r="AC287" s="16" t="str">
        <f t="shared" si="3"/>
        <v>M1-MyM-14a-E-2-BR</v>
      </c>
      <c r="AD287" s="16" t="s">
        <v>44</v>
      </c>
      <c r="AE287" s="16"/>
      <c r="AF287" s="17" t="s">
        <v>45</v>
      </c>
    </row>
    <row r="288" ht="75.0" customHeight="1">
      <c r="A288" s="6" t="s">
        <v>1363</v>
      </c>
      <c r="B288" s="7" t="s">
        <v>1364</v>
      </c>
      <c r="C288" s="8" t="s">
        <v>33</v>
      </c>
      <c r="D288" s="9" t="s">
        <v>34</v>
      </c>
      <c r="E288" s="6"/>
      <c r="F288" s="10" t="s">
        <v>1365</v>
      </c>
      <c r="G288" s="7"/>
      <c r="H288" s="23"/>
      <c r="I288" s="10" t="s">
        <v>104</v>
      </c>
      <c r="J288" s="17" t="s">
        <v>1366</v>
      </c>
      <c r="K288" s="7"/>
      <c r="L288" s="10" t="s">
        <v>1367</v>
      </c>
      <c r="M288" s="7" t="s">
        <v>40</v>
      </c>
      <c r="N288" s="10" t="s">
        <v>1368</v>
      </c>
      <c r="O288" s="10" t="s">
        <v>1368</v>
      </c>
      <c r="P288" s="14"/>
      <c r="Q288" s="16"/>
      <c r="R288" s="14"/>
      <c r="S288" s="14"/>
      <c r="T288" s="14"/>
      <c r="U288" s="14"/>
      <c r="V288" s="14"/>
      <c r="W288" s="14"/>
      <c r="X288" s="16"/>
      <c r="Y288" s="6" t="s">
        <v>1087</v>
      </c>
      <c r="Z288" s="14" t="str">
        <f t="shared" si="1"/>
        <v>{"id":"M1-MyM-8a-I-1-BR","stimulus":"&lt;p&gt;Marque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v>
      </c>
      <c r="AA288" s="15" t="s">
        <v>1369</v>
      </c>
      <c r="AB288" s="12" t="str">
        <f t="shared" si="2"/>
        <v>M1-MyM-8a-I-1</v>
      </c>
      <c r="AC288" s="16" t="str">
        <f t="shared" si="3"/>
        <v>M1-MyM-8a-I-1-BR</v>
      </c>
      <c r="AD288" s="16" t="s">
        <v>44</v>
      </c>
      <c r="AE288" s="17" t="s">
        <v>220</v>
      </c>
      <c r="AF288" s="17" t="s">
        <v>45</v>
      </c>
    </row>
    <row r="289" ht="75.0" customHeight="1">
      <c r="A289" s="6" t="s">
        <v>1363</v>
      </c>
      <c r="B289" s="7" t="s">
        <v>1364</v>
      </c>
      <c r="C289" s="8" t="s">
        <v>33</v>
      </c>
      <c r="D289" s="9" t="s">
        <v>34</v>
      </c>
      <c r="E289" s="6"/>
      <c r="F289" s="10" t="s">
        <v>1370</v>
      </c>
      <c r="G289" s="10"/>
      <c r="H289" s="23"/>
      <c r="I289" s="10" t="s">
        <v>104</v>
      </c>
      <c r="J289" s="17" t="s">
        <v>85</v>
      </c>
      <c r="K289" s="10"/>
      <c r="L289" s="10" t="s">
        <v>1371</v>
      </c>
      <c r="M289" s="7" t="s">
        <v>40</v>
      </c>
      <c r="N289" s="10" t="s">
        <v>1368</v>
      </c>
      <c r="O289" s="10" t="s">
        <v>1368</v>
      </c>
      <c r="P289" s="14"/>
      <c r="Q289" s="16"/>
      <c r="R289" s="14"/>
      <c r="S289" s="14"/>
      <c r="T289" s="14"/>
      <c r="U289" s="14"/>
      <c r="V289" s="14"/>
      <c r="W289" s="14"/>
      <c r="X289" s="16"/>
      <c r="Y289" s="6" t="s">
        <v>1087</v>
      </c>
      <c r="Z289" s="14" t="str">
        <f t="shared" si="1"/>
        <v>{"id":"M1-MyM-8a-I-2-BR","stimulus":"&lt;p&gt;Ordene os dias da semana.&lt;/p&gt;","template":"&lt;p style=\"text-align: center\"&gt;{{response}}{{response}}{{response}}{{response}}{{response}}{{response}}{{response}}&lt;/p&gt;","hint":"&lt;p&gt;Estes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calculated":[{"name":"A1","label":"Domingo","function":""},{"name":"A2","label":"Segunda-feira","function":""},{"name":"A3","label":"Terça-feira","function":""},{"name":"A4","label":"Quarta-feira","function":""},{"name":"A5","label":"Quinta-feira","function":""},{"name":"A6","label":"Sexta-feira","function":""},{"name":"A7","label":"Sábado","function":""}],"uniques":true},"algorithm":{"name":"calculateOperation","template":"Cloze with drag &amp; drop","params":{"keyboard":"NUMERICAL"}}}</v>
      </c>
      <c r="AA289" s="15" t="s">
        <v>1372</v>
      </c>
      <c r="AB289" s="12" t="str">
        <f t="shared" si="2"/>
        <v>M1-MyM-8a-I-2</v>
      </c>
      <c r="AC289" s="16" t="str">
        <f t="shared" si="3"/>
        <v>M1-MyM-8a-I-2-BR</v>
      </c>
      <c r="AD289" s="16" t="s">
        <v>44</v>
      </c>
      <c r="AE289" s="17" t="s">
        <v>220</v>
      </c>
      <c r="AF289" s="17" t="s">
        <v>45</v>
      </c>
    </row>
    <row r="290" ht="75.0" customHeight="1">
      <c r="A290" s="6" t="s">
        <v>1363</v>
      </c>
      <c r="B290" s="7" t="s">
        <v>1364</v>
      </c>
      <c r="C290" s="8" t="s">
        <v>33</v>
      </c>
      <c r="D290" s="9" t="s">
        <v>34</v>
      </c>
      <c r="E290" s="6"/>
      <c r="F290" s="10" t="s">
        <v>1373</v>
      </c>
      <c r="G290" s="10"/>
      <c r="H290" s="7"/>
      <c r="I290" s="10" t="s">
        <v>104</v>
      </c>
      <c r="J290" s="17" t="s">
        <v>37</v>
      </c>
      <c r="K290" s="10" t="s">
        <v>1374</v>
      </c>
      <c r="L290" s="10" t="s">
        <v>1375</v>
      </c>
      <c r="M290" s="7" t="s">
        <v>40</v>
      </c>
      <c r="N290" s="10" t="s">
        <v>1368</v>
      </c>
      <c r="O290" s="10" t="s">
        <v>1368</v>
      </c>
      <c r="P290" s="14"/>
      <c r="Q290" s="16"/>
      <c r="R290" s="14"/>
      <c r="S290" s="14"/>
      <c r="T290" s="14"/>
      <c r="U290" s="14"/>
      <c r="V290" s="14"/>
      <c r="W290" s="14"/>
      <c r="X290" s="16"/>
      <c r="Y290" s="6" t="s">
        <v>1087</v>
      </c>
      <c r="Z290" s="14" t="str">
        <f t="shared" si="1"/>
        <v>{"id":"M1-MyM-8a-I-3-BR","stimulus":"&lt;p&gt;Como são classificados estes dias?&lt;/p&gt;","template":"&lt;div style=\"display:flex; justify-content:center;\"&gt;&lt;table style=\"width: 50%;\"&gt;&lt;tbody&gt;&lt;tr&gt;&lt;td style=\"width: 50.0%; text-align: center; background-color: #8119AE; color: #FFFFFF;\"&gt;&lt;b&gt;Dia laboral&lt;/b&gt;&lt;/td&gt;&lt;td style=\"width: 50.0%; text-align: center; background-color: #8119AE;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v>
      </c>
      <c r="AA290" s="15" t="s">
        <v>1376</v>
      </c>
      <c r="AB290" s="12" t="str">
        <f t="shared" si="2"/>
        <v>M1-MyM-8a-I-3</v>
      </c>
      <c r="AC290" s="16" t="str">
        <f t="shared" si="3"/>
        <v>M1-MyM-8a-I-3-BR</v>
      </c>
      <c r="AD290" s="16" t="s">
        <v>44</v>
      </c>
      <c r="AE290" s="17" t="s">
        <v>220</v>
      </c>
      <c r="AF290" s="17" t="s">
        <v>45</v>
      </c>
    </row>
    <row r="291" ht="75.0" customHeight="1">
      <c r="A291" s="6" t="s">
        <v>1363</v>
      </c>
      <c r="B291" s="7" t="s">
        <v>1364</v>
      </c>
      <c r="C291" s="18" t="s">
        <v>49</v>
      </c>
      <c r="D291" s="9" t="s">
        <v>34</v>
      </c>
      <c r="E291" s="6"/>
      <c r="F291" s="10" t="s">
        <v>1377</v>
      </c>
      <c r="G291" s="10" t="s">
        <v>1378</v>
      </c>
      <c r="H291" s="23"/>
      <c r="I291" s="10" t="s">
        <v>215</v>
      </c>
      <c r="J291" s="6" t="s">
        <v>111</v>
      </c>
      <c r="K291" s="10" t="s">
        <v>1379</v>
      </c>
      <c r="L291" s="10" t="s">
        <v>1380</v>
      </c>
      <c r="M291" s="7" t="s">
        <v>40</v>
      </c>
      <c r="N291" s="10" t="s">
        <v>1368</v>
      </c>
      <c r="O291" s="10" t="s">
        <v>1368</v>
      </c>
      <c r="P291" s="14"/>
      <c r="Q291" s="16"/>
      <c r="R291" s="14"/>
      <c r="S291" s="14"/>
      <c r="T291" s="14"/>
      <c r="U291" s="14"/>
      <c r="V291" s="14"/>
      <c r="W291" s="14"/>
      <c r="X291" s="16"/>
      <c r="Y291" s="6" t="s">
        <v>1087</v>
      </c>
      <c r="Z291" s="14" t="str">
        <f t="shared" si="1"/>
        <v>{"id":"M1-MyM-8a-E-1-BR","stimulus":"&lt;p&gt;Complete a sentença.&lt;/p&gt;&lt;table style=\"width: 100%;\"&gt;&lt;tbody&gt;&lt;tr&gt;&lt;td style=\"width: 14.29%; text-align: center; background-color: #196AAE; color: #FFFFFF;\"&gt;&lt;b&gt;Domingo&lt;/b&gt;&lt;/td&gt;&lt;td style=\"width: 14.29%; text-align: center; background-color: #196AAE; color: #FFFFFF;\"&gt;&lt;b&gt;Segunda-feira&lt;/b&gt;&lt;/td&gt;&lt;td style=\"width: 14.29%; text-align: center; background-color: #196AAE; color: #FFFFFF;\"&gt;&lt;b&gt;Terça-feira&lt;/b&gt;&lt;/td&gt;&lt;td style=\"width: 14.29%; text-align: center; background-color: #196AAE; color: #FFFFFF;\"&gt;&lt;b&gt;Quarta-feira&lt;/b&gt;&lt;/td&gt;&lt;td style=\"width: 14.29%; text-align: center; background-color: #196AAE; color: #FFFFFF;\"&gt;&lt;b&gt;Quinta-feira&lt;/b&gt;&lt;/td&gt;&lt;td style=\"width: 14.29%; text-align: center; background-color: #196AAE; color: #FFFFFF;\"&gt;&lt;b&gt;Sexta-feira&lt;/b&gt;&lt;/td&gt;&lt;td style=\"width: 14.29%; text-align: center; background-color: #196AAE;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v>
      </c>
      <c r="AA291" s="15" t="s">
        <v>1381</v>
      </c>
      <c r="AB291" s="12" t="str">
        <f t="shared" si="2"/>
        <v>M1-MyM-8a-E-1</v>
      </c>
      <c r="AC291" s="16" t="str">
        <f t="shared" si="3"/>
        <v>M1-MyM-8a-E-1-BR</v>
      </c>
      <c r="AD291" s="16" t="s">
        <v>44</v>
      </c>
      <c r="AE291" s="17" t="s">
        <v>220</v>
      </c>
      <c r="AF291" s="17" t="s">
        <v>45</v>
      </c>
    </row>
    <row r="292" ht="75.0" customHeight="1">
      <c r="A292" s="6" t="s">
        <v>1363</v>
      </c>
      <c r="B292" s="7" t="s">
        <v>1364</v>
      </c>
      <c r="C292" s="18" t="s">
        <v>49</v>
      </c>
      <c r="D292" s="9" t="s">
        <v>34</v>
      </c>
      <c r="E292" s="6"/>
      <c r="F292" s="10" t="s">
        <v>1382</v>
      </c>
      <c r="G292" s="10" t="s">
        <v>1383</v>
      </c>
      <c r="H292" s="23"/>
      <c r="I292" s="10" t="s">
        <v>215</v>
      </c>
      <c r="J292" s="6" t="s">
        <v>111</v>
      </c>
      <c r="K292" s="10" t="s">
        <v>1384</v>
      </c>
      <c r="L292" s="10" t="s">
        <v>1385</v>
      </c>
      <c r="M292" s="7" t="s">
        <v>40</v>
      </c>
      <c r="N292" s="10" t="s">
        <v>1368</v>
      </c>
      <c r="O292" s="10" t="s">
        <v>1368</v>
      </c>
      <c r="P292" s="14"/>
      <c r="Q292" s="16"/>
      <c r="R292" s="14"/>
      <c r="S292" s="14"/>
      <c r="T292" s="14"/>
      <c r="U292" s="14"/>
      <c r="V292" s="14"/>
      <c r="W292" s="14"/>
      <c r="X292" s="16"/>
      <c r="Y292" s="6" t="s">
        <v>1087</v>
      </c>
      <c r="Z292" s="14" t="str">
        <f t="shared" si="1"/>
        <v>{"id":"M1-MyM-8a-E-2-BR","stimulus":"&lt;p&gt;Complete a sentença.&lt;/p&gt;&lt;table style=\"width: 100%;\"&gt;&lt;tbody&gt;&lt;tr&gt;&lt;td style=\"width: 14.29%; text-align: center; background-color: #196AAE; color: #FFFFFF;\"&gt;&lt;b&gt;Domingo&lt;/b&gt;&lt;/td&gt;&lt;td style=\"width: 14.29%; text-align: center; background-color: #196AAE; color: #FFFFFF;\"&gt;&lt;b&gt;&lt;b&gt;Segunda-feira&lt;/b&gt;&lt;/td&gt;&lt;td style=\"width: 14.29%; text-align: center; background-color: #196AAE; color: #FFFFFF;\"&gt;&lt;b&gt;Terça-feira&lt;/b&gt;&lt;/td&gt;&lt;td style=\"width: 14.29%; text-align: center; background-color: #196AAE; color: #FFFFFF;\"&gt;&lt;b&gt;Quarta-feira&lt;/b&gt;&lt;/td&gt;&lt;td style=\"width: 14.29%; text-align: center; background-color: #196AAE; color: #FFFFFF;\"&gt;&lt;b&gt;Quinta-feira&lt;/b&gt;&lt;/td&gt;&lt;td style=\"width: 14.29%; text-align: center; background-color: #196AAE; color: #FFFFFF;\"&gt;&lt;b&gt;Sexta-feira&lt;/b&gt;&lt;/td&gt;&lt;td style=\"width: 14.29%; text-align: center; background-color: #196AAE;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v>
      </c>
      <c r="AA292" s="15" t="s">
        <v>1386</v>
      </c>
      <c r="AB292" s="12" t="str">
        <f t="shared" si="2"/>
        <v>M1-MyM-8a-E-2</v>
      </c>
      <c r="AC292" s="16" t="str">
        <f t="shared" si="3"/>
        <v>M1-MyM-8a-E-2-BR</v>
      </c>
      <c r="AD292" s="16" t="s">
        <v>44</v>
      </c>
      <c r="AE292" s="17" t="s">
        <v>220</v>
      </c>
      <c r="AF292" s="17" t="s">
        <v>45</v>
      </c>
    </row>
    <row r="293" ht="75.0" customHeight="1">
      <c r="A293" s="6" t="s">
        <v>1363</v>
      </c>
      <c r="B293" s="7" t="s">
        <v>1364</v>
      </c>
      <c r="C293" s="18" t="s">
        <v>49</v>
      </c>
      <c r="D293" s="9" t="s">
        <v>34</v>
      </c>
      <c r="E293" s="6"/>
      <c r="F293" s="10" t="s">
        <v>1387</v>
      </c>
      <c r="G293" s="10" t="s">
        <v>1388</v>
      </c>
      <c r="H293" s="23"/>
      <c r="I293" s="10" t="s">
        <v>215</v>
      </c>
      <c r="J293" s="6" t="s">
        <v>111</v>
      </c>
      <c r="K293" s="10" t="s">
        <v>1389</v>
      </c>
      <c r="L293" s="10" t="s">
        <v>1390</v>
      </c>
      <c r="M293" s="7" t="s">
        <v>40</v>
      </c>
      <c r="N293" s="10" t="s">
        <v>1368</v>
      </c>
      <c r="O293" s="10" t="s">
        <v>1368</v>
      </c>
      <c r="P293" s="14"/>
      <c r="Q293" s="16"/>
      <c r="R293" s="14"/>
      <c r="S293" s="14"/>
      <c r="T293" s="14"/>
      <c r="U293" s="14"/>
      <c r="V293" s="14"/>
      <c r="W293" s="14"/>
      <c r="X293" s="16"/>
      <c r="Y293" s="6" t="s">
        <v>1087</v>
      </c>
      <c r="Z293" s="14" t="str">
        <f t="shared" si="1"/>
        <v>{"id":"M1-MyM-8a-E-3-BR","stimulus":"&lt;p&gt;Completa la oración.&lt;/p&gt;&lt;table style=\"width: 100%;\"&gt;&lt;tbody&gt;&lt;tr&gt;&lt;td style=\"width: 14.29%; text-align: center; background-color: #196AAE; color: #FFFFFF;\"&gt;&lt;b&gt;Domingo&lt;/b&gt;&lt;/td&gt;&lt;td style=\"width: 14.29%; text-align: center; background-color: #196AAE; color: #FFFFFF;\"&gt;&lt;b&gt;Segunda-feira&lt;/b&gt;&lt;/td&gt;&lt;td style=\"width: 14.29%; text-align: center; background-color: #196AAE; color: #FFFFFF;\"&gt;&lt;b&gt;Terça-feira&lt;/b&gt;&lt;/td&gt;&lt;td style=\"width: 14.29%; text-align: center; background-color: #196AAE; color: #FFFFFF;\"&gt;&lt;b&gt;Quarta-feira&lt;/b&gt;&lt;/td&gt;&lt;td style=\"width: 14.29%; text-align: center; background-color: #196AAE; color: #FFFFFF;\"&gt;&lt;b&gt;Quinta-feira&lt;/b&gt;&lt;/td&gt;&lt;td style=\"width: 14.29%; text-align: center; background-color: #196AAE; color: #FFFFFF;\"&gt;&lt;b&gt;Sexta-feira&lt;/b&gt;&lt;/td&gt;&lt;td style=\"width: 14.29%; text-align: center; background-color: #196AAE; color: #FFFFFF;\"&gt;&lt;b&gt;Sábado&lt;/b&gt;&lt;/td&gt;&lt;/tr&gt;&lt;tr&gt;&lt;td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v>
      </c>
      <c r="AA293" s="15" t="s">
        <v>1391</v>
      </c>
      <c r="AB293" s="12" t="str">
        <f t="shared" si="2"/>
        <v>M1-MyM-8a-E-3</v>
      </c>
      <c r="AC293" s="16" t="str">
        <f t="shared" si="3"/>
        <v>M1-MyM-8a-E-3-BR</v>
      </c>
      <c r="AD293" s="16" t="s">
        <v>44</v>
      </c>
      <c r="AE293" s="17" t="s">
        <v>220</v>
      </c>
      <c r="AF293" s="17" t="s">
        <v>45</v>
      </c>
    </row>
    <row r="294" ht="75.0" customHeight="1">
      <c r="A294" s="6" t="s">
        <v>1392</v>
      </c>
      <c r="B294" s="7" t="s">
        <v>1393</v>
      </c>
      <c r="C294" s="8" t="s">
        <v>33</v>
      </c>
      <c r="D294" s="9" t="s">
        <v>34</v>
      </c>
      <c r="E294" s="6"/>
      <c r="F294" s="10" t="s">
        <v>1394</v>
      </c>
      <c r="G294" s="7"/>
      <c r="H294" s="23"/>
      <c r="I294" s="23"/>
      <c r="J294" s="6" t="s">
        <v>47</v>
      </c>
      <c r="K294" s="7" t="s">
        <v>1395</v>
      </c>
      <c r="L294" s="7" t="s">
        <v>1395</v>
      </c>
      <c r="M294" s="7" t="s">
        <v>40</v>
      </c>
      <c r="N294" s="10" t="s">
        <v>1396</v>
      </c>
      <c r="O294" s="10" t="s">
        <v>1397</v>
      </c>
      <c r="P294" s="14"/>
      <c r="Q294" s="16"/>
      <c r="R294" s="14"/>
      <c r="S294" s="14"/>
      <c r="T294" s="14"/>
      <c r="U294" s="14"/>
      <c r="V294" s="14"/>
      <c r="W294" s="14"/>
      <c r="X294" s="16"/>
      <c r="Y294" s="6" t="s">
        <v>1087</v>
      </c>
      <c r="Z294" s="14" t="str">
        <f t="shared" si="1"/>
        <v>{"id":"M1-MyM-8b-I-1-BR","stimulus":"&lt;p&gt;Marque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v>
      </c>
      <c r="AA294" s="15" t="s">
        <v>1398</v>
      </c>
      <c r="AB294" s="12" t="str">
        <f t="shared" si="2"/>
        <v>M1-MyM-8b-I-1</v>
      </c>
      <c r="AC294" s="16" t="str">
        <f t="shared" si="3"/>
        <v>M1-MyM-8b-I-1-BR</v>
      </c>
      <c r="AD294" s="16" t="s">
        <v>44</v>
      </c>
      <c r="AE294" s="17" t="s">
        <v>220</v>
      </c>
      <c r="AF294" s="17" t="s">
        <v>45</v>
      </c>
    </row>
    <row r="295" ht="75.0" customHeight="1">
      <c r="A295" s="6" t="s">
        <v>1392</v>
      </c>
      <c r="B295" s="7" t="s">
        <v>1393</v>
      </c>
      <c r="C295" s="8" t="s">
        <v>33</v>
      </c>
      <c r="D295" s="9" t="s">
        <v>34</v>
      </c>
      <c r="E295" s="6"/>
      <c r="F295" s="7" t="s">
        <v>1399</v>
      </c>
      <c r="G295" s="7" t="s">
        <v>1400</v>
      </c>
      <c r="H295" s="23"/>
      <c r="I295" s="7"/>
      <c r="J295" s="6" t="s">
        <v>111</v>
      </c>
      <c r="K295" s="19" t="s">
        <v>1401</v>
      </c>
      <c r="L295" s="7" t="s">
        <v>1402</v>
      </c>
      <c r="M295" s="7" t="s">
        <v>40</v>
      </c>
      <c r="N295" s="10" t="s">
        <v>1396</v>
      </c>
      <c r="O295" s="10" t="s">
        <v>1396</v>
      </c>
      <c r="P295" s="14"/>
      <c r="Q295" s="16"/>
      <c r="R295" s="14"/>
      <c r="S295" s="14"/>
      <c r="T295" s="14"/>
      <c r="U295" s="14"/>
      <c r="V295" s="14"/>
      <c r="W295" s="14"/>
      <c r="X295" s="16"/>
      <c r="Y295" s="6" t="s">
        <v>1087</v>
      </c>
      <c r="Z295" s="14" t="str">
        <f t="shared" si="1"/>
        <v>{"id":"M1-MyM-8b-I-2-BR","stimulus":"&lt;p&gt;Complete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v>
      </c>
      <c r="AA295" s="15" t="s">
        <v>1403</v>
      </c>
      <c r="AB295" s="12" t="str">
        <f t="shared" si="2"/>
        <v>M1-MyM-8b-I-2</v>
      </c>
      <c r="AC295" s="16" t="str">
        <f t="shared" si="3"/>
        <v>M1-MyM-8b-I-2-BR</v>
      </c>
      <c r="AD295" s="16" t="s">
        <v>44</v>
      </c>
      <c r="AE295" s="17" t="s">
        <v>220</v>
      </c>
      <c r="AF295" s="17" t="s">
        <v>45</v>
      </c>
    </row>
    <row r="296" ht="75.0" customHeight="1">
      <c r="A296" s="6" t="s">
        <v>1392</v>
      </c>
      <c r="B296" s="7" t="s">
        <v>1393</v>
      </c>
      <c r="C296" s="8" t="s">
        <v>33</v>
      </c>
      <c r="D296" s="9" t="s">
        <v>34</v>
      </c>
      <c r="E296" s="6"/>
      <c r="F296" s="7" t="s">
        <v>1399</v>
      </c>
      <c r="G296" s="7" t="s">
        <v>1404</v>
      </c>
      <c r="H296" s="23"/>
      <c r="I296" s="7"/>
      <c r="J296" s="6" t="s">
        <v>111</v>
      </c>
      <c r="K296" s="19" t="s">
        <v>1405</v>
      </c>
      <c r="L296" s="7" t="s">
        <v>1406</v>
      </c>
      <c r="M296" s="7" t="s">
        <v>40</v>
      </c>
      <c r="N296" s="10" t="s">
        <v>1396</v>
      </c>
      <c r="O296" s="10" t="s">
        <v>1396</v>
      </c>
      <c r="P296" s="14"/>
      <c r="Q296" s="16"/>
      <c r="R296" s="14"/>
      <c r="S296" s="14"/>
      <c r="T296" s="14"/>
      <c r="U296" s="14"/>
      <c r="V296" s="14"/>
      <c r="W296" s="14"/>
      <c r="X296" s="16"/>
      <c r="Y296" s="6" t="s">
        <v>1087</v>
      </c>
      <c r="Z296" s="14" t="str">
        <f t="shared" si="1"/>
        <v>{"id":"M1-MyM-8b-I-3-BR","stimulus":"&lt;p&gt;Complete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v>
      </c>
      <c r="AA296" s="15" t="s">
        <v>1407</v>
      </c>
      <c r="AB296" s="12" t="str">
        <f t="shared" si="2"/>
        <v>M1-MyM-8b-I-3</v>
      </c>
      <c r="AC296" s="16" t="str">
        <f t="shared" si="3"/>
        <v>M1-MyM-8b-I-3-BR</v>
      </c>
      <c r="AD296" s="16" t="s">
        <v>44</v>
      </c>
      <c r="AE296" s="17" t="s">
        <v>220</v>
      </c>
      <c r="AF296" s="17" t="s">
        <v>45</v>
      </c>
    </row>
    <row r="297" ht="75.0" customHeight="1">
      <c r="A297" s="6" t="s">
        <v>1392</v>
      </c>
      <c r="B297" s="7" t="s">
        <v>1393</v>
      </c>
      <c r="C297" s="18" t="s">
        <v>49</v>
      </c>
      <c r="D297" s="9" t="s">
        <v>34</v>
      </c>
      <c r="E297" s="6"/>
      <c r="F297" s="7" t="s">
        <v>1408</v>
      </c>
      <c r="G297" s="7" t="s">
        <v>1409</v>
      </c>
      <c r="H297" s="23"/>
      <c r="I297" s="7"/>
      <c r="J297" s="6" t="s">
        <v>37</v>
      </c>
      <c r="K297" s="19" t="s">
        <v>1410</v>
      </c>
      <c r="L297" s="7" t="s">
        <v>1411</v>
      </c>
      <c r="M297" s="7" t="s">
        <v>40</v>
      </c>
      <c r="N297" s="10" t="s">
        <v>1396</v>
      </c>
      <c r="O297" s="10" t="s">
        <v>1396</v>
      </c>
      <c r="P297" s="14"/>
      <c r="Q297" s="16"/>
      <c r="R297" s="14"/>
      <c r="S297" s="14"/>
      <c r="T297" s="14"/>
      <c r="U297" s="14"/>
      <c r="V297" s="14"/>
      <c r="W297" s="14"/>
      <c r="X297" s="16"/>
      <c r="Y297" s="6" t="s">
        <v>1087</v>
      </c>
      <c r="Z297" s="14" t="str">
        <f t="shared" si="1"/>
        <v>{"id":"M1-MyM-8b-E-1-BR","stimulus":"&lt;p&gt;Complete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v>
      </c>
      <c r="AA297" s="15" t="s">
        <v>1412</v>
      </c>
      <c r="AB297" s="12" t="str">
        <f t="shared" si="2"/>
        <v>M1-MyM-8b-E-1</v>
      </c>
      <c r="AC297" s="16" t="str">
        <f t="shared" si="3"/>
        <v>M1-MyM-8b-E-1-BR</v>
      </c>
      <c r="AD297" s="16" t="s">
        <v>44</v>
      </c>
      <c r="AE297" s="17" t="s">
        <v>220</v>
      </c>
      <c r="AF297" s="17" t="s">
        <v>45</v>
      </c>
    </row>
    <row r="298" ht="75.0" customHeight="1">
      <c r="A298" s="6" t="s">
        <v>1392</v>
      </c>
      <c r="B298" s="7" t="s">
        <v>1393</v>
      </c>
      <c r="C298" s="18" t="s">
        <v>49</v>
      </c>
      <c r="D298" s="9" t="s">
        <v>34</v>
      </c>
      <c r="E298" s="6"/>
      <c r="F298" s="7" t="s">
        <v>1408</v>
      </c>
      <c r="G298" s="7" t="s">
        <v>1413</v>
      </c>
      <c r="H298" s="23"/>
      <c r="I298" s="7"/>
      <c r="J298" s="6" t="s">
        <v>37</v>
      </c>
      <c r="K298" s="19" t="s">
        <v>1405</v>
      </c>
      <c r="L298" s="7" t="s">
        <v>1414</v>
      </c>
      <c r="M298" s="7" t="s">
        <v>40</v>
      </c>
      <c r="N298" s="10" t="s">
        <v>1396</v>
      </c>
      <c r="O298" s="10" t="s">
        <v>1396</v>
      </c>
      <c r="P298" s="14"/>
      <c r="Q298" s="16"/>
      <c r="R298" s="14"/>
      <c r="S298" s="14"/>
      <c r="T298" s="14"/>
      <c r="U298" s="14"/>
      <c r="V298" s="14"/>
      <c r="W298" s="14"/>
      <c r="X298" s="16"/>
      <c r="Y298" s="6" t="s">
        <v>1087</v>
      </c>
      <c r="Z298" s="14" t="str">
        <f t="shared" si="1"/>
        <v>{"id":"M1-MyM-8b-E-2-BR","stimulus":"&lt;p&gt;Complete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v>
      </c>
      <c r="AA298" s="15" t="s">
        <v>1415</v>
      </c>
      <c r="AB298" s="12" t="str">
        <f t="shared" si="2"/>
        <v>M1-MyM-8b-E-2</v>
      </c>
      <c r="AC298" s="16" t="str">
        <f t="shared" si="3"/>
        <v>M1-MyM-8b-E-2-BR</v>
      </c>
      <c r="AD298" s="16" t="s">
        <v>44</v>
      </c>
      <c r="AE298" s="17" t="s">
        <v>220</v>
      </c>
      <c r="AF298" s="17" t="s">
        <v>45</v>
      </c>
    </row>
    <row r="299" ht="75.0" customHeight="1">
      <c r="A299" s="6" t="s">
        <v>1392</v>
      </c>
      <c r="B299" s="7" t="s">
        <v>1393</v>
      </c>
      <c r="C299" s="18" t="s">
        <v>49</v>
      </c>
      <c r="D299" s="9" t="s">
        <v>34</v>
      </c>
      <c r="E299" s="6"/>
      <c r="F299" s="7" t="s">
        <v>1408</v>
      </c>
      <c r="G299" s="7" t="s">
        <v>1416</v>
      </c>
      <c r="H299" s="7"/>
      <c r="I299" s="7"/>
      <c r="J299" s="6" t="s">
        <v>111</v>
      </c>
      <c r="K299" s="19" t="s">
        <v>1417</v>
      </c>
      <c r="L299" s="7" t="s">
        <v>1418</v>
      </c>
      <c r="M299" s="7" t="s">
        <v>40</v>
      </c>
      <c r="N299" s="10" t="s">
        <v>1396</v>
      </c>
      <c r="O299" s="10" t="s">
        <v>1396</v>
      </c>
      <c r="P299" s="14"/>
      <c r="Q299" s="16"/>
      <c r="R299" s="14"/>
      <c r="S299" s="14"/>
      <c r="T299" s="14"/>
      <c r="U299" s="14"/>
      <c r="V299" s="14"/>
      <c r="W299" s="14"/>
      <c r="X299" s="16"/>
      <c r="Y299" s="6" t="s">
        <v>1087</v>
      </c>
      <c r="Z299" s="14" t="str">
        <f t="shared" si="1"/>
        <v>{"id":"M1-MyM-8b-E-3-BR","stimulus":"&lt;p&gt;Complete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v>
      </c>
      <c r="AA299" s="15" t="s">
        <v>1419</v>
      </c>
      <c r="AB299" s="12" t="str">
        <f t="shared" si="2"/>
        <v>M1-MyM-8b-E-3</v>
      </c>
      <c r="AC299" s="16" t="str">
        <f t="shared" si="3"/>
        <v>M1-MyM-8b-E-3-BR</v>
      </c>
      <c r="AD299" s="16" t="s">
        <v>44</v>
      </c>
      <c r="AE299" s="16"/>
      <c r="AF299" s="17" t="s">
        <v>45</v>
      </c>
    </row>
    <row r="300" ht="75.0" customHeight="1">
      <c r="A300" s="6" t="s">
        <v>1420</v>
      </c>
      <c r="B300" s="7" t="s">
        <v>1421</v>
      </c>
      <c r="C300" s="8" t="s">
        <v>33</v>
      </c>
      <c r="D300" s="9" t="s">
        <v>34</v>
      </c>
      <c r="E300" s="17"/>
      <c r="F300" s="7" t="s">
        <v>1408</v>
      </c>
      <c r="G300" s="7" t="s">
        <v>1422</v>
      </c>
      <c r="H300" s="23"/>
      <c r="I300" s="7"/>
      <c r="J300" s="6" t="s">
        <v>111</v>
      </c>
      <c r="K300" s="19" t="s">
        <v>1423</v>
      </c>
      <c r="L300" s="7" t="s">
        <v>1424</v>
      </c>
      <c r="M300" s="7" t="s">
        <v>40</v>
      </c>
      <c r="N300" s="10" t="s">
        <v>1425</v>
      </c>
      <c r="O300" s="10" t="s">
        <v>1426</v>
      </c>
      <c r="P300" s="14"/>
      <c r="Q300" s="16"/>
      <c r="R300" s="14"/>
      <c r="S300" s="14"/>
      <c r="T300" s="14"/>
      <c r="U300" s="14"/>
      <c r="V300" s="14"/>
      <c r="W300" s="14"/>
      <c r="X300" s="16"/>
      <c r="Y300" s="6" t="s">
        <v>1087</v>
      </c>
      <c r="Z300" s="14" t="str">
        <f t="shared" si="1"/>
        <v>{"id":"M1-MyM-8c-I-1-BR","stimulus":"&lt;p&gt;Complete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AA300" s="15" t="s">
        <v>1427</v>
      </c>
      <c r="AB300" s="12" t="str">
        <f t="shared" si="2"/>
        <v>M1-MyM-8c-I-1</v>
      </c>
      <c r="AC300" s="16" t="str">
        <f t="shared" si="3"/>
        <v>M1-MyM-8c-I-1-BR</v>
      </c>
      <c r="AD300" s="16" t="s">
        <v>44</v>
      </c>
      <c r="AE300" s="17" t="s">
        <v>220</v>
      </c>
      <c r="AF300" s="17" t="s">
        <v>45</v>
      </c>
    </row>
    <row r="301" ht="75.0" customHeight="1">
      <c r="A301" s="6" t="s">
        <v>1420</v>
      </c>
      <c r="B301" s="7" t="s">
        <v>1421</v>
      </c>
      <c r="C301" s="8" t="s">
        <v>33</v>
      </c>
      <c r="D301" s="9" t="s">
        <v>34</v>
      </c>
      <c r="E301" s="17"/>
      <c r="F301" s="7" t="s">
        <v>1408</v>
      </c>
      <c r="G301" s="10" t="s">
        <v>1428</v>
      </c>
      <c r="H301" s="23"/>
      <c r="I301" s="7"/>
      <c r="J301" s="6" t="s">
        <v>111</v>
      </c>
      <c r="K301" s="19" t="s">
        <v>1429</v>
      </c>
      <c r="L301" s="7" t="s">
        <v>1430</v>
      </c>
      <c r="M301" s="7" t="s">
        <v>40</v>
      </c>
      <c r="N301" s="10" t="s">
        <v>1425</v>
      </c>
      <c r="O301" s="10" t="s">
        <v>1426</v>
      </c>
      <c r="P301" s="14"/>
      <c r="Q301" s="16"/>
      <c r="R301" s="14"/>
      <c r="S301" s="14"/>
      <c r="T301" s="14"/>
      <c r="U301" s="14"/>
      <c r="V301" s="14"/>
      <c r="W301" s="14"/>
      <c r="X301" s="16"/>
      <c r="Y301" s="6" t="s">
        <v>1087</v>
      </c>
      <c r="Z301" s="14" t="str">
        <f t="shared" si="1"/>
        <v>{"id":"M1-MyM-8c-I-2-BR","stimulus":"&lt;p&gt;Complete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AA301" s="15" t="s">
        <v>1431</v>
      </c>
      <c r="AB301" s="12" t="str">
        <f t="shared" si="2"/>
        <v>M1-MyM-8c-I-2</v>
      </c>
      <c r="AC301" s="16" t="str">
        <f t="shared" si="3"/>
        <v>M1-MyM-8c-I-2-BR</v>
      </c>
      <c r="AD301" s="16" t="s">
        <v>44</v>
      </c>
      <c r="AE301" s="17" t="s">
        <v>220</v>
      </c>
      <c r="AF301" s="17" t="s">
        <v>45</v>
      </c>
    </row>
    <row r="302" ht="75.0" customHeight="1">
      <c r="A302" s="6" t="s">
        <v>1420</v>
      </c>
      <c r="B302" s="7" t="s">
        <v>1421</v>
      </c>
      <c r="C302" s="8" t="s">
        <v>33</v>
      </c>
      <c r="D302" s="9" t="s">
        <v>34</v>
      </c>
      <c r="E302" s="17"/>
      <c r="F302" s="7" t="s">
        <v>1408</v>
      </c>
      <c r="G302" s="10" t="s">
        <v>1432</v>
      </c>
      <c r="H302" s="23"/>
      <c r="I302" s="7"/>
      <c r="J302" s="6" t="s">
        <v>111</v>
      </c>
      <c r="K302" s="19" t="s">
        <v>1429</v>
      </c>
      <c r="L302" s="7" t="s">
        <v>1430</v>
      </c>
      <c r="M302" s="7" t="s">
        <v>40</v>
      </c>
      <c r="N302" s="10" t="s">
        <v>1425</v>
      </c>
      <c r="O302" s="10" t="s">
        <v>1426</v>
      </c>
      <c r="P302" s="14"/>
      <c r="Q302" s="16"/>
      <c r="R302" s="14"/>
      <c r="S302" s="14"/>
      <c r="T302" s="14"/>
      <c r="U302" s="14"/>
      <c r="V302" s="14"/>
      <c r="W302" s="14"/>
      <c r="X302" s="16"/>
      <c r="Y302" s="6" t="s">
        <v>1087</v>
      </c>
      <c r="Z302" s="14" t="str">
        <f t="shared" si="1"/>
        <v>{"id":"M1-MyM-8c-I-3-BR","stimulus":"&lt;p&gt;Complete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v>
      </c>
      <c r="AA302" s="15" t="s">
        <v>1433</v>
      </c>
      <c r="AB302" s="12" t="str">
        <f t="shared" si="2"/>
        <v>M1-MyM-8c-I-3</v>
      </c>
      <c r="AC302" s="16" t="str">
        <f t="shared" si="3"/>
        <v>M1-MyM-8c-I-3-BR</v>
      </c>
      <c r="AD302" s="16" t="s">
        <v>44</v>
      </c>
      <c r="AE302" s="17" t="s">
        <v>220</v>
      </c>
      <c r="AF302" s="17" t="s">
        <v>45</v>
      </c>
    </row>
    <row r="303" ht="75.0" customHeight="1">
      <c r="A303" s="6" t="s">
        <v>1420</v>
      </c>
      <c r="B303" s="7" t="s">
        <v>1421</v>
      </c>
      <c r="C303" s="18" t="s">
        <v>49</v>
      </c>
      <c r="D303" s="9" t="s">
        <v>34</v>
      </c>
      <c r="E303" s="17"/>
      <c r="F303" s="7" t="s">
        <v>1408</v>
      </c>
      <c r="G303" s="7" t="s">
        <v>1434</v>
      </c>
      <c r="H303" s="23"/>
      <c r="I303" s="7"/>
      <c r="J303" s="6" t="s">
        <v>37</v>
      </c>
      <c r="K303" s="19" t="s">
        <v>1435</v>
      </c>
      <c r="L303" s="7" t="s">
        <v>1436</v>
      </c>
      <c r="M303" s="7" t="s">
        <v>40</v>
      </c>
      <c r="N303" s="7" t="s">
        <v>1425</v>
      </c>
      <c r="O303" s="7" t="s">
        <v>1426</v>
      </c>
      <c r="P303" s="14"/>
      <c r="Q303" s="16"/>
      <c r="R303" s="14"/>
      <c r="S303" s="14"/>
      <c r="T303" s="14"/>
      <c r="U303" s="14"/>
      <c r="V303" s="14"/>
      <c r="W303" s="14"/>
      <c r="X303" s="16"/>
      <c r="Y303" s="6" t="s">
        <v>1087</v>
      </c>
      <c r="Z303" s="14" t="str">
        <f t="shared" si="1"/>
        <v>{"id":"M1-MyM-8c-E-1-BR","stimulus":"&lt;p&gt;Complete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AA303" s="15" t="s">
        <v>1437</v>
      </c>
      <c r="AB303" s="12" t="str">
        <f t="shared" si="2"/>
        <v>M1-MyM-8c-E-1</v>
      </c>
      <c r="AC303" s="16" t="str">
        <f t="shared" si="3"/>
        <v>M1-MyM-8c-E-1-BR</v>
      </c>
      <c r="AD303" s="16" t="s">
        <v>44</v>
      </c>
      <c r="AE303" s="17" t="s">
        <v>220</v>
      </c>
      <c r="AF303" s="17" t="s">
        <v>45</v>
      </c>
    </row>
    <row r="304" ht="75.0" customHeight="1">
      <c r="A304" s="6" t="s">
        <v>1420</v>
      </c>
      <c r="B304" s="7" t="s">
        <v>1421</v>
      </c>
      <c r="C304" s="18" t="s">
        <v>49</v>
      </c>
      <c r="D304" s="9" t="s">
        <v>34</v>
      </c>
      <c r="E304" s="17"/>
      <c r="F304" s="7" t="s">
        <v>1408</v>
      </c>
      <c r="G304" s="10" t="s">
        <v>1438</v>
      </c>
      <c r="H304" s="23"/>
      <c r="I304" s="7"/>
      <c r="J304" s="6" t="s">
        <v>37</v>
      </c>
      <c r="K304" s="20" t="s">
        <v>1439</v>
      </c>
      <c r="L304" s="10" t="s">
        <v>1440</v>
      </c>
      <c r="M304" s="7" t="s">
        <v>40</v>
      </c>
      <c r="N304" s="7" t="s">
        <v>1425</v>
      </c>
      <c r="O304" s="7" t="s">
        <v>1426</v>
      </c>
      <c r="P304" s="14"/>
      <c r="Q304" s="16"/>
      <c r="R304" s="14"/>
      <c r="S304" s="14"/>
      <c r="T304" s="14"/>
      <c r="U304" s="14"/>
      <c r="V304" s="14"/>
      <c r="W304" s="14"/>
      <c r="X304" s="16"/>
      <c r="Y304" s="6" t="s">
        <v>1087</v>
      </c>
      <c r="Z304" s="14" t="str">
        <f t="shared" si="1"/>
        <v>{"id":"M1-MyM-8c-E-2-BR","stimulus":"&lt;p&gt;Complete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AA304" s="15" t="s">
        <v>1441</v>
      </c>
      <c r="AB304" s="12" t="str">
        <f t="shared" si="2"/>
        <v>M1-MyM-8c-E-2</v>
      </c>
      <c r="AC304" s="16" t="str">
        <f t="shared" si="3"/>
        <v>M1-MyM-8c-E-2-BR</v>
      </c>
      <c r="AD304" s="16" t="s">
        <v>44</v>
      </c>
      <c r="AE304" s="17" t="s">
        <v>220</v>
      </c>
      <c r="AF304" s="17" t="s">
        <v>45</v>
      </c>
    </row>
    <row r="305" ht="75.0" customHeight="1">
      <c r="A305" s="6" t="s">
        <v>1420</v>
      </c>
      <c r="B305" s="7" t="s">
        <v>1421</v>
      </c>
      <c r="C305" s="18" t="s">
        <v>49</v>
      </c>
      <c r="D305" s="9" t="s">
        <v>34</v>
      </c>
      <c r="E305" s="17"/>
      <c r="F305" s="7" t="s">
        <v>1408</v>
      </c>
      <c r="G305" s="7" t="s">
        <v>1442</v>
      </c>
      <c r="H305" s="23"/>
      <c r="I305" s="7"/>
      <c r="J305" s="6" t="s">
        <v>37</v>
      </c>
      <c r="K305" s="19" t="s">
        <v>1423</v>
      </c>
      <c r="L305" s="7" t="s">
        <v>1436</v>
      </c>
      <c r="M305" s="7" t="s">
        <v>40</v>
      </c>
      <c r="N305" s="7" t="s">
        <v>1425</v>
      </c>
      <c r="O305" s="7" t="s">
        <v>1426</v>
      </c>
      <c r="P305" s="14"/>
      <c r="Q305" s="16"/>
      <c r="R305" s="14"/>
      <c r="S305" s="14"/>
      <c r="T305" s="14"/>
      <c r="U305" s="14"/>
      <c r="V305" s="14"/>
      <c r="W305" s="14"/>
      <c r="X305" s="16"/>
      <c r="Y305" s="6" t="s">
        <v>1087</v>
      </c>
      <c r="Z305" s="14" t="str">
        <f t="shared" si="1"/>
        <v>{"id":"M1-MyM-8c-E-3-BR","stimulus":"&lt;p&gt;Complete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v>
      </c>
      <c r="AA305" s="15" t="s">
        <v>1443</v>
      </c>
      <c r="AB305" s="12" t="str">
        <f t="shared" si="2"/>
        <v>M1-MyM-8c-E-3</v>
      </c>
      <c r="AC305" s="16" t="str">
        <f t="shared" si="3"/>
        <v>M1-MyM-8c-E-3-BR</v>
      </c>
      <c r="AD305" s="16" t="s">
        <v>44</v>
      </c>
      <c r="AE305" s="17" t="s">
        <v>220</v>
      </c>
      <c r="AF305" s="17" t="s">
        <v>45</v>
      </c>
    </row>
    <row r="306" ht="75.0" customHeight="1">
      <c r="A306" s="6" t="s">
        <v>1444</v>
      </c>
      <c r="B306" s="7" t="s">
        <v>1445</v>
      </c>
      <c r="C306" s="8" t="s">
        <v>33</v>
      </c>
      <c r="D306" s="9" t="s">
        <v>34</v>
      </c>
      <c r="E306" s="6"/>
      <c r="F306" s="10" t="s">
        <v>1446</v>
      </c>
      <c r="G306" s="7"/>
      <c r="H306" s="23"/>
      <c r="I306" s="6" t="s">
        <v>215</v>
      </c>
      <c r="J306" s="6" t="s">
        <v>47</v>
      </c>
      <c r="K306" s="10" t="s">
        <v>1447</v>
      </c>
      <c r="L306" s="7" t="s">
        <v>1448</v>
      </c>
      <c r="M306" s="6" t="s">
        <v>40</v>
      </c>
      <c r="N306" s="53" t="s">
        <v>1449</v>
      </c>
      <c r="O306" s="56" t="s">
        <v>1450</v>
      </c>
      <c r="P306" s="14"/>
      <c r="Q306" s="16"/>
      <c r="R306" s="14"/>
      <c r="S306" s="14"/>
      <c r="T306" s="14"/>
      <c r="U306" s="14"/>
      <c r="V306" s="14"/>
      <c r="W306" s="14"/>
      <c r="X306" s="16"/>
      <c r="Y306" s="6" t="s">
        <v>1087</v>
      </c>
      <c r="Z306" s="14" t="str">
        <f t="shared" si="1"/>
        <v>{
    "id": "M1-MyM-9a-I-1-BR",
    "stimulus": "&lt;p&gt;Se hoje é quinta-feira, {{Q2}} de {{Q1}}, qual das seguintes opções é a correta?&lt;/p&gt;",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style=\"color:#95cae9\";&gt;&lt;b&gt;?&lt;/b&gt;&lt;/td&gt;&lt;/tr&gt;&lt;tr&gt;&lt;td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v>
      </c>
      <c r="AA306" s="15" t="s">
        <v>1451</v>
      </c>
      <c r="AB306" s="12" t="str">
        <f t="shared" si="2"/>
        <v>M1-MyM-9a-I-1</v>
      </c>
      <c r="AC306" s="16" t="str">
        <f t="shared" si="3"/>
        <v>M1-MyM-9a-I-1-BR</v>
      </c>
      <c r="AD306" s="16" t="s">
        <v>44</v>
      </c>
      <c r="AE306" s="16"/>
      <c r="AF306" s="17" t="s">
        <v>45</v>
      </c>
    </row>
    <row r="307" ht="75.0" customHeight="1">
      <c r="A307" s="6" t="s">
        <v>1444</v>
      </c>
      <c r="B307" s="7" t="s">
        <v>1445</v>
      </c>
      <c r="C307" s="8" t="s">
        <v>33</v>
      </c>
      <c r="D307" s="9" t="s">
        <v>34</v>
      </c>
      <c r="E307" s="6"/>
      <c r="F307" s="20" t="s">
        <v>1452</v>
      </c>
      <c r="G307" s="7"/>
      <c r="H307" s="23"/>
      <c r="I307" s="6" t="s">
        <v>215</v>
      </c>
      <c r="J307" s="6" t="s">
        <v>47</v>
      </c>
      <c r="K307" s="10" t="s">
        <v>1453</v>
      </c>
      <c r="L307" s="7" t="s">
        <v>1448</v>
      </c>
      <c r="M307" s="6" t="s">
        <v>40</v>
      </c>
      <c r="N307" s="53" t="s">
        <v>1454</v>
      </c>
      <c r="O307" s="53" t="s">
        <v>1455</v>
      </c>
      <c r="P307" s="14"/>
      <c r="Q307" s="16"/>
      <c r="R307" s="14"/>
      <c r="S307" s="14"/>
      <c r="T307" s="14"/>
      <c r="U307" s="14"/>
      <c r="V307" s="14"/>
      <c r="W307" s="14"/>
      <c r="X307" s="16"/>
      <c r="Y307" s="6" t="s">
        <v>1087</v>
      </c>
      <c r="Z307" s="14" t="str">
        <f t="shared" si="1"/>
        <v>{
    "id": "M1-MyM-9a-I-2-BR",
    "stimulus": "&lt;p&gt;Se hoje é segunda-feira, {{Q2}} de {{Q1}}, qual das seguintes opções é a correta?&lt;/p&gt;",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style=\"color:#95cae9\";&gt;&lt;b&gt;?&lt;/b&gt;&lt;/span&gt;&lt;/td&gt;&lt;/tr&gt;&lt;tr&gt;&lt;td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v>
      </c>
      <c r="AA307" s="15" t="s">
        <v>1456</v>
      </c>
      <c r="AB307" s="12" t="str">
        <f t="shared" si="2"/>
        <v>M1-MyM-9a-I-2</v>
      </c>
      <c r="AC307" s="16" t="str">
        <f t="shared" si="3"/>
        <v>M1-MyM-9a-I-2-BR</v>
      </c>
      <c r="AD307" s="16" t="s">
        <v>44</v>
      </c>
      <c r="AE307" s="16"/>
      <c r="AF307" s="17" t="s">
        <v>45</v>
      </c>
    </row>
    <row r="308" ht="75.0" customHeight="1">
      <c r="A308" s="6" t="s">
        <v>1444</v>
      </c>
      <c r="B308" s="7" t="s">
        <v>1445</v>
      </c>
      <c r="C308" s="8" t="s">
        <v>33</v>
      </c>
      <c r="D308" s="9" t="s">
        <v>34</v>
      </c>
      <c r="E308" s="6"/>
      <c r="F308" s="7" t="s">
        <v>1457</v>
      </c>
      <c r="G308" s="7"/>
      <c r="H308" s="23"/>
      <c r="I308" s="6" t="s">
        <v>215</v>
      </c>
      <c r="J308" s="6" t="s">
        <v>47</v>
      </c>
      <c r="K308" s="10" t="s">
        <v>1458</v>
      </c>
      <c r="L308" s="7" t="s">
        <v>1448</v>
      </c>
      <c r="M308" s="6" t="s">
        <v>40</v>
      </c>
      <c r="N308" s="53" t="s">
        <v>1459</v>
      </c>
      <c r="O308" s="53" t="s">
        <v>1460</v>
      </c>
      <c r="P308" s="14"/>
      <c r="Q308" s="16"/>
      <c r="R308" s="14"/>
      <c r="S308" s="14"/>
      <c r="T308" s="14"/>
      <c r="U308" s="14"/>
      <c r="V308" s="14"/>
      <c r="W308" s="14"/>
      <c r="X308" s="16"/>
      <c r="Y308" s="6" t="s">
        <v>1087</v>
      </c>
      <c r="Z308" s="14" t="str">
        <f t="shared" si="1"/>
        <v>{
    "id": "M1-MyM-9a-I-3-BR",
    "stimulus": "&lt;p&gt;Se hoje é domingo, {{Q2}} de {{Q1}}, qual das seguintes opções é a correta?&lt;/p&gt;",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style=\"color:#95cae9\";&gt;&lt;b&gt;?&lt;/b&gt;&lt;/span&gt;&lt;/td&gt;&lt;/tr&gt;&lt;tr&gt;&lt;td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v>
      </c>
      <c r="AA308" s="15" t="s">
        <v>1461</v>
      </c>
      <c r="AB308" s="12" t="str">
        <f t="shared" si="2"/>
        <v>M1-MyM-9a-I-3</v>
      </c>
      <c r="AC308" s="16" t="str">
        <f t="shared" si="3"/>
        <v>M1-MyM-9a-I-3-BR</v>
      </c>
      <c r="AD308" s="16" t="s">
        <v>44</v>
      </c>
      <c r="AE308" s="16"/>
      <c r="AF308" s="17" t="s">
        <v>45</v>
      </c>
    </row>
    <row r="309" ht="75.0" customHeight="1">
      <c r="A309" s="6" t="s">
        <v>1444</v>
      </c>
      <c r="B309" s="7" t="s">
        <v>1445</v>
      </c>
      <c r="C309" s="18" t="s">
        <v>49</v>
      </c>
      <c r="D309" s="9" t="s">
        <v>34</v>
      </c>
      <c r="E309" s="6"/>
      <c r="F309" s="7" t="s">
        <v>1399</v>
      </c>
      <c r="G309" s="56" t="s">
        <v>1462</v>
      </c>
      <c r="H309" s="23"/>
      <c r="I309" s="6" t="s">
        <v>267</v>
      </c>
      <c r="J309" s="6" t="s">
        <v>37</v>
      </c>
      <c r="K309" s="10" t="s">
        <v>1463</v>
      </c>
      <c r="L309" s="10" t="s">
        <v>1464</v>
      </c>
      <c r="M309" s="6" t="s">
        <v>40</v>
      </c>
      <c r="N309" s="7" t="s">
        <v>1465</v>
      </c>
      <c r="O309" s="7" t="s">
        <v>1466</v>
      </c>
      <c r="P309" s="14"/>
      <c r="Q309" s="16"/>
      <c r="R309" s="14"/>
      <c r="S309" s="14"/>
      <c r="T309" s="14"/>
      <c r="U309" s="14"/>
      <c r="V309" s="14"/>
      <c r="W309" s="14"/>
      <c r="X309" s="16"/>
      <c r="Y309" s="6" t="s">
        <v>1087</v>
      </c>
      <c r="Z309" s="14" t="str">
        <f t="shared" si="1"/>
        <v>{
    "id": "M1-MyM-9a-E-1-BR",
    "stimulus": "&lt;p&gt;Complete a sentença.&lt;/p&gt;",
    "template": "&lt;p&gt;Hoje é terça-feira, dia {{T1}}.&lt;/p&gt;&lt;p&gt;Amanhã será {{response}}, dia {{response}}.&lt;/p&gt;",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style=\"color:#95cae9\";&gt;&lt;b&gt;?&lt;/b&gt;&lt;/span&gt;&lt;/td&gt;&lt;/tr&gt;&lt;tr&gt;&lt;td style=\"width: 33.3333%; text-align: center; vertical-align: middle;\"&gt;{{T2}}&lt;/td&gt;&lt;td style=\"width: 33.3333%; text-align: center; vertical-align: middle;\"&gt;{{T1}}&lt;/td&gt;&lt;td style=\"width: 33.3333%; text-align: center; vertical-align: middle;\"&gt;&lt;span style=\"color:#95cae9\";&gt;&lt;b&gt;?&lt;/b&gt;&lt;/span&gt;&lt;/td&gt;&lt;/tr&gt;&lt;/tbody&gt;&lt;/table&gt;&lt;/div&gt;",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AA309" s="15" t="s">
        <v>1467</v>
      </c>
      <c r="AB309" s="12" t="str">
        <f t="shared" si="2"/>
        <v>M1-MyM-9a-E-1</v>
      </c>
      <c r="AC309" s="16" t="str">
        <f t="shared" si="3"/>
        <v>M1-MyM-9a-E-1-BR</v>
      </c>
      <c r="AD309" s="16" t="s">
        <v>44</v>
      </c>
      <c r="AE309" s="16"/>
      <c r="AF309" s="17" t="s">
        <v>45</v>
      </c>
    </row>
    <row r="310" ht="75.0" customHeight="1">
      <c r="A310" s="6" t="s">
        <v>1444</v>
      </c>
      <c r="B310" s="7" t="s">
        <v>1445</v>
      </c>
      <c r="C310" s="18" t="s">
        <v>49</v>
      </c>
      <c r="D310" s="9" t="s">
        <v>34</v>
      </c>
      <c r="E310" s="6"/>
      <c r="F310" s="7" t="s">
        <v>1399</v>
      </c>
      <c r="G310" s="56" t="s">
        <v>1468</v>
      </c>
      <c r="H310" s="23"/>
      <c r="I310" s="16" t="s">
        <v>215</v>
      </c>
      <c r="J310" s="6" t="s">
        <v>37</v>
      </c>
      <c r="K310" s="10" t="s">
        <v>1469</v>
      </c>
      <c r="L310" s="10" t="s">
        <v>1470</v>
      </c>
      <c r="M310" s="6" t="s">
        <v>40</v>
      </c>
      <c r="N310" s="7" t="s">
        <v>1471</v>
      </c>
      <c r="O310" s="7" t="s">
        <v>1472</v>
      </c>
      <c r="P310" s="14"/>
      <c r="Q310" s="16"/>
      <c r="R310" s="14"/>
      <c r="S310" s="14"/>
      <c r="T310" s="14"/>
      <c r="U310" s="14"/>
      <c r="V310" s="14"/>
      <c r="W310" s="14"/>
      <c r="X310" s="16"/>
      <c r="Y310" s="6" t="s">
        <v>1087</v>
      </c>
      <c r="Z310" s="14" t="str">
        <f t="shared" si="1"/>
        <v>{
    "id": "M1-MyM-9a-E-2-BR",
    "stimulus": "&lt;p&gt;Complete a sentença.&lt;/p&gt;",
    "template": "&lt;p&gt;Hoje é domingo, dia {{T1}}.&lt;/p&gt;&lt;p&gt;Amanhã será {{response}}, dia {{response}}.&lt;/p&gt;",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style=\"color:#95cae9\";&gt;&lt;b&gt;?&lt;/b&gt;&lt;/span&gt;&lt;/td&gt;&lt;/tr&gt;&lt;tr&gt;&lt;td style=\"width: 33.3333%; text-align: center; vertical-align: middle;\"&gt;{{T2}}&lt;/td&gt;&lt;td style=\"width: 33.3333%; text-align: center; vertical-align: middle;\"&gt;{{T1}}&lt;/td&gt;&lt;td style=\"width: 33.3333%; text-align: center; vertical-align: middle;\"&gt;&lt;span style=\"color:#95cae9\";&gt;&lt;b&gt;?&lt;/b&gt;&lt;/span&gt;&lt;/td&gt;&lt;/tr&gt;&lt;/tbody&gt;&lt;/table&gt;&lt;/div&gt;",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v>
      </c>
      <c r="AA310" s="15" t="s">
        <v>1473</v>
      </c>
      <c r="AB310" s="12" t="str">
        <f t="shared" si="2"/>
        <v>M1-MyM-9a-E-2</v>
      </c>
      <c r="AC310" s="16" t="str">
        <f t="shared" si="3"/>
        <v>M1-MyM-9a-E-2-BR</v>
      </c>
      <c r="AD310" s="16" t="s">
        <v>44</v>
      </c>
      <c r="AE310" s="17"/>
      <c r="AF310" s="17" t="s">
        <v>45</v>
      </c>
    </row>
    <row r="311" ht="75.0" customHeight="1">
      <c r="A311" s="6" t="s">
        <v>1444</v>
      </c>
      <c r="B311" s="7" t="s">
        <v>1445</v>
      </c>
      <c r="C311" s="18" t="s">
        <v>49</v>
      </c>
      <c r="D311" s="9" t="s">
        <v>34</v>
      </c>
      <c r="E311" s="6"/>
      <c r="F311" s="7" t="s">
        <v>1399</v>
      </c>
      <c r="G311" s="56" t="s">
        <v>1474</v>
      </c>
      <c r="H311" s="7"/>
      <c r="I311" s="6" t="s">
        <v>215</v>
      </c>
      <c r="J311" s="6" t="s">
        <v>37</v>
      </c>
      <c r="K311" s="10" t="s">
        <v>1475</v>
      </c>
      <c r="L311" s="10" t="s">
        <v>1476</v>
      </c>
      <c r="M311" s="6" t="s">
        <v>40</v>
      </c>
      <c r="N311" s="7" t="s">
        <v>1477</v>
      </c>
      <c r="O311" s="7" t="s">
        <v>1478</v>
      </c>
      <c r="P311" s="14"/>
      <c r="Q311" s="16"/>
      <c r="R311" s="14"/>
      <c r="S311" s="14"/>
      <c r="T311" s="14"/>
      <c r="U311" s="14"/>
      <c r="V311" s="14"/>
      <c r="W311" s="14"/>
      <c r="X311" s="16"/>
      <c r="Y311" s="6" t="s">
        <v>1087</v>
      </c>
      <c r="Z311" s="14" t="str">
        <f t="shared" si="1"/>
        <v>{
    "id": "M1-MyM-9a-E-3-BR",
    "stimulus": "&lt;p&gt;Complete a sentença.&lt;/p&gt;",
    "template": "&lt;p&gt;Hoje é sábado, dia {{T1}}.&lt;/p&gt;&lt;p&gt;Ontem foi {{response}}, dia {{response}}.&lt;/p&gt;",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middle;\"&gt;&lt;span style=\"color:#95cae9\";&gt;&lt;b&gt;?&lt;/b&gt;&lt;/span&gt;&lt;/td&gt;&lt;td style=\"width: 33.3333%; text-align: center; vertical-align: middle;\"&gt;sábado&lt;/td&gt;&lt;td style=\"width: 33.3333%; text-align: center; vertical-align: middle;\"&gt;domingo&lt;/td&gt;&lt;/tr&gt;&lt;tr&gt;&lt;td style=\"width: 33.3333%; text-align: center; vertical-align: middle;\"&gt;&lt;span style=\"color:#95cae9\";&gt;&lt;b&gt;?&lt;/b&gt;&lt;/span&gt;&lt;/td&gt;&lt;td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v>
      </c>
      <c r="AA311" s="15" t="s">
        <v>1479</v>
      </c>
      <c r="AB311" s="12" t="str">
        <f t="shared" si="2"/>
        <v>M1-MyM-9a-E-3</v>
      </c>
      <c r="AC311" s="16" t="str">
        <f t="shared" si="3"/>
        <v>M1-MyM-9a-E-3-BR</v>
      </c>
      <c r="AD311" s="16" t="s">
        <v>44</v>
      </c>
      <c r="AE311" s="17"/>
      <c r="AF311" s="17" t="s">
        <v>45</v>
      </c>
    </row>
    <row r="312" ht="75.0" customHeight="1">
      <c r="A312" s="6" t="s">
        <v>1444</v>
      </c>
      <c r="B312" s="7" t="s">
        <v>1445</v>
      </c>
      <c r="C312" s="18" t="s">
        <v>49</v>
      </c>
      <c r="D312" s="9" t="s">
        <v>34</v>
      </c>
      <c r="E312" s="6"/>
      <c r="F312" s="7" t="s">
        <v>1399</v>
      </c>
      <c r="G312" s="56" t="s">
        <v>1480</v>
      </c>
      <c r="H312" s="7"/>
      <c r="I312" s="6"/>
      <c r="J312" s="6"/>
      <c r="K312" s="10" t="s">
        <v>1463</v>
      </c>
      <c r="L312" s="10" t="s">
        <v>1481</v>
      </c>
      <c r="M312" s="6" t="s">
        <v>40</v>
      </c>
      <c r="N312" s="7" t="s">
        <v>1482</v>
      </c>
      <c r="O312" s="7" t="s">
        <v>1483</v>
      </c>
      <c r="P312" s="14"/>
      <c r="Q312" s="16"/>
      <c r="R312" s="14"/>
      <c r="S312" s="14"/>
      <c r="T312" s="14"/>
      <c r="U312" s="14"/>
      <c r="V312" s="14"/>
      <c r="W312" s="14"/>
      <c r="X312" s="16"/>
      <c r="Y312" s="6" t="s">
        <v>1087</v>
      </c>
      <c r="Z312" s="14" t="str">
        <f t="shared" si="1"/>
        <v>{
    "id": "M1-MyM-9a-E-4-BR",
    "stimulus": "&lt;p&gt;Complete a sentença.&lt;/p&gt;",
    "template": "&lt;p&gt;Hoje é quinta-feira, dia {{T1}}.&lt;/p&gt;&lt;p&gt;Ontem foi {{response}}, dia {{response}}.&lt;/p&gt;",
    "hint":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middle;\"&gt;&lt;span style=\"color:#95cae9\";&gt;&lt;b&gt;?&lt;/b&gt;&lt;/span&gt;&lt;/td&gt;&lt;td style=\"width: 33.3333%; text-align: center; vertical-align: middle;\"&gt;quinta-feira&lt;/td&gt;&lt;td style=\"width: 33.3333%; text-align: center; vertical-align: middle;\"&gt;sexta-feira&lt;/td&gt;&lt;/tr&gt;&lt;tr&gt;&lt;td style=\"width: 33.3333%; text-align: center; vertical-align: middle;\"&gt;&lt;span style=\"color:#95cae9\";&gt;&lt;b&gt;?&lt;/b&gt;&lt;/span&gt;&lt;/td&gt;&lt;td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#95cae9; text-align: center; vertical-align: middle;\"&gt;&lt;div style=\"display:flex; justify-content:center;\"&gt;&lt;b&gt;Ontem&lt;/b&gt;&lt;/div&gt;&lt;/td&gt;&lt;td style=\"width: 33.3333%; background-color:#95cae9; text-align: center; vertical-align: middle;\"&gt;&lt;div style=\"display:flex; justify-content:center;\"&gt;&lt;b&gt;Hoje&lt;/b&gt;&lt;/div&gt;&lt;/td&gt;&lt;td style=\"width: 33.3333%; background-color:#95cae9;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AA312" s="15" t="s">
        <v>1484</v>
      </c>
      <c r="AB312" s="12" t="str">
        <f t="shared" si="2"/>
        <v>M1-MyM-9a-E-4</v>
      </c>
      <c r="AC312" s="16" t="str">
        <f t="shared" si="3"/>
        <v>M1-MyM-9a-E-4-BR</v>
      </c>
      <c r="AD312" s="16" t="s">
        <v>44</v>
      </c>
      <c r="AE312" s="17"/>
      <c r="AF312" s="17" t="s">
        <v>45</v>
      </c>
    </row>
    <row r="313" ht="75.0" customHeight="1">
      <c r="A313" s="6" t="s">
        <v>1485</v>
      </c>
      <c r="B313" s="7" t="s">
        <v>1486</v>
      </c>
      <c r="C313" s="57" t="s">
        <v>33</v>
      </c>
      <c r="D313" s="9" t="s">
        <v>34</v>
      </c>
      <c r="E313" s="6"/>
      <c r="F313" s="10" t="s">
        <v>1487</v>
      </c>
      <c r="G313" s="7"/>
      <c r="H313" s="23"/>
      <c r="I313" s="7"/>
      <c r="J313" s="6" t="s">
        <v>1488</v>
      </c>
      <c r="K313" s="7"/>
      <c r="L313" s="7"/>
      <c r="M313" s="7" t="s">
        <v>40</v>
      </c>
      <c r="N313" s="10" t="s">
        <v>1489</v>
      </c>
      <c r="O313" s="10" t="s">
        <v>1489</v>
      </c>
      <c r="P313" s="14"/>
      <c r="Q313" s="16"/>
      <c r="R313" s="14"/>
      <c r="S313" s="14"/>
      <c r="T313" s="14"/>
      <c r="U313" s="14"/>
      <c r="V313" s="14"/>
      <c r="W313" s="14"/>
      <c r="X313" s="23"/>
      <c r="Y313" s="6" t="s">
        <v>1087</v>
      </c>
      <c r="Z313" s="14" t="str">
        <f t="shared" si="1"/>
        <v>{"id":"M1-MyM-10a-I-1-BR","stimulus":"&lt;p&gt;Ajuste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13" s="15" t="s">
        <v>1490</v>
      </c>
      <c r="AB313" s="12" t="str">
        <f t="shared" si="2"/>
        <v>M1-MyM-10a-I-1</v>
      </c>
      <c r="AC313" s="16" t="str">
        <f t="shared" si="3"/>
        <v>M1-MyM-10a-I-1-BR</v>
      </c>
      <c r="AD313" s="16" t="s">
        <v>44</v>
      </c>
      <c r="AE313" s="17"/>
      <c r="AF313" s="17" t="s">
        <v>45</v>
      </c>
    </row>
    <row r="314" ht="75.0" customHeight="1">
      <c r="A314" s="6" t="s">
        <v>1485</v>
      </c>
      <c r="B314" s="7" t="s">
        <v>1486</v>
      </c>
      <c r="C314" s="58" t="s">
        <v>49</v>
      </c>
      <c r="D314" s="9" t="s">
        <v>34</v>
      </c>
      <c r="E314" s="6"/>
      <c r="F314" s="10" t="s">
        <v>1491</v>
      </c>
      <c r="G314" s="7"/>
      <c r="H314" s="23"/>
      <c r="I314" s="7"/>
      <c r="J314" s="6" t="s">
        <v>1488</v>
      </c>
      <c r="K314" s="7"/>
      <c r="L314" s="7"/>
      <c r="M314" s="7" t="s">
        <v>40</v>
      </c>
      <c r="N314" s="10" t="s">
        <v>1489</v>
      </c>
      <c r="O314" s="10" t="s">
        <v>1489</v>
      </c>
      <c r="P314" s="14"/>
      <c r="Q314" s="16"/>
      <c r="R314" s="14"/>
      <c r="S314" s="14"/>
      <c r="T314" s="14"/>
      <c r="U314" s="14"/>
      <c r="V314" s="14"/>
      <c r="W314" s="14"/>
      <c r="X314" s="16"/>
      <c r="Y314" s="6" t="s">
        <v>1087</v>
      </c>
      <c r="Z314" s="14" t="str">
        <f t="shared" si="1"/>
        <v>{"id":"M1-MyM-10a-E-1-BR","stimulus":"&lt;p&gt;A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14" s="15" t="s">
        <v>1492</v>
      </c>
      <c r="AB314" s="12" t="str">
        <f t="shared" si="2"/>
        <v>M1-MyM-10a-E-1</v>
      </c>
      <c r="AC314" s="16" t="str">
        <f t="shared" si="3"/>
        <v>M1-MyM-10a-E-1-BR</v>
      </c>
      <c r="AD314" s="16" t="s">
        <v>44</v>
      </c>
      <c r="AE314" s="17" t="s">
        <v>220</v>
      </c>
      <c r="AF314" s="17" t="s">
        <v>45</v>
      </c>
    </row>
    <row r="315" ht="75.0" customHeight="1">
      <c r="A315" s="6" t="s">
        <v>1485</v>
      </c>
      <c r="B315" s="7" t="s">
        <v>1486</v>
      </c>
      <c r="C315" s="58" t="s">
        <v>49</v>
      </c>
      <c r="D315" s="9" t="s">
        <v>34</v>
      </c>
      <c r="E315" s="6"/>
      <c r="F315" s="7" t="s">
        <v>1493</v>
      </c>
      <c r="G315" s="7"/>
      <c r="H315" s="23"/>
      <c r="I315" s="7"/>
      <c r="J315" s="6" t="s">
        <v>1488</v>
      </c>
      <c r="K315" s="7"/>
      <c r="L315" s="7"/>
      <c r="M315" s="7" t="s">
        <v>40</v>
      </c>
      <c r="N315" s="10" t="s">
        <v>1489</v>
      </c>
      <c r="O315" s="10" t="s">
        <v>1489</v>
      </c>
      <c r="P315" s="14"/>
      <c r="Q315" s="16"/>
      <c r="R315" s="14"/>
      <c r="S315" s="14"/>
      <c r="T315" s="14"/>
      <c r="U315" s="14"/>
      <c r="V315" s="14"/>
      <c r="W315" s="14"/>
      <c r="X315" s="16"/>
      <c r="Y315" s="6" t="s">
        <v>1087</v>
      </c>
      <c r="Z315" s="14" t="str">
        <f t="shared" si="1"/>
        <v>{"id":"M1-MyM-10a-E-2-BR","stimulus":"&lt;p&gt;As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15" s="15" t="s">
        <v>1494</v>
      </c>
      <c r="AB315" s="12" t="str">
        <f t="shared" si="2"/>
        <v>M1-MyM-10a-E-2</v>
      </c>
      <c r="AC315" s="16" t="str">
        <f t="shared" si="3"/>
        <v>M1-MyM-10a-E-2-BR</v>
      </c>
      <c r="AD315" s="16" t="s">
        <v>44</v>
      </c>
      <c r="AE315" s="17" t="s">
        <v>220</v>
      </c>
      <c r="AF315" s="17" t="s">
        <v>45</v>
      </c>
    </row>
    <row r="316" ht="75.0" customHeight="1">
      <c r="A316" s="6" t="s">
        <v>1485</v>
      </c>
      <c r="B316" s="7" t="s">
        <v>1486</v>
      </c>
      <c r="C316" s="58" t="s">
        <v>49</v>
      </c>
      <c r="D316" s="9" t="s">
        <v>34</v>
      </c>
      <c r="E316" s="6"/>
      <c r="F316" s="7" t="s">
        <v>1495</v>
      </c>
      <c r="G316" s="7"/>
      <c r="H316" s="23"/>
      <c r="I316" s="7"/>
      <c r="J316" s="6" t="s">
        <v>1488</v>
      </c>
      <c r="K316" s="7"/>
      <c r="L316" s="7"/>
      <c r="M316" s="7" t="s">
        <v>40</v>
      </c>
      <c r="N316" s="10" t="s">
        <v>1489</v>
      </c>
      <c r="O316" s="10" t="s">
        <v>1489</v>
      </c>
      <c r="P316" s="14"/>
      <c r="Q316" s="16"/>
      <c r="R316" s="14"/>
      <c r="S316" s="14"/>
      <c r="T316" s="14"/>
      <c r="U316" s="14"/>
      <c r="V316" s="14"/>
      <c r="W316" s="14"/>
      <c r="X316" s="16"/>
      <c r="Y316" s="6" t="s">
        <v>1087</v>
      </c>
      <c r="Z316" s="14" t="str">
        <f t="shared" si="1"/>
        <v>{"id":"M1-MyM-10a-E-3-BR","stimulus":"&lt;p&gt;Um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16" s="15" t="s">
        <v>1496</v>
      </c>
      <c r="AB316" s="12" t="str">
        <f t="shared" si="2"/>
        <v>M1-MyM-10a-E-3</v>
      </c>
      <c r="AC316" s="16" t="str">
        <f t="shared" si="3"/>
        <v>M1-MyM-10a-E-3-BR</v>
      </c>
      <c r="AD316" s="16" t="s">
        <v>44</v>
      </c>
      <c r="AE316" s="17" t="s">
        <v>220</v>
      </c>
      <c r="AF316" s="17" t="s">
        <v>45</v>
      </c>
    </row>
    <row r="317" ht="75.0" customHeight="1">
      <c r="A317" s="6" t="s">
        <v>1497</v>
      </c>
      <c r="B317" s="7" t="s">
        <v>1498</v>
      </c>
      <c r="C317" s="8" t="s">
        <v>33</v>
      </c>
      <c r="D317" s="9" t="s">
        <v>34</v>
      </c>
      <c r="E317" s="6"/>
      <c r="F317" s="7" t="s">
        <v>1499</v>
      </c>
      <c r="G317" s="7"/>
      <c r="H317" s="23"/>
      <c r="I317" s="7"/>
      <c r="J317" s="6" t="s">
        <v>1488</v>
      </c>
      <c r="K317" s="7"/>
      <c r="L317" s="7"/>
      <c r="M317" s="7" t="s">
        <v>40</v>
      </c>
      <c r="N317" s="10" t="s">
        <v>1500</v>
      </c>
      <c r="O317" s="10" t="s">
        <v>1500</v>
      </c>
      <c r="P317" s="14"/>
      <c r="Q317" s="16"/>
      <c r="R317" s="14"/>
      <c r="S317" s="14"/>
      <c r="T317" s="14"/>
      <c r="U317" s="14"/>
      <c r="V317" s="14"/>
      <c r="W317" s="14"/>
      <c r="X317" s="16"/>
      <c r="Y317" s="6" t="s">
        <v>1087</v>
      </c>
      <c r="Z317" s="14" t="str">
        <f t="shared" si="1"/>
        <v>{"id":"M1-MyM-10b-I-1-BR","stimulus":"&lt;p&gt;Ajuste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v>
      </c>
      <c r="AA317" s="15" t="s">
        <v>1501</v>
      </c>
      <c r="AB317" s="12" t="str">
        <f t="shared" si="2"/>
        <v>M1-MyM-10b-I-1</v>
      </c>
      <c r="AC317" s="16" t="str">
        <f t="shared" si="3"/>
        <v>M1-MyM-10b-I-1-BR</v>
      </c>
      <c r="AD317" s="16" t="s">
        <v>44</v>
      </c>
      <c r="AE317" s="17" t="s">
        <v>220</v>
      </c>
      <c r="AF317" s="17" t="s">
        <v>45</v>
      </c>
    </row>
    <row r="318" ht="75.0" customHeight="1">
      <c r="A318" s="6" t="s">
        <v>1497</v>
      </c>
      <c r="B318" s="7" t="s">
        <v>1498</v>
      </c>
      <c r="C318" s="58" t="s">
        <v>49</v>
      </c>
      <c r="D318" s="9" t="s">
        <v>34</v>
      </c>
      <c r="E318" s="6"/>
      <c r="F318" s="7" t="s">
        <v>1502</v>
      </c>
      <c r="G318" s="7"/>
      <c r="H318" s="23"/>
      <c r="I318" s="7"/>
      <c r="J318" s="16" t="s">
        <v>1488</v>
      </c>
      <c r="K318" s="23"/>
      <c r="L318" s="23"/>
      <c r="M318" s="23" t="s">
        <v>40</v>
      </c>
      <c r="N318" s="10" t="s">
        <v>1500</v>
      </c>
      <c r="O318" s="10" t="s">
        <v>1500</v>
      </c>
      <c r="P318" s="14"/>
      <c r="Q318" s="16"/>
      <c r="R318" s="14"/>
      <c r="S318" s="14"/>
      <c r="T318" s="14"/>
      <c r="U318" s="14"/>
      <c r="V318" s="14"/>
      <c r="W318" s="14"/>
      <c r="X318" s="16"/>
      <c r="Y318" s="6" t="s">
        <v>1087</v>
      </c>
      <c r="Z318" s="14" t="str">
        <f t="shared" si="1"/>
        <v>{"id":"M1-MyM-10b-E-1-BR","stimulus":"&lt;p&gt;A partida de futebol do time de Helena vai começar às {{T11}}{{T12}}. Marque esta hora no relógio. &lt;/p&gt;","feedback":"&lt;p&gt;Os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18" s="15" t="s">
        <v>1503</v>
      </c>
      <c r="AB318" s="12" t="str">
        <f t="shared" si="2"/>
        <v>M1-MyM-10b-E-1</v>
      </c>
      <c r="AC318" s="16" t="str">
        <f t="shared" si="3"/>
        <v>M1-MyM-10b-E-1-BR</v>
      </c>
      <c r="AD318" s="16" t="s">
        <v>44</v>
      </c>
      <c r="AE318" s="17" t="s">
        <v>220</v>
      </c>
      <c r="AF318" s="17" t="s">
        <v>45</v>
      </c>
    </row>
    <row r="319" ht="75.0" customHeight="1">
      <c r="A319" s="6" t="s">
        <v>1497</v>
      </c>
      <c r="B319" s="7" t="s">
        <v>1498</v>
      </c>
      <c r="C319" s="58" t="s">
        <v>49</v>
      </c>
      <c r="D319" s="9" t="s">
        <v>34</v>
      </c>
      <c r="E319" s="6"/>
      <c r="F319" s="7" t="s">
        <v>1504</v>
      </c>
      <c r="G319" s="7"/>
      <c r="H319" s="23"/>
      <c r="I319" s="7"/>
      <c r="J319" s="16" t="s">
        <v>1488</v>
      </c>
      <c r="K319" s="23"/>
      <c r="L319" s="23"/>
      <c r="M319" s="23" t="s">
        <v>40</v>
      </c>
      <c r="N319" s="10" t="s">
        <v>1500</v>
      </c>
      <c r="O319" s="10" t="s">
        <v>1500</v>
      </c>
      <c r="P319" s="14"/>
      <c r="Q319" s="16"/>
      <c r="R319" s="14"/>
      <c r="S319" s="14"/>
      <c r="T319" s="14"/>
      <c r="U319" s="14"/>
      <c r="V319" s="14"/>
      <c r="W319" s="14"/>
      <c r="X319" s="16"/>
      <c r="Y319" s="6" t="s">
        <v>1087</v>
      </c>
      <c r="Z319" s="14" t="str">
        <f t="shared" si="1"/>
        <v>{"id":"M1-MyM-10b-E-2-BR","stimulus":"&lt;p&gt;Evandro disse que o filme ao qual ele está assistindo vai terminar às {{T11}}{{T12}}. Marque esta hora no relógio. &lt;/p&gt;","feedback":"&lt;p&gt;Os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19" s="15" t="s">
        <v>1505</v>
      </c>
      <c r="AB319" s="12" t="str">
        <f t="shared" si="2"/>
        <v>M1-MyM-10b-E-2</v>
      </c>
      <c r="AC319" s="16" t="str">
        <f t="shared" si="3"/>
        <v>M1-MyM-10b-E-2-BR</v>
      </c>
      <c r="AD319" s="16" t="s">
        <v>44</v>
      </c>
      <c r="AE319" s="17" t="s">
        <v>220</v>
      </c>
      <c r="AF319" s="17" t="s">
        <v>45</v>
      </c>
    </row>
    <row r="320" ht="75.0" customHeight="1">
      <c r="A320" s="6" t="s">
        <v>1497</v>
      </c>
      <c r="B320" s="7" t="s">
        <v>1498</v>
      </c>
      <c r="C320" s="58" t="s">
        <v>49</v>
      </c>
      <c r="D320" s="9" t="s">
        <v>34</v>
      </c>
      <c r="E320" s="6"/>
      <c r="F320" s="10" t="s">
        <v>1506</v>
      </c>
      <c r="G320" s="7"/>
      <c r="H320" s="23"/>
      <c r="I320" s="7"/>
      <c r="J320" s="16" t="s">
        <v>1488</v>
      </c>
      <c r="K320" s="23"/>
      <c r="L320" s="23"/>
      <c r="M320" s="23" t="s">
        <v>40</v>
      </c>
      <c r="N320" s="10" t="s">
        <v>1500</v>
      </c>
      <c r="O320" s="10" t="s">
        <v>1500</v>
      </c>
      <c r="P320" s="14"/>
      <c r="Q320" s="16"/>
      <c r="R320" s="14"/>
      <c r="S320" s="14"/>
      <c r="T320" s="14"/>
      <c r="U320" s="14"/>
      <c r="V320" s="14"/>
      <c r="W320" s="14"/>
      <c r="X320" s="16"/>
      <c r="Y320" s="6" t="s">
        <v>1087</v>
      </c>
      <c r="Z320" s="14" t="str">
        <f t="shared" si="1"/>
        <v>{"id":"M1-MyM-10b-E-3-BR","stimulus":"&lt;p&gt;Érica tem uma consulta com o dentista às {{T11}}{{T12}}. Marque esta hora no relógio. &lt;/p&gt;","feedback":"&lt;p&gt;Os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20" s="15" t="s">
        <v>1507</v>
      </c>
      <c r="AB320" s="12" t="str">
        <f t="shared" si="2"/>
        <v>M1-MyM-10b-E-3</v>
      </c>
      <c r="AC320" s="16" t="str">
        <f t="shared" si="3"/>
        <v>M1-MyM-10b-E-3-BR</v>
      </c>
      <c r="AD320" s="16" t="s">
        <v>44</v>
      </c>
      <c r="AE320" s="17" t="s">
        <v>220</v>
      </c>
      <c r="AF320" s="17" t="s">
        <v>45</v>
      </c>
    </row>
    <row r="321" ht="75.0" customHeight="1">
      <c r="A321" s="6" t="s">
        <v>1508</v>
      </c>
      <c r="B321" s="7" t="s">
        <v>1509</v>
      </c>
      <c r="C321" s="8" t="s">
        <v>33</v>
      </c>
      <c r="D321" s="17" t="s">
        <v>34</v>
      </c>
      <c r="E321" s="6"/>
      <c r="F321" s="10" t="s">
        <v>1510</v>
      </c>
      <c r="G321" s="7"/>
      <c r="H321" s="23"/>
      <c r="I321" s="6" t="s">
        <v>215</v>
      </c>
      <c r="J321" s="16" t="s">
        <v>85</v>
      </c>
      <c r="K321" s="23" t="s">
        <v>87</v>
      </c>
      <c r="L321" s="23" t="s">
        <v>87</v>
      </c>
      <c r="M321" s="16" t="s">
        <v>40</v>
      </c>
      <c r="N321" s="23" t="s">
        <v>1511</v>
      </c>
      <c r="O321" s="23" t="s">
        <v>1511</v>
      </c>
      <c r="P321" s="14"/>
      <c r="Q321" s="16"/>
      <c r="R321" s="14"/>
      <c r="S321" s="14"/>
      <c r="T321" s="14"/>
      <c r="U321" s="14"/>
      <c r="V321" s="14"/>
      <c r="W321" s="14"/>
      <c r="X321" s="16"/>
      <c r="Y321" s="6" t="s">
        <v>1087</v>
      </c>
      <c r="Z321" s="14" t="str">
        <f t="shared" si="1"/>
        <v>{"id":"M1-MyM-11a-I-1-BR","stimulus":"&lt;p&gt;Coloque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AA321" s="15" t="s">
        <v>1512</v>
      </c>
      <c r="AB321" s="12" t="str">
        <f t="shared" si="2"/>
        <v>M1-MyM-11a-I-1</v>
      </c>
      <c r="AC321" s="16" t="str">
        <f t="shared" si="3"/>
        <v>M1-MyM-11a-I-1-BR</v>
      </c>
      <c r="AD321" s="16" t="s">
        <v>44</v>
      </c>
      <c r="AE321" s="17" t="s">
        <v>220</v>
      </c>
      <c r="AF321" s="16"/>
    </row>
    <row r="322" ht="75.0" customHeight="1">
      <c r="A322" s="6" t="s">
        <v>1508</v>
      </c>
      <c r="B322" s="7" t="s">
        <v>1509</v>
      </c>
      <c r="C322" s="8" t="s">
        <v>33</v>
      </c>
      <c r="D322" s="9" t="s">
        <v>34</v>
      </c>
      <c r="E322" s="6"/>
      <c r="F322" s="10" t="s">
        <v>1513</v>
      </c>
      <c r="G322" s="7"/>
      <c r="H322" s="23"/>
      <c r="I322" s="6" t="s">
        <v>215</v>
      </c>
      <c r="J322" s="17" t="s">
        <v>1366</v>
      </c>
      <c r="K322" s="23" t="s">
        <v>87</v>
      </c>
      <c r="L322" s="23" t="s">
        <v>87</v>
      </c>
      <c r="M322" s="16" t="s">
        <v>40</v>
      </c>
      <c r="N322" s="10" t="s">
        <v>1514</v>
      </c>
      <c r="O322" s="10" t="s">
        <v>1515</v>
      </c>
      <c r="P322" s="14"/>
      <c r="Q322" s="16"/>
      <c r="R322" s="14"/>
      <c r="S322" s="14"/>
      <c r="T322" s="14"/>
      <c r="U322" s="14"/>
      <c r="V322" s="14"/>
      <c r="W322" s="14"/>
      <c r="X322" s="16"/>
      <c r="Y322" s="6" t="s">
        <v>1087</v>
      </c>
      <c r="Z322" s="14" t="str">
        <f t="shared" si="1"/>
        <v>{"id":"M1-MyM-11a-I-2-BR","stimulus":"&lt;p&gt;Qual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AA322" s="15" t="s">
        <v>1516</v>
      </c>
      <c r="AB322" s="12" t="str">
        <f t="shared" si="2"/>
        <v>M1-MyM-11a-I-2</v>
      </c>
      <c r="AC322" s="16" t="str">
        <f t="shared" si="3"/>
        <v>M1-MyM-11a-I-2-BR</v>
      </c>
      <c r="AD322" s="16" t="s">
        <v>44</v>
      </c>
      <c r="AE322" s="17" t="s">
        <v>220</v>
      </c>
      <c r="AF322" s="16"/>
    </row>
    <row r="323" ht="75.0" customHeight="1">
      <c r="A323" s="6" t="s">
        <v>1508</v>
      </c>
      <c r="B323" s="7" t="s">
        <v>1509</v>
      </c>
      <c r="C323" s="8" t="s">
        <v>33</v>
      </c>
      <c r="D323" s="17" t="s">
        <v>34</v>
      </c>
      <c r="E323" s="6"/>
      <c r="F323" s="10" t="s">
        <v>1517</v>
      </c>
      <c r="G323" s="7"/>
      <c r="H323" s="23"/>
      <c r="I323" s="6" t="s">
        <v>215</v>
      </c>
      <c r="J323" s="17" t="s">
        <v>1366</v>
      </c>
      <c r="K323" s="23" t="s">
        <v>87</v>
      </c>
      <c r="L323" s="23" t="s">
        <v>87</v>
      </c>
      <c r="M323" s="16" t="s">
        <v>40</v>
      </c>
      <c r="N323" s="10" t="s">
        <v>1518</v>
      </c>
      <c r="O323" s="10" t="s">
        <v>1519</v>
      </c>
      <c r="P323" s="14"/>
      <c r="Q323" s="16"/>
      <c r="R323" s="14"/>
      <c r="S323" s="14"/>
      <c r="T323" s="14"/>
      <c r="U323" s="14"/>
      <c r="V323" s="14"/>
      <c r="W323" s="14"/>
      <c r="X323" s="16"/>
      <c r="Y323" s="6" t="s">
        <v>1087</v>
      </c>
      <c r="Z323" s="14" t="str">
        <f t="shared" si="1"/>
        <v>{"id":"M1-MyM-11a-I-3-BR","stimulus":"&lt;p&gt;Que atividade a criança faz no final do dia?&lt;/p&gt;","feedback":"&lt;p&gt;Nas últimas horas do dia é comum escovar os dentes, ir para a cama e dormir.&lt;/p&gt; ","hint":"&lt;p&gt;Pense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AA323" s="15" t="s">
        <v>1520</v>
      </c>
      <c r="AB323" s="12" t="str">
        <f t="shared" si="2"/>
        <v>M1-MyM-11a-I-3</v>
      </c>
      <c r="AC323" s="16" t="str">
        <f t="shared" si="3"/>
        <v>M1-MyM-11a-I-3-BR</v>
      </c>
      <c r="AD323" s="16" t="s">
        <v>44</v>
      </c>
      <c r="AE323" s="17" t="s">
        <v>220</v>
      </c>
      <c r="AF323" s="16"/>
    </row>
    <row r="324" ht="75.0" customHeight="1">
      <c r="A324" s="6" t="s">
        <v>1508</v>
      </c>
      <c r="B324" s="7" t="s">
        <v>1509</v>
      </c>
      <c r="C324" s="8" t="s">
        <v>33</v>
      </c>
      <c r="D324" s="17" t="s">
        <v>34</v>
      </c>
      <c r="E324" s="6"/>
      <c r="F324" s="10" t="s">
        <v>1521</v>
      </c>
      <c r="G324" s="7"/>
      <c r="H324" s="23"/>
      <c r="I324" s="6" t="s">
        <v>215</v>
      </c>
      <c r="J324" s="17" t="s">
        <v>37</v>
      </c>
      <c r="K324" s="10" t="s">
        <v>1522</v>
      </c>
      <c r="L324" s="10" t="s">
        <v>1523</v>
      </c>
      <c r="M324" s="16" t="s">
        <v>40</v>
      </c>
      <c r="N324" s="10" t="s">
        <v>1524</v>
      </c>
      <c r="O324" s="10" t="s">
        <v>1525</v>
      </c>
      <c r="P324" s="14"/>
      <c r="Q324" s="16"/>
      <c r="R324" s="14"/>
      <c r="S324" s="14"/>
      <c r="T324" s="14"/>
      <c r="U324" s="14"/>
      <c r="V324" s="14"/>
      <c r="W324" s="14"/>
      <c r="X324" s="16"/>
      <c r="Y324" s="6" t="s">
        <v>1087</v>
      </c>
      <c r="Z324" s="14" t="str">
        <f t="shared" si="1"/>
        <v>{"id":"M1-MyM-11a-I-4-BR","stimulus":"&lt;p&gt;A que horas essas ações ocorrem? Arraste as horas até as imagens.&lt;/p&gt;","template":"&lt;table style=\"width: 100%;\"&gt;\r\n\t&lt;tbody&gt;\r\n\t\t&lt;tr&gt;\r\n\t\t\t&lt;td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width=\"200\"&gt;&lt;/img&gt;&lt;/div&gt;&lt;/td&gt;\r\n\t\t&lt;/tr&gt;\r\n\t\t&lt;tr&gt;\r\n\t\t\t&lt;td style=\"width: 33.3333%; border: none;\"&gt;&lt;div style=\"display:flex; justify-content:center;\"&gt;{{response}}&lt;/div&gt;&lt;/td&gt;\r\n\t\t\t&lt;td style=\"width: 33.3333%; border: none;\"&gt;&lt;div style=\"display:flex; justify-content:center;\"&gt;{{response}}&lt;/div&gt;&lt;/td&gt;\r\n\t\t\t&lt;td style=\"width: 33.3333%; border: none;\"&gt;&lt;div style=\"display:flex; justify-content:center;\"&gt;{{response}}&lt;/div&gt;&lt;/td&gt;\r\n\t\t&lt;/tr&gt;\r\n\t&lt;/tbody&gt;\r\n&lt;/table&gt;\r\n","hint":"&lt;p&gt;Observe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v>
      </c>
      <c r="AA324" s="15" t="s">
        <v>1526</v>
      </c>
      <c r="AB324" s="12" t="str">
        <f t="shared" si="2"/>
        <v>M1-MyM-11a-I-4</v>
      </c>
      <c r="AC324" s="16" t="str">
        <f t="shared" si="3"/>
        <v>M1-MyM-11a-I-4-BR</v>
      </c>
      <c r="AD324" s="16" t="s">
        <v>44</v>
      </c>
      <c r="AE324" s="17" t="s">
        <v>220</v>
      </c>
      <c r="AF324" s="16"/>
    </row>
    <row r="325" ht="75.0" customHeight="1">
      <c r="A325" s="6" t="s">
        <v>1508</v>
      </c>
      <c r="B325" s="7" t="s">
        <v>1509</v>
      </c>
      <c r="C325" s="8" t="s">
        <v>33</v>
      </c>
      <c r="D325" s="17" t="s">
        <v>34</v>
      </c>
      <c r="E325" s="6"/>
      <c r="F325" s="10" t="s">
        <v>1527</v>
      </c>
      <c r="G325" s="7"/>
      <c r="H325" s="23"/>
      <c r="I325" s="6" t="s">
        <v>215</v>
      </c>
      <c r="J325" s="17" t="s">
        <v>37</v>
      </c>
      <c r="K325" s="10" t="s">
        <v>1528</v>
      </c>
      <c r="L325" s="10" t="s">
        <v>1523</v>
      </c>
      <c r="M325" s="16" t="s">
        <v>40</v>
      </c>
      <c r="N325" s="10" t="s">
        <v>1524</v>
      </c>
      <c r="O325" s="10" t="s">
        <v>1529</v>
      </c>
      <c r="P325" s="14"/>
      <c r="Q325" s="16"/>
      <c r="R325" s="14"/>
      <c r="S325" s="14"/>
      <c r="T325" s="14"/>
      <c r="U325" s="14"/>
      <c r="V325" s="14"/>
      <c r="W325" s="14"/>
      <c r="X325" s="16"/>
      <c r="Y325" s="6" t="s">
        <v>1087</v>
      </c>
      <c r="Z325" s="14" t="str">
        <f t="shared" si="1"/>
        <v>{"id":"M1-MyM-11a-I-5-BR","stimulus":"&lt;p&gt;A que horas essas ações ocorrem? Arraste as horas até as imagens.&lt;/p&gt;","template":"&lt;table style=\"width: 100%;\"&gt;\r\n\t&lt;tbody&gt;\r\n\t\t&lt;tr&gt;\r\n\t\t\t&lt;td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width=\"200\"&gt;&lt;/img&gt;&lt;/div&gt;&lt;/td&gt;\r\n\t\t&lt;/tr&gt;\r\n\t\t&lt;tr&gt;\r\n\t\t\t&lt;td style=\"width: 33.3333%; border: none;\"&gt;&lt;div style=\"display:flex; justify-content:center;\"&gt;{{response}}&lt;/div&gt;&lt;/td&gt;\r\n\t\t\t&lt;td style=\"width: 33.3333%; border: none;\"&gt;&lt;div style=\"display:flex; justify-content:center;\"&gt;{{response}}&lt;/div&gt;&lt;/td&gt;\r\n\t\t\t&lt;td style=\"width: 33.3333%; border: none;\"&gt;&lt;div style=\"display:flex; justify-content:center;\"&gt;{{response}}&lt;/div&gt;&lt;/td&gt;\r\n\t\t&lt;/tr&gt;\r\n\t&lt;/tbody&gt;\r\n&lt;/table&gt;\r\n","hint":"&lt;p&gt;Observe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v>
      </c>
      <c r="AA325" s="15" t="s">
        <v>1530</v>
      </c>
      <c r="AB325" s="12" t="str">
        <f t="shared" si="2"/>
        <v>M1-MyM-11a-I-5</v>
      </c>
      <c r="AC325" s="16" t="str">
        <f t="shared" si="3"/>
        <v>M1-MyM-11a-I-5-BR</v>
      </c>
      <c r="AD325" s="16" t="s">
        <v>44</v>
      </c>
      <c r="AE325" s="17" t="s">
        <v>220</v>
      </c>
      <c r="AF325" s="16"/>
    </row>
    <row r="326" ht="75.0" customHeight="1">
      <c r="A326" s="6" t="s">
        <v>1531</v>
      </c>
      <c r="B326" s="7" t="s">
        <v>1532</v>
      </c>
      <c r="C326" s="8" t="s">
        <v>33</v>
      </c>
      <c r="D326" s="9" t="s">
        <v>34</v>
      </c>
      <c r="E326" s="17"/>
      <c r="F326" s="10" t="s">
        <v>1533</v>
      </c>
      <c r="G326" s="10" t="s">
        <v>1534</v>
      </c>
      <c r="H326" s="23"/>
      <c r="I326" s="17" t="s">
        <v>104</v>
      </c>
      <c r="J326" s="17" t="s">
        <v>37</v>
      </c>
      <c r="K326" s="10" t="s">
        <v>1535</v>
      </c>
      <c r="L326" s="10" t="s">
        <v>1536</v>
      </c>
      <c r="M326" s="16" t="s">
        <v>40</v>
      </c>
      <c r="N326" s="10" t="s">
        <v>1537</v>
      </c>
      <c r="O326" s="10" t="s">
        <v>1538</v>
      </c>
      <c r="P326" s="14"/>
      <c r="Q326" s="16"/>
      <c r="R326" s="14"/>
      <c r="S326" s="14"/>
      <c r="T326" s="14"/>
      <c r="U326" s="14"/>
      <c r="V326" s="14"/>
      <c r="W326" s="14"/>
      <c r="X326" s="16"/>
      <c r="Y326" s="6" t="s">
        <v>1087</v>
      </c>
      <c r="Z326" s="14" t="str">
        <f t="shared" si="1"/>
        <v>{"id":"M1-MyM-12a-I-1-BR","stimulus":"&lt;p&gt;Arraste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AA326" s="15" t="s">
        <v>1539</v>
      </c>
      <c r="AB326" s="12" t="str">
        <f t="shared" si="2"/>
        <v>M1-MyM-12a-I-1</v>
      </c>
      <c r="AC326" s="16" t="str">
        <f t="shared" si="3"/>
        <v>M1-MyM-12a-I-1-BR</v>
      </c>
      <c r="AD326" s="16" t="s">
        <v>44</v>
      </c>
      <c r="AE326" s="17"/>
      <c r="AF326" s="17" t="s">
        <v>45</v>
      </c>
    </row>
    <row r="327" ht="75.0" customHeight="1">
      <c r="A327" s="6" t="s">
        <v>1531</v>
      </c>
      <c r="B327" s="7" t="s">
        <v>1532</v>
      </c>
      <c r="C327" s="18" t="s">
        <v>49</v>
      </c>
      <c r="D327" s="9" t="s">
        <v>34</v>
      </c>
      <c r="E327" s="17"/>
      <c r="F327" s="10" t="s">
        <v>1540</v>
      </c>
      <c r="G327" s="10" t="s">
        <v>1541</v>
      </c>
      <c r="H327" s="23"/>
      <c r="I327" s="17" t="s">
        <v>104</v>
      </c>
      <c r="J327" s="17" t="s">
        <v>72</v>
      </c>
      <c r="K327" s="10" t="s">
        <v>1542</v>
      </c>
      <c r="L327" s="10" t="s">
        <v>1543</v>
      </c>
      <c r="M327" s="6" t="s">
        <v>40</v>
      </c>
      <c r="N327" s="10" t="s">
        <v>1544</v>
      </c>
      <c r="O327" s="10" t="s">
        <v>1538</v>
      </c>
      <c r="P327" s="14"/>
      <c r="Q327" s="16"/>
      <c r="R327" s="14"/>
      <c r="S327" s="14"/>
      <c r="T327" s="14"/>
      <c r="U327" s="14"/>
      <c r="V327" s="14"/>
      <c r="W327" s="14"/>
      <c r="X327" s="16"/>
      <c r="Y327" s="6" t="s">
        <v>1087</v>
      </c>
      <c r="Z327" s="14" t="str">
        <f t="shared" si="1"/>
        <v>{"id":"M1-MyM-12a-E-1-BR","stimulus":"&lt;p&gt;Reescreva a seguinte data seguindo o exemplo:&lt;/p&gt;&lt;p align=\"center\"&gt;{{Q1}} de {{T1}} de 20{{Q3}}: {{Q1}}/{{Q2}}/20{{Q3}}&lt;/p&gt;","template":"{{Q4}} de {{T2}} de 20{{Q6}}: {{response}} / {{response}} / {{response}}","hint":"&lt;p&gt;Escreva a data com números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30,"step":1},{"name":"Q2","label":null,"min":1,"max":12,"step":1},{"name":"Q3","label":null,"min":10,"max":30,"step":1},{"name":"Q4","label":null,"min":1,"max":30,"step":1},{"name":"Q5","label":null,"min":1,"max":12,"step":1},{"name":"Q6","label":null,"min":10,"max":30,"step":1}],"calculated":[{"name":"T1","label":"{{function}}","function":"Lemonlib.numToMonth({{Q2}},'pt')","temp":"true"},{"name":"T2","label":"{{function}}","function":"Lemonlib.numToMonth({{Q5}},'pt')","temp":"true"},{"name":"A1","label":"{{function}}","function":"{{Q4}}"},{"name":"A2","label":"{{function}}","function":"{{Q5}}"},{"name":"A3","label":"'{{function}}","function":"20{{Q6}}"}],"uniques":true},"algorithm":{"name":"calculateOperation","params":{"method":"equivSymbolic","keyboard":"NUMERICAL"}}}</v>
      </c>
      <c r="AA327" s="15" t="s">
        <v>1545</v>
      </c>
      <c r="AB327" s="12" t="str">
        <f t="shared" si="2"/>
        <v>M1-MyM-12a-E-1</v>
      </c>
      <c r="AC327" s="16" t="str">
        <f t="shared" si="3"/>
        <v>M1-MyM-12a-E-1-BR</v>
      </c>
      <c r="AD327" s="16" t="s">
        <v>44</v>
      </c>
      <c r="AE327" s="17"/>
      <c r="AF327" s="17" t="s">
        <v>45</v>
      </c>
    </row>
    <row r="328" ht="75.0" customHeight="1">
      <c r="A328" s="6" t="s">
        <v>1546</v>
      </c>
      <c r="B328" s="7" t="s">
        <v>1547</v>
      </c>
      <c r="C328" s="8" t="s">
        <v>33</v>
      </c>
      <c r="D328" s="9" t="s">
        <v>34</v>
      </c>
      <c r="E328" s="6"/>
      <c r="F328" s="10" t="s">
        <v>1548</v>
      </c>
      <c r="G328" s="7"/>
      <c r="H328" s="23"/>
      <c r="I328" s="6" t="s">
        <v>215</v>
      </c>
      <c r="J328" s="17" t="s">
        <v>1549</v>
      </c>
      <c r="K328" s="7"/>
      <c r="L328" s="10" t="s">
        <v>1550</v>
      </c>
      <c r="M328" s="6" t="s">
        <v>40</v>
      </c>
      <c r="N328" s="10" t="s">
        <v>1551</v>
      </c>
      <c r="O328" s="10" t="s">
        <v>1551</v>
      </c>
      <c r="P328" s="14"/>
      <c r="Q328" s="16"/>
      <c r="R328" s="14"/>
      <c r="S328" s="14"/>
      <c r="T328" s="14"/>
      <c r="U328" s="14"/>
      <c r="V328" s="14"/>
      <c r="W328" s="14"/>
      <c r="X328" s="16"/>
      <c r="Y328" s="6" t="s">
        <v>1552</v>
      </c>
      <c r="Z328" s="14" t="str">
        <f t="shared" si="1"/>
        <v>{"id":"M1-G-1a-I-1-BR","stimulus":"Selecione a figura que mostra o gato dentro da caixa.","hint":"&lt;div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AA328" s="15" t="s">
        <v>1553</v>
      </c>
      <c r="AB328" s="12" t="str">
        <f t="shared" si="2"/>
        <v>M1-G-1a-I-1</v>
      </c>
      <c r="AC328" s="16" t="str">
        <f t="shared" si="3"/>
        <v>M1-G-1a-I-1-BR</v>
      </c>
      <c r="AD328" s="16" t="s">
        <v>44</v>
      </c>
      <c r="AE328" s="16"/>
      <c r="AF328" s="17" t="s">
        <v>45</v>
      </c>
    </row>
    <row r="329" ht="75.0" customHeight="1">
      <c r="A329" s="6" t="s">
        <v>1546</v>
      </c>
      <c r="B329" s="7" t="s">
        <v>1547</v>
      </c>
      <c r="C329" s="59" t="s">
        <v>33</v>
      </c>
      <c r="D329" s="9" t="s">
        <v>34</v>
      </c>
      <c r="E329" s="6"/>
      <c r="F329" s="10" t="s">
        <v>1554</v>
      </c>
      <c r="G329" s="7"/>
      <c r="H329" s="23"/>
      <c r="I329" s="6" t="s">
        <v>215</v>
      </c>
      <c r="J329" s="6" t="s">
        <v>47</v>
      </c>
      <c r="K329" s="7" t="s">
        <v>87</v>
      </c>
      <c r="L329" s="7" t="s">
        <v>87</v>
      </c>
      <c r="M329" s="6" t="s">
        <v>40</v>
      </c>
      <c r="N329" s="7" t="s">
        <v>1555</v>
      </c>
      <c r="O329" s="7" t="s">
        <v>1555</v>
      </c>
      <c r="P329" s="14"/>
      <c r="Q329" s="16"/>
      <c r="R329" s="14"/>
      <c r="S329" s="14"/>
      <c r="T329" s="14"/>
      <c r="U329" s="14"/>
      <c r="V329" s="14"/>
      <c r="W329" s="14"/>
      <c r="X329" s="16"/>
      <c r="Y329" s="6" t="s">
        <v>1552</v>
      </c>
      <c r="Z329" s="14" t="str">
        <f t="shared" si="1"/>
        <v>{"id":"M1-G-1a-I-2-BR","stimulus":"&lt;p&gt;Selecione a figura que mostra o gato fora da caixa.&lt;/p&gt;","hint":"&lt;div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AA329" s="15" t="s">
        <v>1556</v>
      </c>
      <c r="AB329" s="12" t="str">
        <f t="shared" si="2"/>
        <v>M1-G-1a-I-2</v>
      </c>
      <c r="AC329" s="16" t="str">
        <f t="shared" si="3"/>
        <v>M1-G-1a-I-2-BR</v>
      </c>
      <c r="AD329" s="16" t="s">
        <v>44</v>
      </c>
      <c r="AE329" s="16"/>
      <c r="AF329" s="17" t="s">
        <v>45</v>
      </c>
    </row>
    <row r="330" ht="75.0" customHeight="1">
      <c r="A330" s="6" t="s">
        <v>1546</v>
      </c>
      <c r="B330" s="7" t="s">
        <v>1547</v>
      </c>
      <c r="C330" s="59" t="s">
        <v>33</v>
      </c>
      <c r="D330" s="9" t="s">
        <v>34</v>
      </c>
      <c r="E330" s="6"/>
      <c r="F330" s="10" t="s">
        <v>1557</v>
      </c>
      <c r="G330" s="7"/>
      <c r="H330" s="23"/>
      <c r="I330" s="6" t="s">
        <v>215</v>
      </c>
      <c r="J330" s="6" t="s">
        <v>47</v>
      </c>
      <c r="K330" s="7" t="s">
        <v>87</v>
      </c>
      <c r="L330" s="7" t="s">
        <v>87</v>
      </c>
      <c r="M330" s="6" t="s">
        <v>40</v>
      </c>
      <c r="N330" s="7" t="s">
        <v>1555</v>
      </c>
      <c r="O330" s="7" t="s">
        <v>1555</v>
      </c>
      <c r="P330" s="14"/>
      <c r="Q330" s="16"/>
      <c r="R330" s="14"/>
      <c r="S330" s="14"/>
      <c r="T330" s="14"/>
      <c r="U330" s="14"/>
      <c r="V330" s="14"/>
      <c r="W330" s="14"/>
      <c r="X330" s="16"/>
      <c r="Y330" s="6" t="s">
        <v>1552</v>
      </c>
      <c r="Z330" s="14" t="str">
        <f t="shared" si="1"/>
        <v>{"id":"M1-G-1a-I-3-BR","stimulus":"&lt;p&gt;Selecione a figura que mostra a bola dentro da caixa.&lt;/p&gt;","hint":"&lt;div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AA330" s="15" t="s">
        <v>1558</v>
      </c>
      <c r="AB330" s="12" t="str">
        <f t="shared" si="2"/>
        <v>M1-G-1a-I-3</v>
      </c>
      <c r="AC330" s="16" t="str">
        <f t="shared" si="3"/>
        <v>M1-G-1a-I-3-BR</v>
      </c>
      <c r="AD330" s="16" t="s">
        <v>44</v>
      </c>
      <c r="AE330" s="16"/>
      <c r="AF330" s="17" t="s">
        <v>45</v>
      </c>
    </row>
    <row r="331" ht="75.0" customHeight="1">
      <c r="A331" s="6" t="s">
        <v>1546</v>
      </c>
      <c r="B331" s="7" t="s">
        <v>1547</v>
      </c>
      <c r="C331" s="59" t="s">
        <v>33</v>
      </c>
      <c r="D331" s="9" t="s">
        <v>34</v>
      </c>
      <c r="E331" s="6"/>
      <c r="F331" s="10" t="s">
        <v>1559</v>
      </c>
      <c r="G331" s="7"/>
      <c r="H331" s="23"/>
      <c r="I331" s="6" t="s">
        <v>215</v>
      </c>
      <c r="J331" s="6" t="s">
        <v>47</v>
      </c>
      <c r="K331" s="7" t="s">
        <v>87</v>
      </c>
      <c r="L331" s="7" t="s">
        <v>87</v>
      </c>
      <c r="M331" s="6" t="s">
        <v>40</v>
      </c>
      <c r="N331" s="7" t="s">
        <v>1555</v>
      </c>
      <c r="O331" s="7" t="s">
        <v>1555</v>
      </c>
      <c r="P331" s="14"/>
      <c r="Q331" s="16"/>
      <c r="R331" s="14"/>
      <c r="S331" s="14"/>
      <c r="T331" s="14"/>
      <c r="U331" s="14"/>
      <c r="V331" s="14"/>
      <c r="W331" s="14"/>
      <c r="X331" s="16"/>
      <c r="Y331" s="6" t="s">
        <v>1552</v>
      </c>
      <c r="Z331" s="14" t="str">
        <f t="shared" si="1"/>
        <v>{"id":"M1-G-1a-I-4-BR","stimulus":"&lt;p&gt;Selecione a figura que mostra a bola fora da caixa.&lt;/p&gt;","hint":"&lt;div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AA331" s="15" t="s">
        <v>1560</v>
      </c>
      <c r="AB331" s="12" t="str">
        <f t="shared" si="2"/>
        <v>M1-G-1a-I-4</v>
      </c>
      <c r="AC331" s="16" t="str">
        <f t="shared" si="3"/>
        <v>M1-G-1a-I-4-BR</v>
      </c>
      <c r="AD331" s="16" t="s">
        <v>44</v>
      </c>
      <c r="AE331" s="16"/>
      <c r="AF331" s="17" t="s">
        <v>45</v>
      </c>
    </row>
    <row r="332" ht="75.0" customHeight="1">
      <c r="A332" s="6" t="s">
        <v>1546</v>
      </c>
      <c r="B332" s="7" t="s">
        <v>1547</v>
      </c>
      <c r="C332" s="16" t="s">
        <v>49</v>
      </c>
      <c r="D332" s="9" t="s">
        <v>34</v>
      </c>
      <c r="E332" s="6"/>
      <c r="F332" s="10" t="s">
        <v>1561</v>
      </c>
      <c r="G332" s="10" t="s">
        <v>1562</v>
      </c>
      <c r="H332" s="23"/>
      <c r="I332" s="6" t="s">
        <v>215</v>
      </c>
      <c r="J332" s="6" t="s">
        <v>111</v>
      </c>
      <c r="K332" s="10" t="s">
        <v>1563</v>
      </c>
      <c r="L332" s="10" t="s">
        <v>1564</v>
      </c>
      <c r="M332" s="6" t="s">
        <v>40</v>
      </c>
      <c r="N332" s="10" t="s">
        <v>1551</v>
      </c>
      <c r="O332" s="10" t="s">
        <v>1551</v>
      </c>
      <c r="P332" s="14"/>
      <c r="Q332" s="16"/>
      <c r="R332" s="14"/>
      <c r="S332" s="14"/>
      <c r="T332" s="14"/>
      <c r="U332" s="14"/>
      <c r="V332" s="14"/>
      <c r="W332" s="14"/>
      <c r="X332" s="16"/>
      <c r="Y332" s="6" t="s">
        <v>1552</v>
      </c>
      <c r="Z332" s="14" t="str">
        <f t="shared" si="1"/>
        <v>{"id":"M1-G-1a-E-1-BR","stimulus":"&lt;p&gt;Complete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10%;\"&gt;fora&lt;/span&gt;\n\t\t&lt;/div&gt;\n\t&lt;/div&gt;\n&lt;/div&gt;&lt;/div&gt;","seed":{"parameters":[{"name":"Q1","label":null,"list":["A menina de camisa verde","A pá"]}],"calculated":[{"name":"A1","label":"{{function}}","function":"dentro","group":1},{"name":"A2","label":"{{function}}","function":"fora","incorrect":true,"group":1}],"uniques":true},"algorithm":{"name":"groupResponses","template":"Cloze with drop down"}}</v>
      </c>
      <c r="AA332" s="15" t="s">
        <v>1565</v>
      </c>
      <c r="AB332" s="12" t="str">
        <f t="shared" si="2"/>
        <v>M1-G-1a-E-1</v>
      </c>
      <c r="AC332" s="16" t="str">
        <f t="shared" si="3"/>
        <v>M1-G-1a-E-1-BR</v>
      </c>
      <c r="AD332" s="16" t="s">
        <v>44</v>
      </c>
      <c r="AE332" s="16"/>
      <c r="AF332" s="17" t="s">
        <v>45</v>
      </c>
    </row>
    <row r="333" ht="75.0" customHeight="1">
      <c r="A333" s="6" t="s">
        <v>1546</v>
      </c>
      <c r="B333" s="7" t="s">
        <v>1547</v>
      </c>
      <c r="C333" s="16" t="s">
        <v>49</v>
      </c>
      <c r="D333" s="9" t="s">
        <v>34</v>
      </c>
      <c r="E333" s="6"/>
      <c r="F333" s="10" t="s">
        <v>1566</v>
      </c>
      <c r="G333" s="10" t="s">
        <v>1567</v>
      </c>
      <c r="H333" s="23"/>
      <c r="I333" s="6" t="s">
        <v>215</v>
      </c>
      <c r="J333" s="6" t="s">
        <v>111</v>
      </c>
      <c r="K333" s="10" t="s">
        <v>1568</v>
      </c>
      <c r="L333" s="7" t="s">
        <v>1569</v>
      </c>
      <c r="M333" s="6" t="s">
        <v>40</v>
      </c>
      <c r="N333" s="7" t="s">
        <v>1555</v>
      </c>
      <c r="O333" s="7" t="s">
        <v>1555</v>
      </c>
      <c r="P333" s="14"/>
      <c r="Q333" s="16"/>
      <c r="R333" s="14"/>
      <c r="S333" s="14"/>
      <c r="T333" s="14"/>
      <c r="U333" s="14"/>
      <c r="V333" s="14"/>
      <c r="W333" s="14"/>
      <c r="X333" s="16"/>
      <c r="Y333" s="6" t="s">
        <v>1552</v>
      </c>
      <c r="Z333" s="14" t="str">
        <f t="shared" si="1"/>
        <v>{"id":"M1-G-1a-E-2-BR","stimulus":"&lt;p&gt;Complete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10%;\"&gt;fora&lt;/span&gt;\n\t\t&lt;/div&gt;\n\t&lt;/div&gt;\n&lt;/div&gt;&lt;/div&gt;","seed":{"parameters":[{"name":"Q1","label":null,"list":["O menino de camisa azul","A bola"]}],"calculated":[{"name":"A1","label":"{{function}}","function":"dentro","incorrect":true,"group":1},{"name":"A2","label":"{{function}}","function":"fora","group":1}],"uniques":true},"algorithm":{"name":"groupResponses","template":"Cloze with drop down"}}</v>
      </c>
      <c r="AA333" s="15" t="s">
        <v>1570</v>
      </c>
      <c r="AB333" s="12" t="str">
        <f t="shared" si="2"/>
        <v>M1-G-1a-E-2</v>
      </c>
      <c r="AC333" s="16" t="str">
        <f t="shared" si="3"/>
        <v>M1-G-1a-E-2-BR</v>
      </c>
      <c r="AD333" s="16" t="s">
        <v>44</v>
      </c>
      <c r="AE333" s="16"/>
      <c r="AF333" s="17" t="s">
        <v>45</v>
      </c>
    </row>
    <row r="334" ht="75.0" customHeight="1">
      <c r="A334" s="6" t="s">
        <v>1546</v>
      </c>
      <c r="B334" s="7" t="s">
        <v>1547</v>
      </c>
      <c r="C334" s="16" t="s">
        <v>49</v>
      </c>
      <c r="D334" s="9" t="s">
        <v>34</v>
      </c>
      <c r="E334" s="6"/>
      <c r="F334" s="10" t="s">
        <v>1571</v>
      </c>
      <c r="G334" s="10" t="s">
        <v>1572</v>
      </c>
      <c r="H334" s="23"/>
      <c r="I334" s="6" t="s">
        <v>215</v>
      </c>
      <c r="J334" s="6" t="s">
        <v>111</v>
      </c>
      <c r="K334" s="10" t="s">
        <v>1573</v>
      </c>
      <c r="L334" s="10" t="s">
        <v>1574</v>
      </c>
      <c r="M334" s="6" t="s">
        <v>40</v>
      </c>
      <c r="N334" s="7" t="s">
        <v>1555</v>
      </c>
      <c r="O334" s="7" t="s">
        <v>1555</v>
      </c>
      <c r="P334" s="14"/>
      <c r="Q334" s="16"/>
      <c r="R334" s="14"/>
      <c r="S334" s="14"/>
      <c r="T334" s="14"/>
      <c r="U334" s="14"/>
      <c r="V334" s="14"/>
      <c r="W334" s="14"/>
      <c r="X334" s="16"/>
      <c r="Y334" s="6" t="s">
        <v>1552</v>
      </c>
      <c r="Z334" s="14" t="str">
        <f t="shared" si="1"/>
        <v>{"id":"M1-G-1a-E-3-BR","stimulus":"&lt;p&gt;Complete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10%;\"&gt;fora&lt;/span&gt;\n\t\t&lt;/div&gt;\n\t&lt;/div&gt;\n&lt;/div&gt;&lt;/div&gt;","seed":{"parameters":[{"name":"Q1","label":null,"list":["A maçã","A pera","A banana da terra"]}],"calculated":[{"name":"A1","label":"{{function}}","function":"dentro","group":1},{"name":"A2","label":"{{function}}","function":"fora","incorrect":true,"group":1}],"uniques":true},"algorithm":{"name":"groupResponses","template":"Cloze with drop down"}}</v>
      </c>
      <c r="AA334" s="15" t="s">
        <v>1575</v>
      </c>
      <c r="AB334" s="12" t="str">
        <f t="shared" si="2"/>
        <v>M1-G-1a-E-3</v>
      </c>
      <c r="AC334" s="16" t="str">
        <f t="shared" si="3"/>
        <v>M1-G-1a-E-3-BR</v>
      </c>
      <c r="AD334" s="16" t="s">
        <v>44</v>
      </c>
      <c r="AE334" s="16"/>
      <c r="AF334" s="17" t="s">
        <v>45</v>
      </c>
    </row>
    <row r="335" ht="75.0" customHeight="1">
      <c r="A335" s="6" t="s">
        <v>1546</v>
      </c>
      <c r="B335" s="7" t="s">
        <v>1547</v>
      </c>
      <c r="C335" s="6" t="s">
        <v>49</v>
      </c>
      <c r="D335" s="9" t="s">
        <v>34</v>
      </c>
      <c r="E335" s="6"/>
      <c r="F335" s="10" t="s">
        <v>1571</v>
      </c>
      <c r="G335" s="10" t="s">
        <v>1572</v>
      </c>
      <c r="H335" s="23"/>
      <c r="I335" s="6" t="s">
        <v>215</v>
      </c>
      <c r="J335" s="6" t="s">
        <v>111</v>
      </c>
      <c r="K335" s="10" t="s">
        <v>1576</v>
      </c>
      <c r="L335" s="10" t="s">
        <v>1569</v>
      </c>
      <c r="M335" s="6" t="s">
        <v>40</v>
      </c>
      <c r="N335" s="7" t="s">
        <v>1555</v>
      </c>
      <c r="O335" s="7" t="s">
        <v>1555</v>
      </c>
      <c r="P335" s="14"/>
      <c r="Q335" s="16"/>
      <c r="R335" s="14"/>
      <c r="S335" s="14"/>
      <c r="T335" s="14"/>
      <c r="U335" s="14"/>
      <c r="V335" s="14"/>
      <c r="W335" s="14"/>
      <c r="X335" s="16"/>
      <c r="Y335" s="6" t="s">
        <v>1552</v>
      </c>
      <c r="Z335" s="14" t="str">
        <f t="shared" si="1"/>
        <v>{"id":"M1-G-1a-E-4-BR","stimulus":"&lt;p&gt;Complete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10%;\"&gt;fora&lt;/span&gt;\n\t\t&lt;/div&gt;\n\t&lt;/div&gt;\n&lt;/div&gt;&lt;/div&gt;","feedback":"&lt;div style=\"display:flex; justify-content:center;\"&gt;&lt;div class=\"lemo-fixed-to-responsive\" style=\"max-width: 300px;max-height: 250px;position: relative;width: 100%;display: inline-block;\"&gt;\n\t&lt;img src=\"https://blueberry-assets.oneclick.es/M1_G_1a_5.svg\" alt=\"\" tabindex=\"0\"&gt;&lt;/img&gt;\n\t&lt;div class=\"lemo-graphie-container\" style=\"position: absolute;top: 0;left: 0;width: 100%;height: 100%;\"&gt;\n\t\t&lt;div class=\"lemo-graphie\" style=\"position: relative; width: 100%; height: 100%;\"&gt;\n\t\t\t&lt;span class=\"lemo-graphie-label\" style=\"position: absolute; left: 20%; top: 10%;\"&gt;dentro&lt;/span&gt;\n\t\t\t&lt;span class=\"lemo-graphie-label\" style=\"position: absolute; left: 65.5772%; top: 10%;\"&gt;fora&lt;/span&gt;\n\t\t&lt;/div&gt;\n\t&lt;/div&gt;\n&lt;/div&gt;&lt;/div&gt;","seed":{"parameters":[{"name":"Q1","label":null,"list":["O kiwi","O cacho de uvas","O limão"]}],"calculated":[{"name":"A1","label":"{{function}}","function":"dentro","incorrect":true,"group":1},{"name":"A2","label":"{{function}}","function":"fora","group":1}],"uniques":true},"algorithm":{"name":"groupResponses","template":"Cloze with drop down"}}</v>
      </c>
      <c r="AA335" s="15" t="s">
        <v>1577</v>
      </c>
      <c r="AB335" s="12" t="str">
        <f t="shared" si="2"/>
        <v>M1-G-1a-E-4</v>
      </c>
      <c r="AC335" s="16" t="str">
        <f t="shared" si="3"/>
        <v>M1-G-1a-E-4-BR</v>
      </c>
      <c r="AD335" s="16" t="s">
        <v>44</v>
      </c>
      <c r="AE335" s="16"/>
      <c r="AF335" s="17" t="s">
        <v>45</v>
      </c>
    </row>
    <row r="336" ht="75.0" customHeight="1">
      <c r="A336" s="6" t="s">
        <v>1578</v>
      </c>
      <c r="B336" s="7" t="s">
        <v>1579</v>
      </c>
      <c r="C336" s="59" t="s">
        <v>33</v>
      </c>
      <c r="D336" s="17" t="s">
        <v>34</v>
      </c>
      <c r="E336" s="6"/>
      <c r="F336" s="10" t="s">
        <v>1580</v>
      </c>
      <c r="G336" s="7"/>
      <c r="H336" s="23"/>
      <c r="I336" s="16" t="s">
        <v>215</v>
      </c>
      <c r="J336" s="17" t="s">
        <v>1366</v>
      </c>
      <c r="K336" s="7"/>
      <c r="L336" s="10" t="s">
        <v>1581</v>
      </c>
      <c r="M336" s="6" t="s">
        <v>40</v>
      </c>
      <c r="N336" s="10" t="s">
        <v>1582</v>
      </c>
      <c r="O336" s="10" t="s">
        <v>1582</v>
      </c>
      <c r="P336" s="14"/>
      <c r="Q336" s="16"/>
      <c r="R336" s="14"/>
      <c r="S336" s="14"/>
      <c r="T336" s="14"/>
      <c r="U336" s="14"/>
      <c r="V336" s="14"/>
      <c r="W336" s="14"/>
      <c r="X336" s="16"/>
      <c r="Y336" s="6" t="s">
        <v>1552</v>
      </c>
      <c r="Z336" s="14" t="str">
        <f t="shared" si="1"/>
        <v>{"id":"M1-G-2a-I-1-BR","stimulus":"&lt;p&gt;Qual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standard","params":{"countCorrect":1,"countIncorrect":2,"showCheckIcon":true,"columns":1}}}</v>
      </c>
      <c r="AA336" s="15" t="s">
        <v>1583</v>
      </c>
      <c r="AB336" s="12" t="str">
        <f t="shared" si="2"/>
        <v>M1-G-2a-I-1</v>
      </c>
      <c r="AC336" s="16" t="str">
        <f t="shared" si="3"/>
        <v>M1-G-2a-I-1-BR</v>
      </c>
      <c r="AD336" s="16" t="s">
        <v>44</v>
      </c>
      <c r="AE336" s="16"/>
      <c r="AF336" s="17" t="s">
        <v>45</v>
      </c>
    </row>
    <row r="337" ht="75.0" customHeight="1">
      <c r="A337" s="6" t="s">
        <v>1578</v>
      </c>
      <c r="B337" s="7" t="s">
        <v>1579</v>
      </c>
      <c r="C337" s="59" t="s">
        <v>33</v>
      </c>
      <c r="D337" s="17" t="s">
        <v>34</v>
      </c>
      <c r="E337" s="6"/>
      <c r="F337" s="10" t="s">
        <v>1584</v>
      </c>
      <c r="G337" s="7"/>
      <c r="H337" s="23"/>
      <c r="I337" s="6" t="s">
        <v>215</v>
      </c>
      <c r="J337" s="17" t="s">
        <v>1366</v>
      </c>
      <c r="K337" s="7"/>
      <c r="L337" s="10" t="s">
        <v>1585</v>
      </c>
      <c r="M337" s="6" t="s">
        <v>40</v>
      </c>
      <c r="N337" s="10" t="s">
        <v>1582</v>
      </c>
      <c r="O337" s="10" t="s">
        <v>1582</v>
      </c>
      <c r="P337" s="14"/>
      <c r="Q337" s="16"/>
      <c r="R337" s="14"/>
      <c r="S337" s="14"/>
      <c r="T337" s="14"/>
      <c r="U337" s="14"/>
      <c r="V337" s="14"/>
      <c r="W337" s="14"/>
      <c r="X337" s="16"/>
      <c r="Y337" s="6" t="s">
        <v>1552</v>
      </c>
      <c r="Z337" s="14" t="str">
        <f t="shared" si="1"/>
        <v>{"id":"M1-G-2a-I-2-BR","stimulus":"&lt;p&gt;Qual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0.4359%;\"&gt;atrás&lt;/span&gt;\n\t\t&lt;/div&gt;\n\t&lt;/div&gt;\n&lt;/div&gt;&lt;/div&gt;","seed":{"parameters":[],"calculated":[{"name":"A1","label":"{{function}}","function":"O burro"},{"name":"A2","label":"{{function}}","function":"O gato","incorrect":true},{"name":"A3","label":"{{function}}","function":"O galo","incorrect":true}],"uniques":true},"algorithm":{"name":"trueFalse","template":"Multiple choice – standard","params":{"countCorrect":1,"countIncorrect":2,"showCheckIcon":true,"columns":1}}}</v>
      </c>
      <c r="AA337" s="15" t="s">
        <v>1586</v>
      </c>
      <c r="AB337" s="12" t="str">
        <f t="shared" si="2"/>
        <v>M1-G-2a-I-2</v>
      </c>
      <c r="AC337" s="16" t="str">
        <f t="shared" si="3"/>
        <v>M1-G-2a-I-2-BR</v>
      </c>
      <c r="AD337" s="16" t="s">
        <v>44</v>
      </c>
      <c r="AE337" s="16"/>
      <c r="AF337" s="17" t="s">
        <v>45</v>
      </c>
    </row>
    <row r="338" ht="75.0" customHeight="1">
      <c r="A338" s="6" t="s">
        <v>1578</v>
      </c>
      <c r="B338" s="7" t="s">
        <v>1579</v>
      </c>
      <c r="C338" s="59" t="s">
        <v>33</v>
      </c>
      <c r="D338" s="9" t="s">
        <v>34</v>
      </c>
      <c r="E338" s="6"/>
      <c r="F338" s="10" t="s">
        <v>1587</v>
      </c>
      <c r="G338" s="7"/>
      <c r="H338" s="23"/>
      <c r="I338" s="6" t="s">
        <v>215</v>
      </c>
      <c r="J338" s="17" t="s">
        <v>1366</v>
      </c>
      <c r="K338" s="7"/>
      <c r="L338" s="10" t="s">
        <v>1588</v>
      </c>
      <c r="M338" s="16" t="s">
        <v>40</v>
      </c>
      <c r="N338" s="10" t="s">
        <v>1582</v>
      </c>
      <c r="O338" s="10" t="s">
        <v>1582</v>
      </c>
      <c r="P338" s="14"/>
      <c r="Q338" s="16"/>
      <c r="R338" s="14"/>
      <c r="S338" s="14"/>
      <c r="T338" s="14"/>
      <c r="U338" s="14"/>
      <c r="V338" s="14"/>
      <c r="W338" s="14"/>
      <c r="X338" s="16"/>
      <c r="Y338" s="6" t="s">
        <v>1552</v>
      </c>
      <c r="Z338" s="14" t="str">
        <f t="shared" si="1"/>
        <v>{"id":"M1-G-2a-I-3-BR","stimulus":"&lt;p&gt;Qual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standard","params":{"countCorrect":1,"countIncorrect":2,"showCheckIcon":true,"columns":1}}}</v>
      </c>
      <c r="AA338" s="15" t="s">
        <v>1589</v>
      </c>
      <c r="AB338" s="12" t="str">
        <f t="shared" si="2"/>
        <v>M1-G-2a-I-3</v>
      </c>
      <c r="AC338" s="16" t="str">
        <f t="shared" si="3"/>
        <v>M1-G-2a-I-3-BR</v>
      </c>
      <c r="AD338" s="16" t="s">
        <v>44</v>
      </c>
      <c r="AE338" s="16"/>
      <c r="AF338" s="17" t="s">
        <v>45</v>
      </c>
    </row>
    <row r="339" ht="75.0" customHeight="1">
      <c r="A339" s="6" t="s">
        <v>1578</v>
      </c>
      <c r="B339" s="7" t="s">
        <v>1579</v>
      </c>
      <c r="C339" s="59" t="s">
        <v>33</v>
      </c>
      <c r="D339" s="17" t="s">
        <v>34</v>
      </c>
      <c r="E339" s="6"/>
      <c r="F339" s="10" t="s">
        <v>1590</v>
      </c>
      <c r="G339" s="7"/>
      <c r="H339" s="23"/>
      <c r="I339" s="6" t="s">
        <v>215</v>
      </c>
      <c r="J339" s="17" t="s">
        <v>1366</v>
      </c>
      <c r="K339" s="7"/>
      <c r="L339" s="10" t="s">
        <v>1591</v>
      </c>
      <c r="M339" s="16" t="s">
        <v>40</v>
      </c>
      <c r="N339" s="10" t="s">
        <v>1582</v>
      </c>
      <c r="O339" s="10" t="s">
        <v>1582</v>
      </c>
      <c r="P339" s="14"/>
      <c r="Q339" s="16"/>
      <c r="R339" s="14"/>
      <c r="S339" s="14"/>
      <c r="T339" s="14"/>
      <c r="U339" s="14"/>
      <c r="V339" s="14"/>
      <c r="W339" s="14"/>
      <c r="X339" s="16"/>
      <c r="Y339" s="6" t="s">
        <v>1552</v>
      </c>
      <c r="Z339" s="14" t="str">
        <f t="shared" si="1"/>
        <v>{"id":"M1-G-2a-I-4-BR","stimulus":"&lt;p&gt;Qual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standard","params":{"countCorrect":1,"countIncorrect":2,"showCheckIcon":true,"columns":1}}}</v>
      </c>
      <c r="AA339" s="15" t="s">
        <v>1592</v>
      </c>
      <c r="AB339" s="12" t="str">
        <f t="shared" si="2"/>
        <v>M1-G-2a-I-4</v>
      </c>
      <c r="AC339" s="16" t="str">
        <f t="shared" si="3"/>
        <v>M1-G-2a-I-4-BR</v>
      </c>
      <c r="AD339" s="16" t="s">
        <v>44</v>
      </c>
      <c r="AE339" s="16"/>
      <c r="AF339" s="17" t="s">
        <v>45</v>
      </c>
    </row>
    <row r="340" ht="75.0" customHeight="1">
      <c r="A340" s="6" t="s">
        <v>1578</v>
      </c>
      <c r="B340" s="7" t="s">
        <v>1579</v>
      </c>
      <c r="C340" s="18" t="s">
        <v>49</v>
      </c>
      <c r="D340" s="17" t="s">
        <v>34</v>
      </c>
      <c r="E340" s="6"/>
      <c r="F340" s="7" t="s">
        <v>1593</v>
      </c>
      <c r="G340" s="7" t="s">
        <v>1594</v>
      </c>
      <c r="H340" s="23"/>
      <c r="I340" s="6" t="s">
        <v>215</v>
      </c>
      <c r="J340" s="6" t="s">
        <v>37</v>
      </c>
      <c r="K340" s="7" t="s">
        <v>87</v>
      </c>
      <c r="L340" s="7" t="s">
        <v>1595</v>
      </c>
      <c r="M340" s="16" t="s">
        <v>40</v>
      </c>
      <c r="N340" s="10" t="s">
        <v>1596</v>
      </c>
      <c r="O340" s="10" t="s">
        <v>1596</v>
      </c>
      <c r="P340" s="14"/>
      <c r="Q340" s="16"/>
      <c r="R340" s="14"/>
      <c r="S340" s="14"/>
      <c r="T340" s="14"/>
      <c r="U340" s="14"/>
      <c r="V340" s="14"/>
      <c r="W340" s="14"/>
      <c r="X340" s="16"/>
      <c r="Y340" s="6" t="s">
        <v>1552</v>
      </c>
      <c r="Z340" s="14" t="str">
        <f t="shared" si="1"/>
        <v>{"id":"M1-G-2a-E-1-BR","stimulus":"&lt;p&gt;Complete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0.4359%;\"&gt;atrás&lt;/span&gt;\n\t\t&lt;/div&gt;\n\t&lt;/div&gt;\n&lt;/div&gt;&lt;/div&gt;","template":"&lt;p&gt;As nuvens estão {{response}} do sol.&lt;/p&gt;","seed":{"calculated":[{"name":"A1","label":"{{function}}","function":"atrás","incorrect":true},{"name":"A2","label":"{{function}}","function":"na frente"}],"uniques":true},"algorithm":{"name":"calculateOperation","template":"Cloze with drag &amp; drop","params":{"keyboard":"NUMERICAL"}}}</v>
      </c>
      <c r="AA340" s="15" t="s">
        <v>1597</v>
      </c>
      <c r="AB340" s="12" t="str">
        <f t="shared" si="2"/>
        <v>M1-G-2a-E-1</v>
      </c>
      <c r="AC340" s="16" t="str">
        <f t="shared" si="3"/>
        <v>M1-G-2a-E-1-BR</v>
      </c>
      <c r="AD340" s="16" t="s">
        <v>44</v>
      </c>
      <c r="AE340" s="16"/>
      <c r="AF340" s="17" t="s">
        <v>45</v>
      </c>
    </row>
    <row r="341" ht="75.0" customHeight="1">
      <c r="A341" s="6" t="s">
        <v>1578</v>
      </c>
      <c r="B341" s="7" t="s">
        <v>1579</v>
      </c>
      <c r="C341" s="18" t="s">
        <v>49</v>
      </c>
      <c r="D341" s="9" t="s">
        <v>34</v>
      </c>
      <c r="E341" s="6"/>
      <c r="F341" s="7" t="s">
        <v>1593</v>
      </c>
      <c r="G341" s="10" t="s">
        <v>1598</v>
      </c>
      <c r="H341" s="7"/>
      <c r="I341" s="6" t="s">
        <v>215</v>
      </c>
      <c r="J341" s="6" t="s">
        <v>37</v>
      </c>
      <c r="K341" s="7" t="s">
        <v>87</v>
      </c>
      <c r="L341" s="7" t="s">
        <v>1599</v>
      </c>
      <c r="M341" s="16" t="s">
        <v>40</v>
      </c>
      <c r="N341" s="10" t="s">
        <v>1596</v>
      </c>
      <c r="O341" s="10" t="s">
        <v>1596</v>
      </c>
      <c r="P341" s="14"/>
      <c r="Q341" s="16"/>
      <c r="R341" s="14"/>
      <c r="S341" s="14"/>
      <c r="T341" s="14"/>
      <c r="U341" s="14"/>
      <c r="V341" s="14"/>
      <c r="W341" s="14"/>
      <c r="X341" s="16"/>
      <c r="Y341" s="6" t="s">
        <v>1552</v>
      </c>
      <c r="Z341" s="14" t="str">
        <f t="shared" si="1"/>
        <v>{"id":"M1-G-2a-E-2-BR","stimulus":"&lt;p&gt;Complete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0.4359%;\"&gt;atrás&lt;/span&gt;\n\t\t&lt;/div&gt;\n\t&lt;/div&gt;\n&lt;/div&gt;&lt;/div&gt;","template":"&lt;p&gt;O sol está {{response}} das nuvens.&lt;/p&gt;","seed":{"calculated":[{"name":"A1","label":"{{function}}","function":"na frente","incorrect":true},{"name":"A2","label":"{{function}}","function":"atrás"}],"uniques":true},"algorithm":{"name":"calculateOperation","template":"Cloze with drag &amp; drop","params":{"keyboard":"NUMERICAL"}}}</v>
      </c>
      <c r="AA341" s="15" t="s">
        <v>1600</v>
      </c>
      <c r="AB341" s="12" t="str">
        <f t="shared" si="2"/>
        <v>M1-G-2a-E-2</v>
      </c>
      <c r="AC341" s="16" t="str">
        <f t="shared" si="3"/>
        <v>M1-G-2a-E-2-BR</v>
      </c>
      <c r="AD341" s="16" t="s">
        <v>44</v>
      </c>
      <c r="AE341" s="16"/>
      <c r="AF341" s="17" t="s">
        <v>45</v>
      </c>
    </row>
    <row r="342" ht="75.0" customHeight="1">
      <c r="A342" s="6" t="s">
        <v>1578</v>
      </c>
      <c r="B342" s="7" t="s">
        <v>1579</v>
      </c>
      <c r="C342" s="60" t="s">
        <v>49</v>
      </c>
      <c r="D342" s="17" t="s">
        <v>34</v>
      </c>
      <c r="E342" s="6"/>
      <c r="F342" s="7" t="s">
        <v>1601</v>
      </c>
      <c r="G342" s="10" t="s">
        <v>1602</v>
      </c>
      <c r="H342" s="7"/>
      <c r="I342" s="6" t="s">
        <v>215</v>
      </c>
      <c r="J342" s="6" t="s">
        <v>37</v>
      </c>
      <c r="K342" s="7" t="s">
        <v>87</v>
      </c>
      <c r="L342" s="7" t="s">
        <v>1595</v>
      </c>
      <c r="M342" s="16" t="s">
        <v>40</v>
      </c>
      <c r="N342" s="10" t="s">
        <v>1596</v>
      </c>
      <c r="O342" s="10" t="s">
        <v>1596</v>
      </c>
      <c r="P342" s="14"/>
      <c r="Q342" s="16"/>
      <c r="R342" s="14"/>
      <c r="S342" s="14"/>
      <c r="T342" s="14"/>
      <c r="U342" s="14"/>
      <c r="V342" s="14"/>
      <c r="W342" s="14"/>
      <c r="X342" s="16"/>
      <c r="Y342" s="6" t="s">
        <v>1552</v>
      </c>
      <c r="Z342" s="14" t="str">
        <f t="shared" si="1"/>
        <v>{"id":"M1-G-2a-E-3-BR","stimulus":"&lt;p&gt;Complete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0.4359%;\"&gt;atrás&lt;/span&gt;\n\t\t&lt;/div&gt;\n\t&lt;/div&gt;\n&lt;/div&gt;&lt;/div&gt;","template":"&lt;p&gt;O caminhão está {{response}} do carro.&lt;/p&gt;","seed":{"calculated":[{"name":"A1","label":"{{function}}","function":"na frente"},{"name":"A2","label":"{{function}}","function":"atrás","incorrect":true}],"uniques":true},"algorithm":{"name":"calculateOperation","template":"Cloze with drag &amp; drop","params":{"keyboard":"NUMERICAL"}}}</v>
      </c>
      <c r="AA342" s="15" t="s">
        <v>1603</v>
      </c>
      <c r="AB342" s="12" t="str">
        <f t="shared" si="2"/>
        <v>M1-G-2a-E-3</v>
      </c>
      <c r="AC342" s="16" t="str">
        <f t="shared" si="3"/>
        <v>M1-G-2a-E-3-BR</v>
      </c>
      <c r="AD342" s="16" t="s">
        <v>44</v>
      </c>
      <c r="AE342" s="16"/>
      <c r="AF342" s="17" t="s">
        <v>45</v>
      </c>
    </row>
    <row r="343" ht="75.0" customHeight="1">
      <c r="A343" s="6" t="s">
        <v>1578</v>
      </c>
      <c r="B343" s="7" t="s">
        <v>1579</v>
      </c>
      <c r="C343" s="18" t="s">
        <v>49</v>
      </c>
      <c r="D343" s="17" t="s">
        <v>34</v>
      </c>
      <c r="E343" s="6"/>
      <c r="F343" s="7" t="s">
        <v>1601</v>
      </c>
      <c r="G343" s="10" t="s">
        <v>1604</v>
      </c>
      <c r="H343" s="7"/>
      <c r="I343" s="6" t="s">
        <v>215</v>
      </c>
      <c r="J343" s="6" t="s">
        <v>37</v>
      </c>
      <c r="K343" s="7" t="s">
        <v>87</v>
      </c>
      <c r="L343" s="7" t="s">
        <v>1599</v>
      </c>
      <c r="M343" s="16" t="s">
        <v>40</v>
      </c>
      <c r="N343" s="10" t="s">
        <v>1596</v>
      </c>
      <c r="O343" s="10" t="s">
        <v>1596</v>
      </c>
      <c r="P343" s="14"/>
      <c r="Q343" s="16"/>
      <c r="R343" s="14"/>
      <c r="S343" s="14"/>
      <c r="T343" s="14"/>
      <c r="U343" s="14"/>
      <c r="V343" s="14"/>
      <c r="W343" s="14"/>
      <c r="X343" s="16"/>
      <c r="Y343" s="6" t="s">
        <v>1552</v>
      </c>
      <c r="Z343" s="14" t="str">
        <f t="shared" si="1"/>
        <v>{"id":"M1-G-2a-E-4-BR","stimulus":"&lt;p&gt;Complete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0.4359%;\"&gt;atrás&lt;/span&gt;\n\t\t&lt;/div&gt;\n\t&lt;/div&gt;\n&lt;/div&gt;&lt;/div&gt;","feedback":"&lt;div style=\"display:flex; justify-content:center;\"&gt;&lt;div class=\"lemo-fixed-to-responsive\" style=\"max-width: 400px;max-height: 200px;position: relative;width: 100%;display: inline-block;\"&gt;\n\t&lt;img src=\"https://blueberry-assets.oneclick.es/M1_G_2a_4.svg\" alt=\"\" tabindex=\"0\"&gt;&lt;/img&gt;\n\t&lt;div class=\"lemo-graphie-container\" style=\"position: absolute;top: 0;left: 0;width: 100%;height: 100%;\"&gt;\n\t\t&lt;div class=\"lemo-graphie\" style=\"position: relative; width: 100%; height: 100%;\"&gt;\n\t\t\t&lt;span class=\"lemo-graphie-label\" style=\"position: absolute; left: 13.7252%; top: 1.6941%;\"&gt;na frente&lt;/span&gt;\n\t\t\t&lt;span class=\"lemo-graphie-label\" style=\"position: absolute; left: 72.5166%; top: 0.4359%;\"&gt;atrás&lt;/span&gt;\n\t\t&lt;/div&gt;\n\t&lt;/div&gt;\n&lt;/div&gt;&lt;/div&gt;","template":"&lt;p&gt;O carro está {{response}} do caminhão.&lt;/p&gt;","seed":{"calculated":[{"name":"A1","label":"{{function}}","function":"atrás"},{"name":"A2","label":"{{function}}","function":"na frente","incorrect":true}],"uniques":true},"algorithm":{"name":"calculateOperation","template":"Cloze with drag &amp; drop","params":{"keyboard":"NUMERICAL"}}}</v>
      </c>
      <c r="AA343" s="15" t="s">
        <v>1605</v>
      </c>
      <c r="AB343" s="12" t="str">
        <f t="shared" si="2"/>
        <v>M1-G-2a-E-4</v>
      </c>
      <c r="AC343" s="16" t="str">
        <f t="shared" si="3"/>
        <v>M1-G-2a-E-4-BR</v>
      </c>
      <c r="AD343" s="16" t="s">
        <v>44</v>
      </c>
      <c r="AE343" s="16"/>
      <c r="AF343" s="17" t="s">
        <v>45</v>
      </c>
    </row>
    <row r="344" ht="75.0" customHeight="1">
      <c r="A344" s="6" t="s">
        <v>1606</v>
      </c>
      <c r="B344" s="7" t="s">
        <v>1607</v>
      </c>
      <c r="C344" s="8" t="s">
        <v>33</v>
      </c>
      <c r="D344" s="9" t="s">
        <v>34</v>
      </c>
      <c r="E344" s="6"/>
      <c r="F344" s="7" t="s">
        <v>1608</v>
      </c>
      <c r="G344" s="7" t="s">
        <v>1609</v>
      </c>
      <c r="H344" s="7"/>
      <c r="I344" s="6" t="s">
        <v>1610</v>
      </c>
      <c r="J344" s="6" t="s">
        <v>1611</v>
      </c>
      <c r="K344" s="7" t="s">
        <v>87</v>
      </c>
      <c r="L344" s="7" t="s">
        <v>1612</v>
      </c>
      <c r="M344" s="6" t="s">
        <v>40</v>
      </c>
      <c r="N344" s="7" t="s">
        <v>1613</v>
      </c>
      <c r="O344" s="7" t="s">
        <v>1613</v>
      </c>
      <c r="P344" s="14"/>
      <c r="Q344" s="16"/>
      <c r="R344" s="14"/>
      <c r="S344" s="14"/>
      <c r="T344" s="14"/>
      <c r="U344" s="14"/>
      <c r="V344" s="14"/>
      <c r="W344" s="14"/>
      <c r="X344" s="16"/>
      <c r="Y344" s="6" t="s">
        <v>1552</v>
      </c>
      <c r="Z344" s="14" t="str">
        <f t="shared" si="1"/>
        <v>{"id":"M1-G-3a-I-1-BR","stimulus":"&lt;p&gt;Observe as flores e a mulher. O que está mais perto e mais longe da casa?&lt;/p&gt;","template":"&lt;p&gt;{{Q1}}/{{Q2}} × {{Q3}}/{{Q4}} = &amp;nbsp;{{response}}&amp;nbsp;&lt;/p&gt;&lt;p&gt;{{Q5}}/{{Q6}} × {{Q7}}/{{Q8}} = &amp;nbsp;{{response}}&amp;nbsp;&lt;/p&gt;&lt;p&gt;{{Q9}}/{{Q10}} × {{Q11}}/{{Q12}} = &amp;nbsp;{{response}}&amp;nbsp;&lt;/p&gt;&lt;p&gt;&lt;br&gt;&lt;/p&gt;","hint":"&lt;div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seed":{"parameters":[{"name":"Q1","label":null,"min":100,"max":10000,"step":100},{"name":"Q2","label":null,"list":[20,10,5,2,1]},{"name":"Q3","label":null,"min":1000,"max":10000,"step":5},{"name":"Q4","label":null,"min":5,"max":100,"step":5}],"calculated":[{"name":"A1","label":"perto"},{"name":"A2","label":"longe"}],"uniques":true},"algorithm":{"name":"labelImage","template":"LabelImageDragDropV2","params":{"image":{"src":"https://blueberry-assets.oneclick.es/M1_G_3a_1.svg","width":650,"height":158,"alt":"","title":"","percent":1},"responses":[{"x":-99,"y":49,"z":15,"width":70,"height":40,"pointer":""},{"x":307,"y":49,"z":27,"width":70,"height":40,"pointer":""}],"fontSize":12}}}</v>
      </c>
      <c r="AA344" s="15" t="s">
        <v>1614</v>
      </c>
      <c r="AB344" s="12" t="str">
        <f t="shared" si="2"/>
        <v>M1-G-3a-I-1</v>
      </c>
      <c r="AC344" s="16" t="str">
        <f t="shared" si="3"/>
        <v>M1-G-3a-I-1-BR</v>
      </c>
      <c r="AD344" s="16" t="s">
        <v>44</v>
      </c>
      <c r="AE344" s="16"/>
      <c r="AF344" s="17" t="s">
        <v>45</v>
      </c>
    </row>
    <row r="345" ht="75.0" customHeight="1">
      <c r="A345" s="6" t="s">
        <v>1606</v>
      </c>
      <c r="B345" s="7" t="s">
        <v>1607</v>
      </c>
      <c r="C345" s="59" t="s">
        <v>33</v>
      </c>
      <c r="D345" s="9" t="s">
        <v>34</v>
      </c>
      <c r="E345" s="6"/>
      <c r="F345" s="7" t="s">
        <v>1615</v>
      </c>
      <c r="G345" s="7" t="s">
        <v>1616</v>
      </c>
      <c r="H345" s="7"/>
      <c r="I345" s="6" t="s">
        <v>215</v>
      </c>
      <c r="J345" s="6" t="s">
        <v>1611</v>
      </c>
      <c r="K345" s="7" t="s">
        <v>87</v>
      </c>
      <c r="L345" s="7" t="s">
        <v>1617</v>
      </c>
      <c r="M345" s="6" t="s">
        <v>40</v>
      </c>
      <c r="N345" s="7" t="s">
        <v>1613</v>
      </c>
      <c r="O345" s="7" t="s">
        <v>1613</v>
      </c>
      <c r="P345" s="14"/>
      <c r="Q345" s="16"/>
      <c r="R345" s="14"/>
      <c r="S345" s="14"/>
      <c r="T345" s="14"/>
      <c r="U345" s="14"/>
      <c r="V345" s="14"/>
      <c r="W345" s="14"/>
      <c r="X345" s="16"/>
      <c r="Y345" s="6" t="s">
        <v>1552</v>
      </c>
      <c r="Z345" s="14" t="str">
        <f t="shared" si="1"/>
        <v>{"id":"M1-G-3a-I-2-BR","stimulus":"&lt;p&gt;O que está mais perto e mais longe do livro?&lt;/p&gt;","template":"&lt;p&gt;{{Q1}}/{{Q2}} × {{Q3}}/{{Q4}} = &amp;nbsp;{{response}}&amp;nbsp;&lt;/p&gt;&lt;p&gt;{{Q5}}/{{Q6}} × {{Q7}}/{{Q8}} = &amp;nbsp;{{response}}&amp;nbsp;&lt;/p&gt;&lt;p&gt;{{Q9}}/{{Q10}} × {{Q11}}/{{Q12}} = &amp;nbsp;{{response}}&amp;nbsp;&lt;/p&gt;&lt;p&gt;&lt;br&gt;&lt;/p&gt;","hint":"&lt;div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seed":{"parameters":[{"name":"Q1","label":null,"min":100,"max":10000,"step":100},{"name":"Q2","label":null,"list":[20,10,5,2,1]},{"name":"Q3","label":null,"min":1000,"max":10000,"step":5},{"name":"Q4","label":null,"min":5,"max":100,"step":5}],"calculated":[{"name":"A1","label":"longe"},{"name":"A2","label":"perto"}],"uniques":true},"algorithm":{"name":"labelImage","template":"LabelImageDragDropV2","params":{"image":{"src":"https://blueberry-assets.oneclick.es/M1_G_3a_2.svg","width":650,"height":158,"alt":"","title":"","percent":1},"responses":[{"x":8,"y":119,"z":15,"width":70,"height":40,"pointer":""},{"x":217,"y":119,"z":27,"width":70,"height":40,"pointer":""}],"fontSize":12}}}</v>
      </c>
      <c r="AA345" s="15" t="s">
        <v>1618</v>
      </c>
      <c r="AB345" s="12" t="str">
        <f t="shared" si="2"/>
        <v>M1-G-3a-I-2</v>
      </c>
      <c r="AC345" s="16" t="str">
        <f t="shared" si="3"/>
        <v>M1-G-3a-I-2-BR</v>
      </c>
      <c r="AD345" s="16" t="s">
        <v>44</v>
      </c>
      <c r="AE345" s="16"/>
      <c r="AF345" s="17" t="s">
        <v>45</v>
      </c>
    </row>
    <row r="346" ht="75.0" customHeight="1">
      <c r="A346" s="6" t="s">
        <v>1606</v>
      </c>
      <c r="B346" s="7" t="s">
        <v>1607</v>
      </c>
      <c r="C346" s="59" t="s">
        <v>33</v>
      </c>
      <c r="D346" s="17" t="s">
        <v>34</v>
      </c>
      <c r="E346" s="6"/>
      <c r="F346" s="7" t="s">
        <v>1619</v>
      </c>
      <c r="G346" s="7" t="s">
        <v>1620</v>
      </c>
      <c r="H346" s="7"/>
      <c r="I346" s="6" t="s">
        <v>215</v>
      </c>
      <c r="J346" s="6" t="s">
        <v>1611</v>
      </c>
      <c r="K346" s="7" t="s">
        <v>87</v>
      </c>
      <c r="L346" s="7" t="s">
        <v>1612</v>
      </c>
      <c r="M346" s="6" t="s">
        <v>40</v>
      </c>
      <c r="N346" s="23" t="s">
        <v>1613</v>
      </c>
      <c r="O346" s="7" t="s">
        <v>1613</v>
      </c>
      <c r="P346" s="14"/>
      <c r="Q346" s="16"/>
      <c r="R346" s="14"/>
      <c r="S346" s="14"/>
      <c r="T346" s="14"/>
      <c r="U346" s="14"/>
      <c r="V346" s="14"/>
      <c r="W346" s="14"/>
      <c r="X346" s="16"/>
      <c r="Y346" s="6" t="s">
        <v>1552</v>
      </c>
      <c r="Z346" s="14" t="str">
        <f t="shared" si="1"/>
        <v>{"id":"M1-G-3a-I-3-BR","stimulus":"&lt;p&gt;O que está mais perto e mais longe do carro?&lt;/p&gt;","template":"&lt;p&gt;{{Q1}}/{{Q2}} × {{Q3}}/{{Q4}} = &amp;nbsp;{{response}}&amp;nbsp;&lt;/p&gt;&lt;p&gt;{{Q5}}/{{Q6}} × {{Q7}}/{{Q8}} = &amp;nbsp;{{response}}&amp;nbsp;&lt;/p&gt;&lt;p&gt;{{Q9}}/{{Q10}} × {{Q11}}/{{Q12}} = &amp;nbsp;{{response}}&amp;nbsp;&lt;/p&gt;&lt;p&gt;&lt;br&gt;&lt;/p&gt;","hint":"&lt;div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0.9354%; top: 92%;\"&gt;&lt;b&gt;perto&lt;/b&gt; do poste&lt;/span&gt;\n\t\t\t&lt;span class=\"lemo-graphie-label\" style=\"position: absolute; left: 58%; top: 92%;\"&gt;&lt;b&gt;longe&lt;/b&gt; do poste&lt;/span&gt;\n\t\t&lt;/div&gt;\n\t&lt;/div&gt;\n&lt;/div&gt;&lt;/div&gt;","seed":{"parameters":[{"name":"Q1","label":null,"min":100,"max":10000,"step":100},{"name":"Q2","label":null,"list":[20,10,5,2,1]},{"name":"Q3","label":null,"min":1000,"max":10000,"step":5},{"name":"Q4","label":null,"min":5,"max":100,"step":5}],"calculated":[{"name":"A1","label":"perto"},{"name":"A2","label":"longe"}],"uniques":true},"algorithm":{"name":"labelImage","template":"LabelImageDragDropV2","params":{"image":{"src":"https://blueberry-assets.oneclick.es/M1_G_3a_3.svg","width":650,"height":158,"alt":"","title":"","percent":1},"responses":[{"x":-10,"y":119,"z":15,"width":70,"height":40,"pointer":""},{"x":240,"y":119,"z":27,"width":70,"height":40,"pointer":""}],"fontSize":12}}}</v>
      </c>
      <c r="AA346" s="15" t="s">
        <v>1621</v>
      </c>
      <c r="AB346" s="12" t="str">
        <f t="shared" si="2"/>
        <v>M1-G-3a-I-3</v>
      </c>
      <c r="AC346" s="16" t="str">
        <f t="shared" si="3"/>
        <v>M1-G-3a-I-3-BR</v>
      </c>
      <c r="AD346" s="16" t="s">
        <v>44</v>
      </c>
      <c r="AE346" s="16"/>
      <c r="AF346" s="17" t="s">
        <v>45</v>
      </c>
    </row>
    <row r="347" ht="75.0" customHeight="1">
      <c r="A347" s="6" t="s">
        <v>1606</v>
      </c>
      <c r="B347" s="7" t="s">
        <v>1607</v>
      </c>
      <c r="C347" s="60" t="s">
        <v>49</v>
      </c>
      <c r="D347" s="17" t="s">
        <v>34</v>
      </c>
      <c r="E347" s="6"/>
      <c r="F347" s="7" t="s">
        <v>1622</v>
      </c>
      <c r="G347" s="7" t="s">
        <v>1623</v>
      </c>
      <c r="H347" s="7"/>
      <c r="I347" s="6" t="s">
        <v>215</v>
      </c>
      <c r="J347" s="6" t="s">
        <v>111</v>
      </c>
      <c r="K347" s="7" t="s">
        <v>1624</v>
      </c>
      <c r="L347" s="7" t="s">
        <v>1625</v>
      </c>
      <c r="M347" s="6" t="s">
        <v>40</v>
      </c>
      <c r="N347" s="7" t="s">
        <v>1613</v>
      </c>
      <c r="O347" s="7" t="s">
        <v>1613</v>
      </c>
      <c r="P347" s="14"/>
      <c r="Q347" s="16"/>
      <c r="R347" s="14"/>
      <c r="S347" s="14"/>
      <c r="T347" s="14"/>
      <c r="U347" s="14"/>
      <c r="V347" s="14"/>
      <c r="W347" s="14"/>
      <c r="X347" s="16"/>
      <c r="Y347" s="6" t="s">
        <v>1552</v>
      </c>
      <c r="Z347" s="14" t="str">
        <f t="shared" si="1"/>
        <v>{"id":"M1-G-3a-E-1-BR","stimulus":"&lt;p&gt;Escolha a opção correta.&lt;/p&gt;&lt;div style=\"display:flex; justify-content:center;\"&gt;&lt;img src=\"https://blueberry-assets.oneclick.es/M1_G_3a_4.svg\" width=\"400\"&gt;&lt;/img&gt;&lt;/div&gt;","template":"&lt;p&gt;{{Q1}} está {{response}} da criança.&lt;/p&gt;","feedback":"&lt;div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luz&lt;/p&gt;&lt;/span&gt;\n\t\t&lt;/div&gt;\n\t&lt;/div&gt;\n&lt;/div&gt;&lt;/div&gt;","seed":{"parameters":[{"name":"Q1","label":null,"list":["O balanço","A bola"]}],"calculated":[{"name":"A1","label":"perto","group":1},{"name":"A2","label":"longe","group":1,"incorrect":true}],"uniques":true},"algorithm":{"name":"groupResponses","template":"Cloze with drop down"}}</v>
      </c>
      <c r="AA347" s="15" t="s">
        <v>1626</v>
      </c>
      <c r="AB347" s="12" t="str">
        <f t="shared" si="2"/>
        <v>M1-G-3a-E-1</v>
      </c>
      <c r="AC347" s="16" t="str">
        <f t="shared" si="3"/>
        <v>M1-G-3a-E-1-BR</v>
      </c>
      <c r="AD347" s="16" t="s">
        <v>44</v>
      </c>
      <c r="AE347" s="16"/>
      <c r="AF347" s="17" t="s">
        <v>45</v>
      </c>
    </row>
    <row r="348" ht="75.0" customHeight="1">
      <c r="A348" s="6" t="s">
        <v>1606</v>
      </c>
      <c r="B348" s="7" t="s">
        <v>1607</v>
      </c>
      <c r="C348" s="60" t="s">
        <v>49</v>
      </c>
      <c r="D348" s="17" t="s">
        <v>34</v>
      </c>
      <c r="E348" s="6"/>
      <c r="F348" s="7" t="s">
        <v>1622</v>
      </c>
      <c r="G348" s="7" t="s">
        <v>1623</v>
      </c>
      <c r="H348" s="7"/>
      <c r="I348" s="6" t="s">
        <v>215</v>
      </c>
      <c r="J348" s="6" t="s">
        <v>111</v>
      </c>
      <c r="K348" s="7" t="s">
        <v>1627</v>
      </c>
      <c r="L348" s="7" t="s">
        <v>1628</v>
      </c>
      <c r="M348" s="6" t="s">
        <v>40</v>
      </c>
      <c r="N348" s="23" t="s">
        <v>1613</v>
      </c>
      <c r="O348" s="23" t="s">
        <v>1613</v>
      </c>
      <c r="P348" s="14"/>
      <c r="Q348" s="16"/>
      <c r="R348" s="14"/>
      <c r="S348" s="14"/>
      <c r="T348" s="14"/>
      <c r="U348" s="14"/>
      <c r="V348" s="14"/>
      <c r="W348" s="14"/>
      <c r="X348" s="16"/>
      <c r="Y348" s="6" t="s">
        <v>1552</v>
      </c>
      <c r="Z348" s="14" t="str">
        <f t="shared" si="1"/>
        <v>{"id":"M1-G-3a-E-2-BR","stimulus":"&lt;p&gt;Escolha a opção correta.&lt;/p&gt;&lt;div style=\"display:flex; justify-content:center;\"&gt;&lt;img src=\"https://blueberry-assets.oneclick.es/M1_G_3a_4.svg\" width=\"400\"&gt;&lt;/img&gt;&lt;/div&gt;","template":"&lt;p&gt;{{Q1}} está {{response}} da criança.&lt;/p&gt;","feedback":"&lt;div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luz&lt;/p&gt;&lt;/span&gt;\n\t\t&lt;/div&gt;\n\t&lt;/div&gt;\n&lt;/div&gt;&lt;/div&gt;","seed":{"parameters":[{"name":"Q1","label":null,"list":["O cachorro","A árvore"]}],"calculated":[{"name":"A1","label":"perto","group":1,"incorrect":true},{"name":"A2","label":"longe","group":1}],"uniques":true},"algorithm":{"name":"groupResponses","template":"Cloze with drop down"}}</v>
      </c>
      <c r="AA348" s="15" t="s">
        <v>1629</v>
      </c>
      <c r="AB348" s="12" t="str">
        <f t="shared" si="2"/>
        <v>M1-G-3a-E-2</v>
      </c>
      <c r="AC348" s="16" t="str">
        <f t="shared" si="3"/>
        <v>M1-G-3a-E-2-BR</v>
      </c>
      <c r="AD348" s="16" t="s">
        <v>44</v>
      </c>
      <c r="AE348" s="16"/>
      <c r="AF348" s="17" t="s">
        <v>45</v>
      </c>
    </row>
    <row r="349" ht="75.0" customHeight="1">
      <c r="A349" s="6" t="s">
        <v>1606</v>
      </c>
      <c r="B349" s="7" t="s">
        <v>1607</v>
      </c>
      <c r="C349" s="60" t="s">
        <v>49</v>
      </c>
      <c r="D349" s="9" t="s">
        <v>34</v>
      </c>
      <c r="E349" s="6"/>
      <c r="F349" s="7" t="s">
        <v>1630</v>
      </c>
      <c r="G349" s="7" t="s">
        <v>1631</v>
      </c>
      <c r="H349" s="23"/>
      <c r="I349" s="6" t="s">
        <v>215</v>
      </c>
      <c r="J349" s="6" t="s">
        <v>111</v>
      </c>
      <c r="K349" s="7" t="s">
        <v>1632</v>
      </c>
      <c r="L349" s="7" t="s">
        <v>1625</v>
      </c>
      <c r="M349" s="6" t="s">
        <v>40</v>
      </c>
      <c r="N349" s="7" t="s">
        <v>1613</v>
      </c>
      <c r="O349" s="7" t="s">
        <v>1613</v>
      </c>
      <c r="P349" s="14"/>
      <c r="Q349" s="16"/>
      <c r="R349" s="14"/>
      <c r="S349" s="14"/>
      <c r="T349" s="14"/>
      <c r="U349" s="14"/>
      <c r="V349" s="14"/>
      <c r="W349" s="14"/>
      <c r="X349" s="16"/>
      <c r="Y349" s="6" t="s">
        <v>1552</v>
      </c>
      <c r="Z349" s="14" t="str">
        <f t="shared" si="1"/>
        <v>{"id":"M1-G-3a-E-3-BR","stimulus":"&lt;p&gt;Escolha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luz&lt;/p&gt;&lt;/span&gt;\n\t\t&lt;/div&gt;\n\t&lt;/div&gt;\n&lt;/div&gt;&lt;/div&gt;","seed":{"parameters":[{"name":"Q1","label":null,"list":["O ovo","O ninho"]}],"calculated":[{"name":"A1","label":"perto","group":1},{"name":"A2","label":"longe","group":1,"incorrect":true}],"uniques":true},"algorithm":{"name":"groupResponses","template":"Cloze with drop down"}}</v>
      </c>
      <c r="AA349" s="15" t="s">
        <v>1633</v>
      </c>
      <c r="AB349" s="12" t="str">
        <f t="shared" si="2"/>
        <v>M1-G-3a-E-3</v>
      </c>
      <c r="AC349" s="16" t="str">
        <f t="shared" si="3"/>
        <v>M1-G-3a-E-3-BR</v>
      </c>
      <c r="AD349" s="16" t="s">
        <v>44</v>
      </c>
      <c r="AE349" s="16"/>
      <c r="AF349" s="17" t="s">
        <v>45</v>
      </c>
    </row>
    <row r="350" ht="75.0" customHeight="1">
      <c r="A350" s="6" t="s">
        <v>1606</v>
      </c>
      <c r="B350" s="7" t="s">
        <v>1607</v>
      </c>
      <c r="C350" s="60" t="s">
        <v>49</v>
      </c>
      <c r="D350" s="17" t="s">
        <v>34</v>
      </c>
      <c r="E350" s="6"/>
      <c r="F350" s="7" t="s">
        <v>1630</v>
      </c>
      <c r="G350" s="7" t="s">
        <v>1631</v>
      </c>
      <c r="H350" s="23"/>
      <c r="I350" s="6" t="s">
        <v>215</v>
      </c>
      <c r="J350" s="6" t="s">
        <v>111</v>
      </c>
      <c r="K350" s="7" t="s">
        <v>1634</v>
      </c>
      <c r="L350" s="7" t="s">
        <v>1628</v>
      </c>
      <c r="M350" s="6" t="s">
        <v>40</v>
      </c>
      <c r="N350" s="7" t="s">
        <v>1613</v>
      </c>
      <c r="O350" s="7" t="s">
        <v>1613</v>
      </c>
      <c r="P350" s="14"/>
      <c r="Q350" s="16"/>
      <c r="R350" s="14"/>
      <c r="S350" s="14"/>
      <c r="T350" s="14"/>
      <c r="U350" s="14"/>
      <c r="V350" s="14"/>
      <c r="W350" s="14"/>
      <c r="X350" s="16"/>
      <c r="Y350" s="6" t="s">
        <v>1552</v>
      </c>
      <c r="Z350" s="14" t="str">
        <f t="shared" si="1"/>
        <v>{"id":"M1-G-3a-E-4-BR","stimulus":"&lt;p&gt;Escolha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luz&lt;/p&gt;&lt;/span&gt;\n\t\t&lt;/div&gt;\n\t&lt;/div&gt;\n&lt;/div&gt;&lt;/div&gt;","hint":"&lt;div style=\"display:flex; justify-content:center;\"&gt;&lt;div class=\"lemo-fixed-to-responsive\" style=\"max-width: 300px;max-height: 200px;position: relative;width: 100%;display: inline-block;\"&gt;\n\t&lt;img src=\"https://blueberry-assets.oneclick.es/M1_G_3a_6.svg\" alt=\"\" tabindex=\"0\"&gt;&lt;/img&gt;\n\t&lt;div class=\"lemo-graphie-container\" style=\"position: absolute;top: 0;left: 0;width: 100%;height: 100%;\"&gt;\n\t\t&lt;div class=\"lemo-graphie\" style=\"position: relative; width: 100%; height: 100%;\"&gt;\n\t\t\t&lt;span class=\"lemo-graphie-label\" style=\"position: absolute; left: 2.8197%; top: 90%;\"&gt;&lt;p&gt;&lt;b&gt;Perto&lt;/b&gt; do&lt;p&gt;&lt;/p&gt;poste de luz&lt;/p&gt;&lt;/span&gt;\n\t\t\t&lt;span class=\"lemo-graphie-label\" style=\"position: absolute; left: 75%; top: 90%;\"&gt;&lt;p&gt;&lt;b&gt;Longe&lt;/b&gt; do&lt;p&gt;&lt;/p&gt;poste de luz&lt;/p&gt;&lt;/span&gt;\n\t\t&lt;/div&gt;\n\t&lt;/div&gt;\n&lt;/div&gt;&lt;/div&gt;","seed":{"parameters":[{"name":"Q1","label":null,"list":["O balde","O coelho"]}],"calculated":[{"name":"A1","label":"perto","group":1,"incorrect":true},{"name":"A2","label":"longe","group":1}],"uniques":true},"algorithm":{"name":"groupResponses","template":"Cloze with drop down"}}</v>
      </c>
      <c r="AA350" s="15" t="s">
        <v>1635</v>
      </c>
      <c r="AB350" s="12" t="str">
        <f t="shared" si="2"/>
        <v>M1-G-3a-E-4</v>
      </c>
      <c r="AC350" s="16" t="str">
        <f t="shared" si="3"/>
        <v>M1-G-3a-E-4-BR</v>
      </c>
      <c r="AD350" s="16" t="s">
        <v>44</v>
      </c>
      <c r="AE350" s="16"/>
      <c r="AF350" s="17" t="s">
        <v>45</v>
      </c>
    </row>
    <row r="351" ht="75.0" customHeight="1">
      <c r="A351" s="6" t="s">
        <v>1636</v>
      </c>
      <c r="B351" s="7" t="s">
        <v>1637</v>
      </c>
      <c r="C351" s="59" t="s">
        <v>33</v>
      </c>
      <c r="D351" s="9" t="s">
        <v>34</v>
      </c>
      <c r="E351" s="6"/>
      <c r="F351" s="10" t="s">
        <v>1638</v>
      </c>
      <c r="G351" s="7" t="s">
        <v>1639</v>
      </c>
      <c r="H351" s="7"/>
      <c r="I351" s="6" t="s">
        <v>215</v>
      </c>
      <c r="J351" s="6" t="s">
        <v>37</v>
      </c>
      <c r="K351" s="7" t="s">
        <v>87</v>
      </c>
      <c r="L351" s="7" t="s">
        <v>1640</v>
      </c>
      <c r="M351" s="6" t="s">
        <v>40</v>
      </c>
      <c r="N351" s="23" t="s">
        <v>1641</v>
      </c>
      <c r="O351" s="23" t="s">
        <v>1641</v>
      </c>
      <c r="P351" s="14"/>
      <c r="Q351" s="16"/>
      <c r="R351" s="14"/>
      <c r="S351" s="14"/>
      <c r="T351" s="14"/>
      <c r="U351" s="14"/>
      <c r="V351" s="14"/>
      <c r="W351" s="14"/>
      <c r="X351" s="16"/>
      <c r="Y351" s="6" t="s">
        <v>1552</v>
      </c>
      <c r="Z351" s="14" t="str">
        <f t="shared" si="1"/>
        <v>{"id":"M1-G-4a-I-1-BR","stimulus":"&lt;p&gt;Arraste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AA351" s="15" t="s">
        <v>1642</v>
      </c>
      <c r="AB351" s="12" t="str">
        <f t="shared" si="2"/>
        <v>M1-G-4a-I-1</v>
      </c>
      <c r="AC351" s="16" t="str">
        <f t="shared" si="3"/>
        <v>M1-G-4a-I-1-BR</v>
      </c>
      <c r="AD351" s="16" t="s">
        <v>44</v>
      </c>
      <c r="AE351" s="16"/>
      <c r="AF351" s="17" t="s">
        <v>45</v>
      </c>
    </row>
    <row r="352" ht="75.0" customHeight="1">
      <c r="A352" s="6" t="s">
        <v>1636</v>
      </c>
      <c r="B352" s="7" t="s">
        <v>1637</v>
      </c>
      <c r="C352" s="8" t="s">
        <v>33</v>
      </c>
      <c r="D352" s="9" t="s">
        <v>34</v>
      </c>
      <c r="E352" s="6"/>
      <c r="F352" s="10" t="s">
        <v>1643</v>
      </c>
      <c r="G352" s="7" t="s">
        <v>1644</v>
      </c>
      <c r="H352" s="23"/>
      <c r="I352" s="6" t="s">
        <v>215</v>
      </c>
      <c r="J352" s="6" t="s">
        <v>37</v>
      </c>
      <c r="K352" s="7" t="s">
        <v>87</v>
      </c>
      <c r="L352" s="7" t="s">
        <v>1645</v>
      </c>
      <c r="M352" s="16" t="s">
        <v>40</v>
      </c>
      <c r="N352" s="7" t="s">
        <v>1641</v>
      </c>
      <c r="O352" s="7" t="s">
        <v>1641</v>
      </c>
      <c r="P352" s="14"/>
      <c r="Q352" s="16"/>
      <c r="R352" s="14"/>
      <c r="S352" s="14"/>
      <c r="T352" s="14"/>
      <c r="U352" s="14"/>
      <c r="V352" s="14"/>
      <c r="W352" s="14"/>
      <c r="X352" s="16"/>
      <c r="Y352" s="6" t="s">
        <v>1552</v>
      </c>
      <c r="Z352" s="14" t="str">
        <f t="shared" si="1"/>
        <v>{"id":"M1-G-4a-I-2-BR","stimulus":"&lt;p&gt;Arraste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AA352" s="15" t="s">
        <v>1646</v>
      </c>
      <c r="AB352" s="12" t="str">
        <f t="shared" si="2"/>
        <v>M1-G-4a-I-2</v>
      </c>
      <c r="AC352" s="16" t="str">
        <f t="shared" si="3"/>
        <v>M1-G-4a-I-2-BR</v>
      </c>
      <c r="AD352" s="16" t="s">
        <v>44</v>
      </c>
      <c r="AE352" s="16"/>
      <c r="AF352" s="17" t="s">
        <v>45</v>
      </c>
    </row>
    <row r="353" ht="75.0" customHeight="1">
      <c r="A353" s="6" t="s">
        <v>1636</v>
      </c>
      <c r="B353" s="7" t="s">
        <v>1637</v>
      </c>
      <c r="C353" s="8" t="s">
        <v>33</v>
      </c>
      <c r="D353" s="9" t="s">
        <v>34</v>
      </c>
      <c r="E353" s="6"/>
      <c r="F353" s="10" t="s">
        <v>1647</v>
      </c>
      <c r="G353" s="7" t="s">
        <v>1648</v>
      </c>
      <c r="H353" s="23"/>
      <c r="I353" s="6" t="s">
        <v>215</v>
      </c>
      <c r="J353" s="6" t="s">
        <v>37</v>
      </c>
      <c r="K353" s="7" t="s">
        <v>87</v>
      </c>
      <c r="L353" s="7" t="s">
        <v>1649</v>
      </c>
      <c r="M353" s="16" t="s">
        <v>40</v>
      </c>
      <c r="N353" s="23" t="s">
        <v>1641</v>
      </c>
      <c r="O353" s="23" t="s">
        <v>1641</v>
      </c>
      <c r="P353" s="14"/>
      <c r="Q353" s="16"/>
      <c r="R353" s="14"/>
      <c r="S353" s="14"/>
      <c r="T353" s="14"/>
      <c r="U353" s="14"/>
      <c r="V353" s="14"/>
      <c r="W353" s="14"/>
      <c r="X353" s="16"/>
      <c r="Y353" s="6" t="s">
        <v>1552</v>
      </c>
      <c r="Z353" s="14" t="str">
        <f t="shared" si="1"/>
        <v>{"id":"M1-G-4a-I-3-BR","stimulus":"&lt;p&gt;Arraste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AA353" s="15" t="s">
        <v>1650</v>
      </c>
      <c r="AB353" s="12" t="str">
        <f t="shared" si="2"/>
        <v>M1-G-4a-I-3</v>
      </c>
      <c r="AC353" s="16" t="str">
        <f t="shared" si="3"/>
        <v>M1-G-4a-I-3-BR</v>
      </c>
      <c r="AD353" s="16" t="s">
        <v>44</v>
      </c>
      <c r="AE353" s="16"/>
      <c r="AF353" s="17" t="s">
        <v>45</v>
      </c>
    </row>
    <row r="354" ht="75.0" customHeight="1">
      <c r="A354" s="6" t="s">
        <v>1636</v>
      </c>
      <c r="B354" s="7" t="s">
        <v>1637</v>
      </c>
      <c r="C354" s="60" t="s">
        <v>49</v>
      </c>
      <c r="D354" s="9" t="s">
        <v>34</v>
      </c>
      <c r="E354" s="6"/>
      <c r="F354" s="21" t="s">
        <v>1651</v>
      </c>
      <c r="G354" s="10" t="s">
        <v>1652</v>
      </c>
      <c r="H354" s="14"/>
      <c r="I354" s="6" t="s">
        <v>215</v>
      </c>
      <c r="J354" s="6" t="s">
        <v>111</v>
      </c>
      <c r="K354" s="7" t="s">
        <v>87</v>
      </c>
      <c r="L354" s="10" t="s">
        <v>1653</v>
      </c>
      <c r="M354" s="16" t="s">
        <v>40</v>
      </c>
      <c r="N354" s="23" t="s">
        <v>1641</v>
      </c>
      <c r="O354" s="23" t="s">
        <v>1641</v>
      </c>
      <c r="P354" s="14"/>
      <c r="Q354" s="16"/>
      <c r="R354" s="14"/>
      <c r="S354" s="14"/>
      <c r="T354" s="14"/>
      <c r="U354" s="14"/>
      <c r="V354" s="14"/>
      <c r="W354" s="14"/>
      <c r="X354" s="16"/>
      <c r="Y354" s="6" t="s">
        <v>1552</v>
      </c>
      <c r="Z354" s="14" t="str">
        <f t="shared" si="1"/>
        <v>{"id":"M1-G-4a-E-1-BR","stimulus":"&lt;p&gt;Escolha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esquerda","group":1},{"name":"A2","label":"direita","group":1,"incorrect":true}],"uniques":true},"algorithm":{"name":"groupResponses","template":"Cloze with drop down"}}</v>
      </c>
      <c r="AA354" s="15" t="s">
        <v>1654</v>
      </c>
      <c r="AB354" s="12" t="str">
        <f t="shared" si="2"/>
        <v>M1-G-4a-E-1</v>
      </c>
      <c r="AC354" s="16" t="str">
        <f t="shared" si="3"/>
        <v>M1-G-4a-E-1-BR</v>
      </c>
      <c r="AD354" s="16" t="s">
        <v>44</v>
      </c>
      <c r="AE354" s="16"/>
      <c r="AF354" s="17" t="s">
        <v>45</v>
      </c>
    </row>
    <row r="355" ht="75.0" customHeight="1">
      <c r="A355" s="6" t="s">
        <v>1636</v>
      </c>
      <c r="B355" s="7" t="s">
        <v>1637</v>
      </c>
      <c r="C355" s="60" t="s">
        <v>49</v>
      </c>
      <c r="D355" s="9" t="s">
        <v>34</v>
      </c>
      <c r="E355" s="6"/>
      <c r="F355" s="21" t="s">
        <v>1651</v>
      </c>
      <c r="G355" s="10" t="s">
        <v>1655</v>
      </c>
      <c r="H355" s="14"/>
      <c r="I355" s="6" t="s">
        <v>215</v>
      </c>
      <c r="J355" s="6" t="s">
        <v>111</v>
      </c>
      <c r="K355" s="7" t="s">
        <v>87</v>
      </c>
      <c r="L355" s="10" t="s">
        <v>1656</v>
      </c>
      <c r="M355" s="16" t="s">
        <v>40</v>
      </c>
      <c r="N355" s="23" t="s">
        <v>1641</v>
      </c>
      <c r="O355" s="23" t="s">
        <v>1641</v>
      </c>
      <c r="P355" s="14"/>
      <c r="Q355" s="16"/>
      <c r="R355" s="14"/>
      <c r="S355" s="14"/>
      <c r="T355" s="14"/>
      <c r="U355" s="14"/>
      <c r="V355" s="14"/>
      <c r="W355" s="14"/>
      <c r="X355" s="16"/>
      <c r="Y355" s="6" t="s">
        <v>1552</v>
      </c>
      <c r="Z355" s="14" t="str">
        <f t="shared" si="1"/>
        <v>{"id":"M1-G-4a-E-2-BR","stimulus":"&lt;p&gt;Escolha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esquerda","group":1,"incorrect":true},{"name":"A2","label":"direita","group":1}],"uniques":true},"algorithm":{"name":"groupResponses","template":"Cloze with drop down"}}</v>
      </c>
      <c r="AA355" s="15" t="s">
        <v>1657</v>
      </c>
      <c r="AB355" s="12" t="str">
        <f t="shared" si="2"/>
        <v>M1-G-4a-E-2</v>
      </c>
      <c r="AC355" s="16" t="str">
        <f t="shared" si="3"/>
        <v>M1-G-4a-E-2-BR</v>
      </c>
      <c r="AD355" s="16" t="s">
        <v>44</v>
      </c>
      <c r="AE355" s="16"/>
      <c r="AF355" s="17" t="s">
        <v>45</v>
      </c>
    </row>
    <row r="356" ht="75.0" customHeight="1">
      <c r="A356" s="6" t="s">
        <v>1636</v>
      </c>
      <c r="B356" s="7" t="s">
        <v>1637</v>
      </c>
      <c r="C356" s="60" t="s">
        <v>49</v>
      </c>
      <c r="D356" s="9" t="s">
        <v>34</v>
      </c>
      <c r="E356" s="6"/>
      <c r="F356" s="21" t="s">
        <v>1658</v>
      </c>
      <c r="G356" s="10" t="s">
        <v>1659</v>
      </c>
      <c r="H356" s="14"/>
      <c r="I356" s="6" t="s">
        <v>215</v>
      </c>
      <c r="J356" s="6" t="s">
        <v>111</v>
      </c>
      <c r="K356" s="7" t="s">
        <v>87</v>
      </c>
      <c r="L356" s="10" t="s">
        <v>1653</v>
      </c>
      <c r="M356" s="16" t="s">
        <v>40</v>
      </c>
      <c r="N356" s="23" t="s">
        <v>1641</v>
      </c>
      <c r="O356" s="23" t="s">
        <v>1641</v>
      </c>
      <c r="P356" s="14"/>
      <c r="Q356" s="16"/>
      <c r="R356" s="14"/>
      <c r="S356" s="14"/>
      <c r="T356" s="14"/>
      <c r="U356" s="14"/>
      <c r="V356" s="14"/>
      <c r="W356" s="14"/>
      <c r="X356" s="16"/>
      <c r="Y356" s="6" t="s">
        <v>1552</v>
      </c>
      <c r="Z356" s="14" t="str">
        <f t="shared" si="1"/>
        <v>{"id":"M1-G-4a-E-3-BR","stimulus":"&lt;p&gt;Escolha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esquerda","group":1,"incorrect":true},{"name":"A2","label":"direita","group":1}],"uniques":true},"algorithm":{"name":"groupResponses","template":"Cloze with drop down"}}</v>
      </c>
      <c r="AA356" s="15" t="s">
        <v>1660</v>
      </c>
      <c r="AB356" s="12" t="str">
        <f t="shared" si="2"/>
        <v>M1-G-4a-E-3</v>
      </c>
      <c r="AC356" s="16" t="str">
        <f t="shared" si="3"/>
        <v>M1-G-4a-E-3-BR</v>
      </c>
      <c r="AD356" s="16" t="s">
        <v>44</v>
      </c>
      <c r="AE356" s="16"/>
      <c r="AF356" s="17" t="s">
        <v>45</v>
      </c>
    </row>
    <row r="357" ht="75.0" customHeight="1">
      <c r="A357" s="6" t="s">
        <v>1636</v>
      </c>
      <c r="B357" s="7" t="s">
        <v>1637</v>
      </c>
      <c r="C357" s="60" t="s">
        <v>49</v>
      </c>
      <c r="D357" s="9" t="s">
        <v>34</v>
      </c>
      <c r="E357" s="6"/>
      <c r="F357" s="21" t="s">
        <v>1658</v>
      </c>
      <c r="G357" s="10" t="s">
        <v>1661</v>
      </c>
      <c r="H357" s="14"/>
      <c r="I357" s="6" t="s">
        <v>215</v>
      </c>
      <c r="J357" s="6" t="s">
        <v>111</v>
      </c>
      <c r="K357" s="7" t="s">
        <v>87</v>
      </c>
      <c r="L357" s="10" t="s">
        <v>1656</v>
      </c>
      <c r="M357" s="16" t="s">
        <v>40</v>
      </c>
      <c r="N357" s="23" t="s">
        <v>1641</v>
      </c>
      <c r="O357" s="23" t="s">
        <v>1641</v>
      </c>
      <c r="P357" s="14"/>
      <c r="Q357" s="16"/>
      <c r="R357" s="14"/>
      <c r="S357" s="14"/>
      <c r="T357" s="14"/>
      <c r="U357" s="14"/>
      <c r="V357" s="14"/>
      <c r="W357" s="14"/>
      <c r="X357" s="16"/>
      <c r="Y357" s="6" t="s">
        <v>1552</v>
      </c>
      <c r="Z357" s="14" t="str">
        <f t="shared" si="1"/>
        <v>{"id":"M1-G-4a-E-4-BR","stimulus":"&lt;p&gt;Escolha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28%;\"&gt;direita&lt;/span&gt;\n\t\t&lt;/div&gt;\n\t&lt;/div&gt;\n&lt;/div&gt;&lt;/div&gt;","hint":"&lt;div style=\"display:flex; justify-content:center;\"&gt;&lt;div class=\"lemo-fixed-to-responsive\" style=\"max-width: 500px;max-height: 200px;position: relative;width: 100%;display: inline-block;\"&gt;\n\t&lt;img src=\"https://blueberry-assets.oneclick.es/M1_G_4a_10.svg\" alt=\"\" tabindex=\"0\"&gt;&lt;/img&gt;\n\t&lt;div class=\"lemo-graphie-container\" style=\"position: absolute;top: 0;left: 0;width: 100%;height: 100%;\"&gt;\n\t\t&lt;div class=\"lemo-graphie\" style=\"position: relative; width: 100%; height: 100%;\"&gt;\n\t\t\t&lt;span class=\"lemo-graphie-label\" style=\"position: absolute; left: 20.5%; top: 28%;\"&gt;esquerda&lt;/span&gt;\n\t\t\t&lt;span class=\"lemo-graphie-label\" style=\"position: absolute; left: 65%; top: 28%;\"&gt;direita&lt;/span&gt;\n\t\t&lt;/div&gt;\n\t&lt;/div&gt;\n&lt;/div&gt;&lt;/div&gt;","seed":{"parameters":[],"calculated":[{"name":"A1","label":"esquerda","group":1},{"name":"A2","label":"direita","group":1,"incorrect":true}],"uniques":true},"algorithm":{"name":"groupResponses","template":"Cloze with drop down"}}</v>
      </c>
      <c r="AA357" s="15" t="s">
        <v>1662</v>
      </c>
      <c r="AB357" s="12" t="str">
        <f t="shared" si="2"/>
        <v>M1-G-4a-E-4</v>
      </c>
      <c r="AC357" s="16" t="str">
        <f t="shared" si="3"/>
        <v>M1-G-4a-E-4-BR</v>
      </c>
      <c r="AD357" s="16" t="s">
        <v>44</v>
      </c>
      <c r="AE357" s="16"/>
      <c r="AF357" s="17" t="s">
        <v>45</v>
      </c>
    </row>
    <row r="358" ht="75.0" customHeight="1">
      <c r="A358" s="6" t="s">
        <v>1663</v>
      </c>
      <c r="B358" s="7" t="s">
        <v>1664</v>
      </c>
      <c r="C358" s="59" t="s">
        <v>33</v>
      </c>
      <c r="D358" s="9" t="s">
        <v>34</v>
      </c>
      <c r="E358" s="6"/>
      <c r="F358" s="7" t="s">
        <v>1665</v>
      </c>
      <c r="G358" s="7"/>
      <c r="H358" s="7"/>
      <c r="I358" s="6" t="s">
        <v>215</v>
      </c>
      <c r="J358" s="6" t="s">
        <v>47</v>
      </c>
      <c r="K358" s="7" t="s">
        <v>87</v>
      </c>
      <c r="L358" s="7" t="s">
        <v>87</v>
      </c>
      <c r="M358" s="16" t="s">
        <v>40</v>
      </c>
      <c r="N358" s="10" t="s">
        <v>1666</v>
      </c>
      <c r="O358" s="10" t="s">
        <v>1666</v>
      </c>
      <c r="P358" s="14"/>
      <c r="Q358" s="16"/>
      <c r="R358" s="14"/>
      <c r="S358" s="14"/>
      <c r="T358" s="14"/>
      <c r="U358" s="14"/>
      <c r="V358" s="14"/>
      <c r="W358" s="14"/>
      <c r="X358" s="16"/>
      <c r="Y358" s="6" t="s">
        <v>1552</v>
      </c>
      <c r="Z358" s="14" t="str">
        <f t="shared" si="1"/>
        <v>{"id":"M1-G-6a-I-1-BR","stimulus":"&lt;p&gt;Escolha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93.9975%;\"&gt;embaixo&lt;/span&gt;\n\t\t&lt;/div&gt;\n\t&lt;/div&gt;\n&lt;/div&gt;&lt;/div&gt;","feedback":"&lt;div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v>
      </c>
      <c r="AA358" s="15" t="s">
        <v>1667</v>
      </c>
      <c r="AB358" s="12" t="str">
        <f t="shared" si="2"/>
        <v>M1-G-6a-I-1</v>
      </c>
      <c r="AC358" s="16" t="str">
        <f t="shared" si="3"/>
        <v>M1-G-6a-I-1-BR</v>
      </c>
      <c r="AD358" s="16" t="s">
        <v>44</v>
      </c>
      <c r="AE358" s="16"/>
      <c r="AF358" s="17" t="s">
        <v>45</v>
      </c>
    </row>
    <row r="359" ht="75.0" customHeight="1">
      <c r="A359" s="6" t="s">
        <v>1663</v>
      </c>
      <c r="B359" s="7" t="s">
        <v>1664</v>
      </c>
      <c r="C359" s="59" t="s">
        <v>33</v>
      </c>
      <c r="D359" s="17" t="s">
        <v>34</v>
      </c>
      <c r="E359" s="6"/>
      <c r="F359" s="7" t="s">
        <v>1668</v>
      </c>
      <c r="G359" s="7"/>
      <c r="H359" s="7"/>
      <c r="I359" s="6" t="s">
        <v>215</v>
      </c>
      <c r="J359" s="6" t="s">
        <v>47</v>
      </c>
      <c r="K359" s="7" t="s">
        <v>87</v>
      </c>
      <c r="L359" s="7" t="s">
        <v>87</v>
      </c>
      <c r="M359" s="16" t="s">
        <v>40</v>
      </c>
      <c r="N359" s="10" t="s">
        <v>1666</v>
      </c>
      <c r="O359" s="10" t="s">
        <v>1666</v>
      </c>
      <c r="P359" s="14"/>
      <c r="Q359" s="16"/>
      <c r="R359" s="14"/>
      <c r="S359" s="14"/>
      <c r="T359" s="14"/>
      <c r="U359" s="14"/>
      <c r="V359" s="14"/>
      <c r="W359" s="14"/>
      <c r="X359" s="16"/>
      <c r="Y359" s="6" t="s">
        <v>1552</v>
      </c>
      <c r="Z359" s="14" t="str">
        <f t="shared" si="1"/>
        <v>{"id":"M1-G-6a-I-2-BR","stimulus":"&lt;p&gt;Escolha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93.9975%;\"&gt;embaixo&lt;/span&gt;\n\t\t&lt;/div&gt;\n\t&lt;/div&gt;\n&lt;/div&gt;&lt;/div&gt;","feedback":"&lt;div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v>
      </c>
      <c r="AA359" s="15" t="s">
        <v>1669</v>
      </c>
      <c r="AB359" s="12" t="str">
        <f t="shared" si="2"/>
        <v>M1-G-6a-I-2</v>
      </c>
      <c r="AC359" s="16" t="str">
        <f t="shared" si="3"/>
        <v>M1-G-6a-I-2-BR</v>
      </c>
      <c r="AD359" s="16" t="s">
        <v>44</v>
      </c>
      <c r="AE359" s="16"/>
      <c r="AF359" s="17" t="s">
        <v>45</v>
      </c>
    </row>
    <row r="360" ht="75.0" customHeight="1">
      <c r="A360" s="6" t="s">
        <v>1663</v>
      </c>
      <c r="B360" s="7" t="s">
        <v>1664</v>
      </c>
      <c r="C360" s="60" t="s">
        <v>49</v>
      </c>
      <c r="D360" s="17" t="s">
        <v>34</v>
      </c>
      <c r="E360" s="6"/>
      <c r="F360" s="7" t="s">
        <v>1670</v>
      </c>
      <c r="G360" s="7" t="s">
        <v>1671</v>
      </c>
      <c r="H360" s="7"/>
      <c r="I360" s="6" t="s">
        <v>215</v>
      </c>
      <c r="J360" s="6" t="s">
        <v>37</v>
      </c>
      <c r="K360" s="7" t="s">
        <v>1672</v>
      </c>
      <c r="L360" s="7" t="s">
        <v>1673</v>
      </c>
      <c r="M360" s="16" t="s">
        <v>40</v>
      </c>
      <c r="N360" s="10" t="s">
        <v>1666</v>
      </c>
      <c r="O360" s="10" t="s">
        <v>1666</v>
      </c>
      <c r="P360" s="14"/>
      <c r="Q360" s="16"/>
      <c r="R360" s="14"/>
      <c r="S360" s="14"/>
      <c r="T360" s="14"/>
      <c r="U360" s="14"/>
      <c r="V360" s="14"/>
      <c r="W360" s="14"/>
      <c r="X360" s="16"/>
      <c r="Y360" s="6" t="s">
        <v>1552</v>
      </c>
      <c r="Z360" s="14" t="str">
        <f t="shared" si="1"/>
        <v>{
    "id": "M1-G-6a-E-1-BR",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
    "feedback": "&lt;div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v>
      </c>
      <c r="AA360" s="15" t="s">
        <v>1674</v>
      </c>
      <c r="AB360" s="12" t="str">
        <f t="shared" si="2"/>
        <v>M1-G-6a-E-1</v>
      </c>
      <c r="AC360" s="16" t="str">
        <f t="shared" si="3"/>
        <v>M1-G-6a-E-1-BR</v>
      </c>
      <c r="AD360" s="16" t="s">
        <v>44</v>
      </c>
      <c r="AE360" s="16"/>
      <c r="AF360" s="17" t="s">
        <v>45</v>
      </c>
    </row>
    <row r="361" ht="75.0" customHeight="1">
      <c r="A361" s="6" t="s">
        <v>1663</v>
      </c>
      <c r="B361" s="7" t="s">
        <v>1664</v>
      </c>
      <c r="C361" s="60" t="s">
        <v>49</v>
      </c>
      <c r="D361" s="17" t="s">
        <v>34</v>
      </c>
      <c r="E361" s="6"/>
      <c r="F361" s="7" t="s">
        <v>1670</v>
      </c>
      <c r="G361" s="7" t="s">
        <v>1671</v>
      </c>
      <c r="H361" s="7"/>
      <c r="I361" s="6" t="s">
        <v>215</v>
      </c>
      <c r="J361" s="6" t="s">
        <v>37</v>
      </c>
      <c r="K361" s="7" t="s">
        <v>1675</v>
      </c>
      <c r="L361" s="7" t="s">
        <v>1676</v>
      </c>
      <c r="M361" s="16" t="s">
        <v>40</v>
      </c>
      <c r="N361" s="10" t="s">
        <v>1666</v>
      </c>
      <c r="O361" s="10" t="s">
        <v>1666</v>
      </c>
      <c r="P361" s="14"/>
      <c r="Q361" s="16"/>
      <c r="R361" s="14"/>
      <c r="S361" s="14"/>
      <c r="T361" s="14"/>
      <c r="U361" s="14"/>
      <c r="V361" s="14"/>
      <c r="W361" s="14"/>
      <c r="X361" s="16"/>
      <c r="Y361" s="6" t="s">
        <v>1552</v>
      </c>
      <c r="Z361" s="14" t="str">
        <f t="shared" si="1"/>
        <v>{"id":"M1-G-6a-E-2-BR","stimulus":"&lt;p&gt;Observe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93.9975%;\"&gt;embaixo&lt;/span&gt;\n\t\t&lt;/div&gt;\n\t&lt;/div&gt;\n&lt;/div&gt;&lt;/div&gt;","feedback":"&lt;div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v>
      </c>
      <c r="AA361" s="15" t="s">
        <v>1677</v>
      </c>
      <c r="AB361" s="12" t="str">
        <f t="shared" si="2"/>
        <v>M1-G-6a-E-2</v>
      </c>
      <c r="AC361" s="16" t="str">
        <f t="shared" si="3"/>
        <v>M1-G-6a-E-2-BR</v>
      </c>
      <c r="AD361" s="16" t="s">
        <v>44</v>
      </c>
      <c r="AE361" s="16"/>
      <c r="AF361" s="17" t="s">
        <v>45</v>
      </c>
    </row>
    <row r="362" ht="75.0" customHeight="1">
      <c r="A362" s="6" t="s">
        <v>1663</v>
      </c>
      <c r="B362" s="7" t="s">
        <v>1664</v>
      </c>
      <c r="C362" s="60" t="s">
        <v>49</v>
      </c>
      <c r="D362" s="17" t="s">
        <v>34</v>
      </c>
      <c r="E362" s="6"/>
      <c r="F362" s="7" t="s">
        <v>1678</v>
      </c>
      <c r="G362" s="7" t="s">
        <v>1679</v>
      </c>
      <c r="H362" s="7"/>
      <c r="I362" s="6" t="s">
        <v>215</v>
      </c>
      <c r="J362" s="6" t="s">
        <v>37</v>
      </c>
      <c r="K362" s="7" t="s">
        <v>1680</v>
      </c>
      <c r="L362" s="7" t="s">
        <v>1673</v>
      </c>
      <c r="M362" s="16" t="s">
        <v>40</v>
      </c>
      <c r="N362" s="10" t="s">
        <v>1666</v>
      </c>
      <c r="O362" s="10" t="s">
        <v>1666</v>
      </c>
      <c r="P362" s="14"/>
      <c r="Q362" s="16"/>
      <c r="R362" s="14"/>
      <c r="S362" s="14"/>
      <c r="T362" s="14"/>
      <c r="U362" s="14"/>
      <c r="V362" s="14"/>
      <c r="W362" s="14"/>
      <c r="X362" s="16"/>
      <c r="Y362" s="6" t="s">
        <v>1552</v>
      </c>
      <c r="Z362" s="14" t="str">
        <f t="shared" si="1"/>
        <v>{"id":"M1-G-6a-E-3-BR","stimulus":"&lt;p&gt;Observe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93.9975%;\"&gt;embaixo&lt;/span&gt;\n\t\t&lt;/div&gt;\n\t&lt;/div&gt;\n&lt;/div&gt;&lt;/div&gt;","feedback":"&lt;div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v>
      </c>
      <c r="AA362" s="15" t="s">
        <v>1681</v>
      </c>
      <c r="AB362" s="12" t="str">
        <f t="shared" si="2"/>
        <v>M1-G-6a-E-3</v>
      </c>
      <c r="AC362" s="16" t="str">
        <f t="shared" si="3"/>
        <v>M1-G-6a-E-3-BR</v>
      </c>
      <c r="AD362" s="16" t="s">
        <v>44</v>
      </c>
      <c r="AE362" s="16"/>
      <c r="AF362" s="17" t="s">
        <v>45</v>
      </c>
    </row>
    <row r="363" ht="75.0" customHeight="1">
      <c r="A363" s="6" t="s">
        <v>1663</v>
      </c>
      <c r="B363" s="7" t="s">
        <v>1664</v>
      </c>
      <c r="C363" s="60" t="s">
        <v>49</v>
      </c>
      <c r="D363" s="17" t="s">
        <v>34</v>
      </c>
      <c r="E363" s="6"/>
      <c r="F363" s="7" t="s">
        <v>1678</v>
      </c>
      <c r="G363" s="7" t="s">
        <v>1679</v>
      </c>
      <c r="H363" s="7"/>
      <c r="I363" s="6" t="s">
        <v>215</v>
      </c>
      <c r="J363" s="6" t="s">
        <v>37</v>
      </c>
      <c r="K363" s="7" t="s">
        <v>1682</v>
      </c>
      <c r="L363" s="7" t="s">
        <v>1676</v>
      </c>
      <c r="M363" s="16" t="s">
        <v>40</v>
      </c>
      <c r="N363" s="10" t="s">
        <v>1666</v>
      </c>
      <c r="O363" s="10" t="s">
        <v>1666</v>
      </c>
      <c r="P363" s="14"/>
      <c r="Q363" s="16"/>
      <c r="R363" s="14"/>
      <c r="S363" s="14"/>
      <c r="T363" s="14"/>
      <c r="U363" s="14"/>
      <c r="V363" s="14"/>
      <c r="W363" s="14"/>
      <c r="X363" s="16"/>
      <c r="Y363" s="6" t="s">
        <v>1552</v>
      </c>
      <c r="Z363" s="14" t="str">
        <f t="shared" si="1"/>
        <v>{"id":"M1-G-6a-E-4-BR","stimulus":"&lt;p&gt;Observe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93.9975%;\"&gt;embaixo&lt;/span&gt;\n\t\t&lt;/div&gt;\n\t&lt;/div&gt;\n&lt;/div&gt;&lt;/div&gt;","feedback":"&lt;div style=\"display:flex; justify-content:center;\"&gt;&lt;div class=\"lemo-fixed-to-responsive\" style=\"max-width: 300px;max-height: 300px;position: relative;width: 100%;display: inline-block;\"&gt;\n\t&lt;img src=\"https://blueberry-assets.oneclick.es/M1_G_6a_5.svg\" alt=\"\" tabindex=\"0\"&gt;&lt;/img&gt;\n\t&lt;div class=\"lemo-graphie-container\" style=\"position: absolute;top: 0;left: 0;width: 100%;height: 100%;\"&gt;\n\t\t&lt;div class=\"lemo-graphie\" style=\"position: relative; width: 100%; height: 100%;\"&gt;\n\t\t\t&lt;span class=\"lemo-graphie-label\" style=\"position: absolute; left: 41.1507%; top: 15.2484%;\"&gt;em cima&lt;/span&gt;\n\t\t\t&lt;span class=\"lemo-graphie-label\" style=\"position: absolute; left: 24.3336%; top: 93.9975%;\"&gt;embaixo&lt;/span&gt;\n\t\t&lt;/div&gt;\n\t&lt;/div&gt;\n&lt;/div&gt;&lt;/div&gt;","template":"&lt;p&gt;{{Q1}}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v>
      </c>
      <c r="AA363" s="15" t="s">
        <v>1683</v>
      </c>
      <c r="AB363" s="12" t="str">
        <f t="shared" si="2"/>
        <v>M1-G-6a-E-4</v>
      </c>
      <c r="AC363" s="16" t="str">
        <f t="shared" si="3"/>
        <v>M1-G-6a-E-4-BR</v>
      </c>
      <c r="AD363" s="16" t="s">
        <v>44</v>
      </c>
      <c r="AE363" s="16"/>
      <c r="AF363" s="17" t="s">
        <v>45</v>
      </c>
    </row>
    <row r="364" ht="75.0" customHeight="1">
      <c r="A364" s="6" t="s">
        <v>1684</v>
      </c>
      <c r="B364" s="7" t="s">
        <v>1685</v>
      </c>
      <c r="C364" s="59" t="s">
        <v>33</v>
      </c>
      <c r="D364" s="9" t="s">
        <v>34</v>
      </c>
      <c r="E364" s="6"/>
      <c r="F364" s="10" t="s">
        <v>1686</v>
      </c>
      <c r="G364" s="7"/>
      <c r="H364" s="7"/>
      <c r="I364" s="6" t="s">
        <v>215</v>
      </c>
      <c r="J364" s="17" t="s">
        <v>1366</v>
      </c>
      <c r="K364" s="7"/>
      <c r="L364" s="10" t="s">
        <v>1687</v>
      </c>
      <c r="M364" s="16" t="s">
        <v>40</v>
      </c>
      <c r="N364" s="10" t="s">
        <v>1688</v>
      </c>
      <c r="O364" s="10" t="s">
        <v>1688</v>
      </c>
      <c r="P364" s="14"/>
      <c r="Q364" s="16"/>
      <c r="R364" s="14"/>
      <c r="S364" s="14"/>
      <c r="T364" s="14"/>
      <c r="U364" s="14"/>
      <c r="V364" s="14"/>
      <c r="W364" s="14"/>
      <c r="X364" s="16"/>
      <c r="Y364" s="6" t="s">
        <v>1552</v>
      </c>
      <c r="Z364" s="14" t="str">
        <f t="shared" si="1"/>
        <v>{"id":"M1-G-11a-I-1-BR","stimulus":"&lt;p&gt;Como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standard","params":{"countCorrect":1,"countIncorrect":2,"showCheckIcon":true,"columns":1}}}</v>
      </c>
      <c r="AA364" s="15" t="s">
        <v>1689</v>
      </c>
      <c r="AB364" s="12" t="str">
        <f t="shared" si="2"/>
        <v>M1-G-11a-I-1</v>
      </c>
      <c r="AC364" s="16" t="str">
        <f t="shared" si="3"/>
        <v>M1-G-11a-I-1-BR</v>
      </c>
      <c r="AD364" s="16" t="s">
        <v>44</v>
      </c>
      <c r="AE364" s="16"/>
      <c r="AF364" s="17" t="s">
        <v>45</v>
      </c>
    </row>
    <row r="365" ht="75.0" customHeight="1">
      <c r="A365" s="6" t="s">
        <v>1684</v>
      </c>
      <c r="B365" s="7" t="s">
        <v>1685</v>
      </c>
      <c r="C365" s="59" t="s">
        <v>33</v>
      </c>
      <c r="D365" s="9" t="s">
        <v>34</v>
      </c>
      <c r="E365" s="6"/>
      <c r="F365" s="10" t="s">
        <v>1690</v>
      </c>
      <c r="G365" s="7"/>
      <c r="H365" s="7"/>
      <c r="I365" s="6" t="s">
        <v>215</v>
      </c>
      <c r="J365" s="17" t="s">
        <v>1366</v>
      </c>
      <c r="K365" s="7"/>
      <c r="L365" s="10" t="s">
        <v>1691</v>
      </c>
      <c r="M365" s="16" t="s">
        <v>40</v>
      </c>
      <c r="N365" s="10" t="s">
        <v>1692</v>
      </c>
      <c r="O365" s="10" t="s">
        <v>1688</v>
      </c>
      <c r="P365" s="14"/>
      <c r="Q365" s="16"/>
      <c r="R365" s="14"/>
      <c r="S365" s="14"/>
      <c r="T365" s="14"/>
      <c r="U365" s="14"/>
      <c r="V365" s="14"/>
      <c r="W365" s="14"/>
      <c r="X365" s="16"/>
      <c r="Y365" s="6" t="s">
        <v>1552</v>
      </c>
      <c r="Z365" s="14" t="str">
        <f t="shared" si="1"/>
        <v>{"id":"M1-G-11a-I-2-BR","stimulus":"&lt;p&gt;Como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standard","params":{"countCorrect":1,"countIncorrect":2,"showCheckIcon":true,"columns":1}}}</v>
      </c>
      <c r="AA365" s="15" t="s">
        <v>1693</v>
      </c>
      <c r="AB365" s="12" t="str">
        <f t="shared" si="2"/>
        <v>M1-G-11a-I-2</v>
      </c>
      <c r="AC365" s="16" t="str">
        <f t="shared" si="3"/>
        <v>M1-G-11a-I-2-BR</v>
      </c>
      <c r="AD365" s="16" t="s">
        <v>44</v>
      </c>
      <c r="AE365" s="16"/>
      <c r="AF365" s="17" t="s">
        <v>45</v>
      </c>
    </row>
    <row r="366" ht="75.0" customHeight="1">
      <c r="A366" s="6" t="s">
        <v>1684</v>
      </c>
      <c r="B366" s="7" t="s">
        <v>1685</v>
      </c>
      <c r="C366" s="57" t="s">
        <v>33</v>
      </c>
      <c r="D366" s="9" t="s">
        <v>34</v>
      </c>
      <c r="E366" s="6"/>
      <c r="F366" s="10" t="s">
        <v>1694</v>
      </c>
      <c r="G366" s="7"/>
      <c r="H366" s="7"/>
      <c r="I366" s="6" t="s">
        <v>215</v>
      </c>
      <c r="J366" s="17" t="s">
        <v>1366</v>
      </c>
      <c r="K366" s="7"/>
      <c r="L366" s="10" t="s">
        <v>1695</v>
      </c>
      <c r="M366" s="16" t="s">
        <v>40</v>
      </c>
      <c r="N366" s="10" t="s">
        <v>1692</v>
      </c>
      <c r="O366" s="10" t="s">
        <v>1688</v>
      </c>
      <c r="P366" s="14"/>
      <c r="Q366" s="16"/>
      <c r="R366" s="14"/>
      <c r="S366" s="14"/>
      <c r="T366" s="14"/>
      <c r="U366" s="14"/>
      <c r="V366" s="14"/>
      <c r="W366" s="14"/>
      <c r="X366" s="16"/>
      <c r="Y366" s="6" t="s">
        <v>1552</v>
      </c>
      <c r="Z366" s="14" t="str">
        <f t="shared" si="1"/>
        <v>{"id":"M1-G-11a-I-3-BR","stimulus":"&lt;p&gt;Como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standard","params":{"countCorrect":1,"countIncorrect":2,"showCheckIcon":true,"columns":1}}}</v>
      </c>
      <c r="AA366" s="15" t="s">
        <v>1696</v>
      </c>
      <c r="AB366" s="12" t="str">
        <f t="shared" si="2"/>
        <v>M1-G-11a-I-3</v>
      </c>
      <c r="AC366" s="16" t="str">
        <f t="shared" si="3"/>
        <v>M1-G-11a-I-3-BR</v>
      </c>
      <c r="AD366" s="16" t="s">
        <v>44</v>
      </c>
      <c r="AE366" s="16"/>
      <c r="AF366" s="17" t="s">
        <v>45</v>
      </c>
    </row>
    <row r="367" ht="75.0" customHeight="1">
      <c r="A367" s="6" t="s">
        <v>1684</v>
      </c>
      <c r="B367" s="7" t="s">
        <v>1685</v>
      </c>
      <c r="C367" s="60" t="s">
        <v>49</v>
      </c>
      <c r="D367" s="9" t="s">
        <v>34</v>
      </c>
      <c r="E367" s="6"/>
      <c r="F367" s="10" t="s">
        <v>1697</v>
      </c>
      <c r="G367" s="10" t="s">
        <v>1698</v>
      </c>
      <c r="H367" s="7"/>
      <c r="I367" s="6" t="s">
        <v>215</v>
      </c>
      <c r="J367" s="6" t="s">
        <v>37</v>
      </c>
      <c r="K367" s="7"/>
      <c r="L367" s="10" t="s">
        <v>1699</v>
      </c>
      <c r="M367" s="16" t="s">
        <v>40</v>
      </c>
      <c r="N367" s="10" t="s">
        <v>1692</v>
      </c>
      <c r="O367" s="10" t="s">
        <v>1688</v>
      </c>
      <c r="P367" s="14"/>
      <c r="Q367" s="16"/>
      <c r="R367" s="14"/>
      <c r="S367" s="14"/>
      <c r="T367" s="14"/>
      <c r="U367" s="14"/>
      <c r="V367" s="14"/>
      <c r="W367" s="14"/>
      <c r="X367" s="16"/>
      <c r="Y367" s="6" t="s">
        <v>1552</v>
      </c>
      <c r="Z367" s="14" t="str">
        <f t="shared" si="1"/>
        <v>{"id":"M1-G-11a-E-1-BR","stimulus":"&lt;p&gt;Arraste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v>
      </c>
      <c r="AA367" s="15" t="s">
        <v>1700</v>
      </c>
      <c r="AB367" s="12" t="str">
        <f t="shared" si="2"/>
        <v>M1-G-11a-E-1</v>
      </c>
      <c r="AC367" s="16" t="str">
        <f t="shared" si="3"/>
        <v>M1-G-11a-E-1-BR</v>
      </c>
      <c r="AD367" s="16" t="s">
        <v>44</v>
      </c>
      <c r="AE367" s="16"/>
      <c r="AF367" s="17" t="s">
        <v>45</v>
      </c>
    </row>
    <row r="368" ht="75.0" customHeight="1">
      <c r="A368" s="6" t="s">
        <v>1684</v>
      </c>
      <c r="B368" s="7" t="s">
        <v>1685</v>
      </c>
      <c r="C368" s="60" t="s">
        <v>49</v>
      </c>
      <c r="D368" s="9" t="s">
        <v>34</v>
      </c>
      <c r="E368" s="6"/>
      <c r="F368" s="10" t="s">
        <v>1697</v>
      </c>
      <c r="G368" s="10" t="s">
        <v>1701</v>
      </c>
      <c r="H368" s="7"/>
      <c r="I368" s="6" t="s">
        <v>215</v>
      </c>
      <c r="J368" s="6" t="s">
        <v>37</v>
      </c>
      <c r="K368" s="7"/>
      <c r="L368" s="10" t="s">
        <v>1702</v>
      </c>
      <c r="M368" s="16" t="s">
        <v>40</v>
      </c>
      <c r="N368" s="10" t="s">
        <v>1692</v>
      </c>
      <c r="O368" s="10" t="s">
        <v>1688</v>
      </c>
      <c r="P368" s="14"/>
      <c r="Q368" s="16"/>
      <c r="R368" s="14"/>
      <c r="S368" s="14"/>
      <c r="T368" s="14"/>
      <c r="U368" s="14"/>
      <c r="V368" s="14"/>
      <c r="W368" s="14"/>
      <c r="X368" s="16"/>
      <c r="Y368" s="6" t="s">
        <v>1552</v>
      </c>
      <c r="Z368" s="14" t="str">
        <f t="shared" si="1"/>
        <v>{"id":"M1-G-11a-E-2-BR","stimulus":"&lt;p&gt;Arraste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v>
      </c>
      <c r="AA368" s="15" t="s">
        <v>1703</v>
      </c>
      <c r="AB368" s="12" t="str">
        <f t="shared" si="2"/>
        <v>M1-G-11a-E-2</v>
      </c>
      <c r="AC368" s="16" t="str">
        <f t="shared" si="3"/>
        <v>M1-G-11a-E-2-BR</v>
      </c>
      <c r="AD368" s="16" t="s">
        <v>44</v>
      </c>
      <c r="AE368" s="16"/>
      <c r="AF368" s="17" t="s">
        <v>45</v>
      </c>
    </row>
    <row r="369" ht="75.0" customHeight="1">
      <c r="A369" s="6" t="s">
        <v>1684</v>
      </c>
      <c r="B369" s="7" t="s">
        <v>1685</v>
      </c>
      <c r="C369" s="60" t="s">
        <v>49</v>
      </c>
      <c r="D369" s="9" t="s">
        <v>34</v>
      </c>
      <c r="E369" s="6"/>
      <c r="F369" s="10" t="s">
        <v>1697</v>
      </c>
      <c r="G369" s="10" t="s">
        <v>1704</v>
      </c>
      <c r="H369" s="7"/>
      <c r="I369" s="6" t="s">
        <v>215</v>
      </c>
      <c r="J369" s="6" t="s">
        <v>37</v>
      </c>
      <c r="K369" s="7"/>
      <c r="L369" s="10" t="s">
        <v>1705</v>
      </c>
      <c r="M369" s="16" t="s">
        <v>40</v>
      </c>
      <c r="N369" s="10" t="s">
        <v>1692</v>
      </c>
      <c r="O369" s="10" t="s">
        <v>1688</v>
      </c>
      <c r="P369" s="14"/>
      <c r="Q369" s="16"/>
      <c r="R369" s="14"/>
      <c r="S369" s="14"/>
      <c r="T369" s="14"/>
      <c r="U369" s="14"/>
      <c r="V369" s="14"/>
      <c r="W369" s="14"/>
      <c r="X369" s="16"/>
      <c r="Y369" s="6" t="s">
        <v>1552</v>
      </c>
      <c r="Z369" s="14" t="str">
        <f t="shared" si="1"/>
        <v>{"id":"M1-G-11a-E-3-BR","stimulus":"&lt;p&gt;Arraste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v>
      </c>
      <c r="AA369" s="15" t="s">
        <v>1706</v>
      </c>
      <c r="AB369" s="12" t="str">
        <f t="shared" si="2"/>
        <v>M1-G-11a-E-3</v>
      </c>
      <c r="AC369" s="16" t="str">
        <f t="shared" si="3"/>
        <v>M1-G-11a-E-3-BR</v>
      </c>
      <c r="AD369" s="16" t="s">
        <v>44</v>
      </c>
      <c r="AE369" s="16"/>
      <c r="AF369" s="17" t="s">
        <v>45</v>
      </c>
    </row>
    <row r="370" ht="75.0" customHeight="1">
      <c r="A370" s="6" t="s">
        <v>1707</v>
      </c>
      <c r="B370" s="7" t="s">
        <v>1708</v>
      </c>
      <c r="C370" s="59" t="s">
        <v>33</v>
      </c>
      <c r="D370" s="9" t="s">
        <v>34</v>
      </c>
      <c r="E370" s="6"/>
      <c r="F370" s="10" t="s">
        <v>1709</v>
      </c>
      <c r="G370" s="7"/>
      <c r="H370" s="7"/>
      <c r="I370" s="6" t="s">
        <v>215</v>
      </c>
      <c r="J370" s="17" t="s">
        <v>1366</v>
      </c>
      <c r="K370" s="7" t="s">
        <v>87</v>
      </c>
      <c r="L370" s="10" t="s">
        <v>1710</v>
      </c>
      <c r="M370" s="16" t="s">
        <v>40</v>
      </c>
      <c r="N370" s="10" t="s">
        <v>1711</v>
      </c>
      <c r="O370" s="10" t="s">
        <v>1711</v>
      </c>
      <c r="P370" s="14"/>
      <c r="Q370" s="16"/>
      <c r="R370" s="14"/>
      <c r="S370" s="14"/>
      <c r="T370" s="14"/>
      <c r="U370" s="14"/>
      <c r="V370" s="14"/>
      <c r="W370" s="14"/>
      <c r="X370" s="16"/>
      <c r="Y370" s="6" t="s">
        <v>1552</v>
      </c>
      <c r="Z370" s="14" t="str">
        <f t="shared" si="1"/>
        <v>{"id":"M1-G-11b-I-1-BR","stimulus":"&lt;p&gt;Qual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AA370" s="15" t="s">
        <v>1712</v>
      </c>
      <c r="AB370" s="12" t="str">
        <f t="shared" si="2"/>
        <v>M1-G-11b-I-1</v>
      </c>
      <c r="AC370" s="16" t="str">
        <f t="shared" si="3"/>
        <v>M1-G-11b-I-1-BR</v>
      </c>
      <c r="AD370" s="16" t="s">
        <v>44</v>
      </c>
      <c r="AE370" s="16"/>
      <c r="AF370" s="17" t="s">
        <v>45</v>
      </c>
    </row>
    <row r="371" ht="75.0" customHeight="1">
      <c r="A371" s="6" t="s">
        <v>1707</v>
      </c>
      <c r="B371" s="7" t="s">
        <v>1708</v>
      </c>
      <c r="C371" s="60" t="s">
        <v>49</v>
      </c>
      <c r="D371" s="9" t="s">
        <v>34</v>
      </c>
      <c r="E371" s="6"/>
      <c r="F371" s="10" t="s">
        <v>1713</v>
      </c>
      <c r="G371" s="7"/>
      <c r="H371" s="7"/>
      <c r="I371" s="6" t="s">
        <v>215</v>
      </c>
      <c r="J371" s="6" t="s">
        <v>47</v>
      </c>
      <c r="K371" s="7" t="s">
        <v>87</v>
      </c>
      <c r="L371" s="7" t="s">
        <v>87</v>
      </c>
      <c r="M371" s="16" t="s">
        <v>40</v>
      </c>
      <c r="N371" s="10" t="s">
        <v>1711</v>
      </c>
      <c r="O371" s="10" t="s">
        <v>1711</v>
      </c>
      <c r="P371" s="14"/>
      <c r="Q371" s="16"/>
      <c r="R371" s="14"/>
      <c r="S371" s="14"/>
      <c r="T371" s="14"/>
      <c r="U371" s="14"/>
      <c r="V371" s="14"/>
      <c r="W371" s="14"/>
      <c r="X371" s="16"/>
      <c r="Y371" s="6" t="s">
        <v>1552</v>
      </c>
      <c r="Z371" s="14" t="str">
        <f t="shared" si="1"/>
        <v>{"id":"M1-G-11b-E-1-BR","stimulus":"&lt;p&gt;Qual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AA371" s="15" t="s">
        <v>1714</v>
      </c>
      <c r="AB371" s="12" t="str">
        <f t="shared" si="2"/>
        <v>M1-G-11b-E-1</v>
      </c>
      <c r="AC371" s="16" t="str">
        <f t="shared" si="3"/>
        <v>M1-G-11b-E-1-BR</v>
      </c>
      <c r="AD371" s="16" t="s">
        <v>44</v>
      </c>
      <c r="AE371" s="16"/>
      <c r="AF371" s="17" t="s">
        <v>45</v>
      </c>
    </row>
    <row r="372" ht="75.0" customHeight="1">
      <c r="A372" s="6" t="s">
        <v>1715</v>
      </c>
      <c r="B372" s="7" t="s">
        <v>1716</v>
      </c>
      <c r="C372" s="59" t="s">
        <v>33</v>
      </c>
      <c r="D372" s="9" t="s">
        <v>34</v>
      </c>
      <c r="E372" s="6"/>
      <c r="F372" s="10" t="s">
        <v>1717</v>
      </c>
      <c r="G372" s="7"/>
      <c r="H372" s="7"/>
      <c r="I372" s="6" t="s">
        <v>215</v>
      </c>
      <c r="J372" s="6" t="s">
        <v>47</v>
      </c>
      <c r="K372" s="7" t="s">
        <v>87</v>
      </c>
      <c r="L372" s="7" t="s">
        <v>87</v>
      </c>
      <c r="M372" s="16" t="s">
        <v>40</v>
      </c>
      <c r="N372" s="7" t="s">
        <v>1718</v>
      </c>
      <c r="O372" s="7" t="s">
        <v>1718</v>
      </c>
      <c r="P372" s="23"/>
      <c r="Q372" s="61" t="s">
        <v>1719</v>
      </c>
      <c r="R372" s="14"/>
      <c r="S372" s="14"/>
      <c r="T372" s="14"/>
      <c r="U372" s="14"/>
      <c r="V372" s="14"/>
      <c r="W372" s="14"/>
      <c r="X372" s="16"/>
      <c r="Y372" s="6" t="s">
        <v>1552</v>
      </c>
      <c r="Z372" s="14" t="str">
        <f t="shared" si="1"/>
        <v>{"id":"M1-G-12a-I-1-BR","stimulus":"&lt;p&gt;Selecione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AA372" s="15" t="s">
        <v>1720</v>
      </c>
      <c r="AB372" s="12" t="str">
        <f t="shared" si="2"/>
        <v>M1-G-12a-I-1</v>
      </c>
      <c r="AC372" s="16" t="str">
        <f t="shared" si="3"/>
        <v>M1-G-12a-I-1-BR</v>
      </c>
      <c r="AD372" s="16" t="s">
        <v>44</v>
      </c>
      <c r="AE372" s="17" t="s">
        <v>220</v>
      </c>
      <c r="AF372" s="17" t="s">
        <v>45</v>
      </c>
    </row>
    <row r="373" ht="75.0" customHeight="1">
      <c r="A373" s="6" t="s">
        <v>1715</v>
      </c>
      <c r="B373" s="7" t="s">
        <v>1716</v>
      </c>
      <c r="C373" s="59" t="s">
        <v>33</v>
      </c>
      <c r="D373" s="9" t="s">
        <v>34</v>
      </c>
      <c r="E373" s="6"/>
      <c r="F373" s="10" t="s">
        <v>1721</v>
      </c>
      <c r="G373" s="7"/>
      <c r="H373" s="7"/>
      <c r="I373" s="6" t="s">
        <v>215</v>
      </c>
      <c r="J373" s="6" t="s">
        <v>47</v>
      </c>
      <c r="K373" s="7" t="s">
        <v>87</v>
      </c>
      <c r="L373" s="7" t="s">
        <v>87</v>
      </c>
      <c r="M373" s="16" t="s">
        <v>40</v>
      </c>
      <c r="N373" s="7" t="s">
        <v>1718</v>
      </c>
      <c r="O373" s="7" t="s">
        <v>1718</v>
      </c>
      <c r="P373" s="23"/>
      <c r="Q373" s="61" t="s">
        <v>1722</v>
      </c>
      <c r="R373" s="14"/>
      <c r="S373" s="14"/>
      <c r="T373" s="14"/>
      <c r="U373" s="14"/>
      <c r="V373" s="14"/>
      <c r="W373" s="14"/>
      <c r="X373" s="16"/>
      <c r="Y373" s="6" t="s">
        <v>1552</v>
      </c>
      <c r="Z373" s="14" t="str">
        <f t="shared" si="1"/>
        <v>{"id":"M1-G-12a-I-2-BR","stimulus":"&lt;p&gt;Selecione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AA373" s="15" t="s">
        <v>1723</v>
      </c>
      <c r="AB373" s="12" t="str">
        <f t="shared" si="2"/>
        <v>M1-G-12a-I-2</v>
      </c>
      <c r="AC373" s="16" t="str">
        <f t="shared" si="3"/>
        <v>M1-G-12a-I-2-BR</v>
      </c>
      <c r="AD373" s="16" t="s">
        <v>44</v>
      </c>
      <c r="AE373" s="17" t="s">
        <v>220</v>
      </c>
      <c r="AF373" s="17" t="s">
        <v>45</v>
      </c>
    </row>
    <row r="374" ht="75.0" customHeight="1">
      <c r="A374" s="6" t="s">
        <v>1715</v>
      </c>
      <c r="B374" s="7" t="s">
        <v>1716</v>
      </c>
      <c r="C374" s="60" t="s">
        <v>49</v>
      </c>
      <c r="D374" s="9" t="s">
        <v>34</v>
      </c>
      <c r="E374" s="6"/>
      <c r="F374" s="7" t="s">
        <v>1724</v>
      </c>
      <c r="G374" s="7"/>
      <c r="H374" s="7"/>
      <c r="I374" s="6" t="s">
        <v>215</v>
      </c>
      <c r="J374" s="6" t="s">
        <v>47</v>
      </c>
      <c r="K374" s="10" t="s">
        <v>1725</v>
      </c>
      <c r="L374" s="7" t="s">
        <v>87</v>
      </c>
      <c r="M374" s="16" t="s">
        <v>40</v>
      </c>
      <c r="N374" s="7" t="s">
        <v>1718</v>
      </c>
      <c r="O374" s="7" t="s">
        <v>1718</v>
      </c>
      <c r="P374" s="14"/>
      <c r="Q374" s="61" t="s">
        <v>1726</v>
      </c>
      <c r="R374" s="14"/>
      <c r="S374" s="14"/>
      <c r="T374" s="14"/>
      <c r="U374" s="14"/>
      <c r="V374" s="14"/>
      <c r="W374" s="14"/>
      <c r="X374" s="16"/>
      <c r="Y374" s="6" t="s">
        <v>1552</v>
      </c>
      <c r="Z374" s="14" t="str">
        <f t="shared" si="1"/>
        <v>{"id":"M1-G-12a-E-1-BR","stimulus":"&lt;p&gt;Qual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AA374" s="15" t="s">
        <v>1727</v>
      </c>
      <c r="AB374" s="12" t="str">
        <f t="shared" si="2"/>
        <v>M1-G-12a-E-1</v>
      </c>
      <c r="AC374" s="16" t="str">
        <f t="shared" si="3"/>
        <v>M1-G-12a-E-1-BR</v>
      </c>
      <c r="AD374" s="16" t="s">
        <v>44</v>
      </c>
      <c r="AE374" s="17" t="s">
        <v>220</v>
      </c>
      <c r="AF374" s="17" t="s">
        <v>45</v>
      </c>
    </row>
    <row r="375" ht="75.0" customHeight="1">
      <c r="A375" s="6" t="s">
        <v>1715</v>
      </c>
      <c r="B375" s="7" t="s">
        <v>1716</v>
      </c>
      <c r="C375" s="60" t="s">
        <v>49</v>
      </c>
      <c r="D375" s="9" t="s">
        <v>34</v>
      </c>
      <c r="E375" s="6"/>
      <c r="F375" s="10" t="s">
        <v>1728</v>
      </c>
      <c r="G375" s="7"/>
      <c r="H375" s="7"/>
      <c r="I375" s="6" t="s">
        <v>215</v>
      </c>
      <c r="J375" s="6" t="s">
        <v>47</v>
      </c>
      <c r="K375" s="10" t="s">
        <v>1729</v>
      </c>
      <c r="L375" s="7" t="s">
        <v>87</v>
      </c>
      <c r="M375" s="16" t="s">
        <v>40</v>
      </c>
      <c r="N375" s="7" t="s">
        <v>1718</v>
      </c>
      <c r="O375" s="7" t="s">
        <v>1718</v>
      </c>
      <c r="P375" s="14"/>
      <c r="Q375" s="61" t="s">
        <v>1730</v>
      </c>
      <c r="R375" s="14"/>
      <c r="S375" s="14"/>
      <c r="T375" s="14"/>
      <c r="U375" s="14"/>
      <c r="V375" s="14"/>
      <c r="W375" s="14"/>
      <c r="X375" s="16"/>
      <c r="Y375" s="6" t="s">
        <v>1552</v>
      </c>
      <c r="Z375" s="14" t="str">
        <f t="shared" si="1"/>
        <v>{"id":"M1-G-12a-E-2-BR","stimulus":"&lt;p&gt;Qual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AA375" s="15" t="s">
        <v>1731</v>
      </c>
      <c r="AB375" s="12" t="str">
        <f t="shared" si="2"/>
        <v>M1-G-12a-E-2</v>
      </c>
      <c r="AC375" s="16" t="str">
        <f t="shared" si="3"/>
        <v>M1-G-12a-E-2-BR</v>
      </c>
      <c r="AD375" s="16" t="s">
        <v>44</v>
      </c>
      <c r="AE375" s="17" t="s">
        <v>220</v>
      </c>
      <c r="AF375" s="17" t="s">
        <v>45</v>
      </c>
    </row>
    <row r="376" ht="75.0" customHeight="1">
      <c r="A376" s="6" t="s">
        <v>1732</v>
      </c>
      <c r="B376" s="7" t="s">
        <v>1733</v>
      </c>
      <c r="C376" s="59" t="s">
        <v>33</v>
      </c>
      <c r="D376" s="9" t="s">
        <v>34</v>
      </c>
      <c r="E376" s="6"/>
      <c r="F376" s="10" t="s">
        <v>1734</v>
      </c>
      <c r="G376" s="7"/>
      <c r="H376" s="7"/>
      <c r="I376" s="6" t="s">
        <v>215</v>
      </c>
      <c r="J376" s="6" t="s">
        <v>47</v>
      </c>
      <c r="K376" s="7" t="s">
        <v>87</v>
      </c>
      <c r="L376" s="7" t="s">
        <v>87</v>
      </c>
      <c r="M376" s="16" t="s">
        <v>40</v>
      </c>
      <c r="N376" s="7" t="s">
        <v>1735</v>
      </c>
      <c r="O376" s="7" t="s">
        <v>1735</v>
      </c>
      <c r="P376" s="14"/>
      <c r="Q376" s="16"/>
      <c r="R376" s="14"/>
      <c r="S376" s="14"/>
      <c r="T376" s="14"/>
      <c r="U376" s="14"/>
      <c r="V376" s="14"/>
      <c r="W376" s="14"/>
      <c r="X376" s="16"/>
      <c r="Y376" s="6" t="s">
        <v>1552</v>
      </c>
      <c r="Z376" s="14" t="str">
        <f t="shared" si="1"/>
        <v>{"id":"M1-G-12b-I-1-BR","stimulus":"&lt;p&gt;Como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standard","params":{"countCorrect":1,"countIncorrect":2,"showCheckIcon":true}}}</v>
      </c>
      <c r="AA376" s="15" t="s">
        <v>1736</v>
      </c>
      <c r="AB376" s="12" t="str">
        <f t="shared" si="2"/>
        <v>M1-G-12b-I-1</v>
      </c>
      <c r="AC376" s="16" t="str">
        <f t="shared" si="3"/>
        <v>M1-G-12b-I-1-BR</v>
      </c>
      <c r="AD376" s="16" t="s">
        <v>44</v>
      </c>
      <c r="AE376" s="16"/>
      <c r="AF376" s="17" t="s">
        <v>45</v>
      </c>
    </row>
    <row r="377" ht="75.0" customHeight="1">
      <c r="A377" s="6" t="s">
        <v>1732</v>
      </c>
      <c r="B377" s="7" t="s">
        <v>1733</v>
      </c>
      <c r="C377" s="59" t="s">
        <v>33</v>
      </c>
      <c r="D377" s="9" t="s">
        <v>34</v>
      </c>
      <c r="E377" s="6"/>
      <c r="F377" s="10" t="s">
        <v>1737</v>
      </c>
      <c r="G377" s="7"/>
      <c r="H377" s="7"/>
      <c r="I377" s="6" t="s">
        <v>215</v>
      </c>
      <c r="J377" s="6" t="s">
        <v>47</v>
      </c>
      <c r="K377" s="7" t="s">
        <v>87</v>
      </c>
      <c r="L377" s="7" t="s">
        <v>87</v>
      </c>
      <c r="M377" s="6" t="s">
        <v>40</v>
      </c>
      <c r="N377" s="7" t="s">
        <v>1738</v>
      </c>
      <c r="O377" s="7" t="s">
        <v>1738</v>
      </c>
      <c r="P377" s="14"/>
      <c r="Q377" s="16"/>
      <c r="R377" s="14"/>
      <c r="S377" s="23"/>
      <c r="T377" s="23"/>
      <c r="U377" s="23"/>
      <c r="V377" s="23"/>
      <c r="W377" s="14"/>
      <c r="X377" s="16"/>
      <c r="Y377" s="6" t="s">
        <v>1552</v>
      </c>
      <c r="Z377" s="14" t="str">
        <f t="shared" si="1"/>
        <v>{"id":"M1-G-12b-I-2-BR","stimulus":"&lt;p&gt;Como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standard","params":{"countCorrect":1,"countIncorrect":2,"showCheckIcon":true}}}</v>
      </c>
      <c r="AA377" s="15" t="s">
        <v>1739</v>
      </c>
      <c r="AB377" s="12" t="str">
        <f t="shared" si="2"/>
        <v>M1-G-12b-I-2</v>
      </c>
      <c r="AC377" s="16" t="str">
        <f t="shared" si="3"/>
        <v>M1-G-12b-I-2-BR</v>
      </c>
      <c r="AD377" s="16" t="s">
        <v>44</v>
      </c>
      <c r="AE377" s="16"/>
      <c r="AF377" s="17" t="s">
        <v>45</v>
      </c>
    </row>
    <row r="378" ht="75.0" customHeight="1">
      <c r="A378" s="6" t="s">
        <v>1732</v>
      </c>
      <c r="B378" s="7" t="s">
        <v>1733</v>
      </c>
      <c r="C378" s="60" t="s">
        <v>49</v>
      </c>
      <c r="D378" s="9" t="s">
        <v>34</v>
      </c>
      <c r="E378" s="6"/>
      <c r="F378" s="10" t="s">
        <v>1740</v>
      </c>
      <c r="G378" s="7"/>
      <c r="H378" s="7"/>
      <c r="I378" s="6" t="s">
        <v>215</v>
      </c>
      <c r="J378" s="6" t="s">
        <v>47</v>
      </c>
      <c r="K378" s="7" t="s">
        <v>1741</v>
      </c>
      <c r="L378" s="10" t="s">
        <v>1742</v>
      </c>
      <c r="M378" s="16" t="s">
        <v>40</v>
      </c>
      <c r="N378" s="10" t="s">
        <v>1743</v>
      </c>
      <c r="O378" s="10" t="s">
        <v>1743</v>
      </c>
      <c r="P378" s="14"/>
      <c r="Q378" s="16"/>
      <c r="R378" s="14"/>
      <c r="S378" s="14"/>
      <c r="T378" s="14"/>
      <c r="U378" s="14"/>
      <c r="V378" s="14"/>
      <c r="W378" s="14"/>
      <c r="X378" s="16"/>
      <c r="Y378" s="6" t="s">
        <v>1552</v>
      </c>
      <c r="Z378" s="14" t="str">
        <f t="shared" si="1"/>
        <v>{
    "id": "M1-G-12b-E-1-BR",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AA378" s="15" t="s">
        <v>1744</v>
      </c>
      <c r="AB378" s="12" t="str">
        <f t="shared" si="2"/>
        <v>M1-G-12b-E-1</v>
      </c>
      <c r="AC378" s="16" t="str">
        <f t="shared" si="3"/>
        <v>M1-G-12b-E-1-BR</v>
      </c>
      <c r="AD378" s="16" t="s">
        <v>44</v>
      </c>
      <c r="AE378" s="16"/>
      <c r="AF378" s="17" t="s">
        <v>45</v>
      </c>
    </row>
    <row r="379" ht="75.0" customHeight="1">
      <c r="A379" s="6" t="s">
        <v>1732</v>
      </c>
      <c r="B379" s="7" t="s">
        <v>1733</v>
      </c>
      <c r="C379" s="60" t="s">
        <v>49</v>
      </c>
      <c r="D379" s="9" t="s">
        <v>34</v>
      </c>
      <c r="E379" s="6"/>
      <c r="F379" s="10" t="s">
        <v>1745</v>
      </c>
      <c r="G379" s="7"/>
      <c r="H379" s="7"/>
      <c r="I379" s="6" t="s">
        <v>215</v>
      </c>
      <c r="J379" s="6" t="s">
        <v>47</v>
      </c>
      <c r="K379" s="7" t="s">
        <v>1741</v>
      </c>
      <c r="L379" s="7" t="s">
        <v>1746</v>
      </c>
      <c r="M379" s="16" t="s">
        <v>40</v>
      </c>
      <c r="N379" s="7" t="s">
        <v>1738</v>
      </c>
      <c r="O379" s="7" t="s">
        <v>1738</v>
      </c>
      <c r="P379" s="14"/>
      <c r="Q379" s="16"/>
      <c r="R379" s="14"/>
      <c r="S379" s="14"/>
      <c r="T379" s="14"/>
      <c r="U379" s="14"/>
      <c r="V379" s="14"/>
      <c r="W379" s="14"/>
      <c r="X379" s="16"/>
      <c r="Y379" s="6" t="s">
        <v>1552</v>
      </c>
      <c r="Z379" s="14" t="str">
        <f t="shared" si="1"/>
        <v>{
    "id": "M1-G-12b-E-2-BR",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AA379" s="15" t="s">
        <v>1747</v>
      </c>
      <c r="AB379" s="12" t="str">
        <f t="shared" si="2"/>
        <v>M1-G-12b-E-2</v>
      </c>
      <c r="AC379" s="16" t="str">
        <f t="shared" si="3"/>
        <v>M1-G-12b-E-2-BR</v>
      </c>
      <c r="AD379" s="16" t="s">
        <v>44</v>
      </c>
      <c r="AE379" s="16"/>
      <c r="AF379" s="17" t="s">
        <v>45</v>
      </c>
    </row>
    <row r="380" ht="75.0" customHeight="1">
      <c r="A380" s="6" t="s">
        <v>1748</v>
      </c>
      <c r="B380" s="7" t="s">
        <v>1749</v>
      </c>
      <c r="C380" s="59" t="s">
        <v>33</v>
      </c>
      <c r="D380" s="9" t="s">
        <v>34</v>
      </c>
      <c r="E380" s="6"/>
      <c r="F380" s="10" t="s">
        <v>1750</v>
      </c>
      <c r="G380" s="7"/>
      <c r="H380" s="7"/>
      <c r="I380" s="6" t="s">
        <v>215</v>
      </c>
      <c r="J380" s="17" t="s">
        <v>1751</v>
      </c>
      <c r="K380" s="7" t="s">
        <v>87</v>
      </c>
      <c r="L380" s="7" t="s">
        <v>87</v>
      </c>
      <c r="M380" s="16" t="s">
        <v>40</v>
      </c>
      <c r="N380" s="17" t="s">
        <v>1752</v>
      </c>
      <c r="O380" s="17" t="s">
        <v>1752</v>
      </c>
      <c r="P380" s="14"/>
      <c r="Q380" s="16"/>
      <c r="R380" s="14"/>
      <c r="S380" s="14"/>
      <c r="T380" s="14"/>
      <c r="U380" s="14"/>
      <c r="V380" s="14"/>
      <c r="W380" s="14"/>
      <c r="X380" s="16"/>
      <c r="Y380" s="6" t="s">
        <v>1552</v>
      </c>
      <c r="Z380" s="14" t="str">
        <f t="shared" si="1"/>
        <v>{"id":"M1-G-14a-I-1-BR","stimulus":"&lt;p&gt;Indique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v>
      </c>
      <c r="AA380" s="15" t="s">
        <v>1753</v>
      </c>
      <c r="AB380" s="12" t="str">
        <f t="shared" si="2"/>
        <v>M1-G-14a-I-1</v>
      </c>
      <c r="AC380" s="16" t="str">
        <f t="shared" si="3"/>
        <v>M1-G-14a-I-1-BR</v>
      </c>
      <c r="AD380" s="16" t="s">
        <v>44</v>
      </c>
      <c r="AE380" s="17" t="s">
        <v>220</v>
      </c>
      <c r="AF380" s="17" t="s">
        <v>45</v>
      </c>
    </row>
    <row r="381" ht="75.0" customHeight="1">
      <c r="A381" s="6" t="s">
        <v>1748</v>
      </c>
      <c r="B381" s="7" t="s">
        <v>1749</v>
      </c>
      <c r="C381" s="59" t="s">
        <v>33</v>
      </c>
      <c r="D381" s="9" t="s">
        <v>34</v>
      </c>
      <c r="E381" s="6"/>
      <c r="F381" s="10" t="s">
        <v>1754</v>
      </c>
      <c r="G381" s="7"/>
      <c r="H381" s="7"/>
      <c r="I381" s="6" t="s">
        <v>215</v>
      </c>
      <c r="J381" s="17" t="s">
        <v>1751</v>
      </c>
      <c r="K381" s="7" t="s">
        <v>87</v>
      </c>
      <c r="L381" s="7" t="s">
        <v>87</v>
      </c>
      <c r="M381" s="16" t="s">
        <v>40</v>
      </c>
      <c r="N381" s="17" t="s">
        <v>1752</v>
      </c>
      <c r="O381" s="17" t="s">
        <v>1752</v>
      </c>
      <c r="P381" s="14"/>
      <c r="Q381" s="16"/>
      <c r="R381" s="14"/>
      <c r="S381" s="14"/>
      <c r="T381" s="14"/>
      <c r="U381" s="14"/>
      <c r="V381" s="14"/>
      <c r="W381" s="14"/>
      <c r="X381" s="16"/>
      <c r="Y381" s="6" t="s">
        <v>1552</v>
      </c>
      <c r="Z381" s="14" t="str">
        <f t="shared" si="1"/>
        <v>{"id":"M1-G-14a-I-2-BR","stimulus":"&lt;p&gt;Indique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v>
      </c>
      <c r="AA381" s="15" t="s">
        <v>1755</v>
      </c>
      <c r="AB381" s="12" t="str">
        <f t="shared" si="2"/>
        <v>M1-G-14a-I-2</v>
      </c>
      <c r="AC381" s="16" t="str">
        <f t="shared" si="3"/>
        <v>M1-G-14a-I-2-BR</v>
      </c>
      <c r="AD381" s="16" t="s">
        <v>44</v>
      </c>
      <c r="AE381" s="17" t="s">
        <v>220</v>
      </c>
      <c r="AF381" s="17" t="s">
        <v>45</v>
      </c>
    </row>
    <row r="382" ht="75.0" customHeight="1">
      <c r="A382" s="6" t="s">
        <v>1748</v>
      </c>
      <c r="B382" s="7" t="s">
        <v>1749</v>
      </c>
      <c r="C382" s="59" t="s">
        <v>33</v>
      </c>
      <c r="D382" s="9" t="s">
        <v>34</v>
      </c>
      <c r="E382" s="6"/>
      <c r="F382" s="10" t="s">
        <v>1756</v>
      </c>
      <c r="G382" s="7"/>
      <c r="H382" s="7"/>
      <c r="I382" s="6" t="s">
        <v>215</v>
      </c>
      <c r="J382" s="17" t="s">
        <v>1751</v>
      </c>
      <c r="K382" s="7" t="s">
        <v>87</v>
      </c>
      <c r="L382" s="7" t="s">
        <v>87</v>
      </c>
      <c r="M382" s="16" t="s">
        <v>40</v>
      </c>
      <c r="N382" s="17" t="s">
        <v>1752</v>
      </c>
      <c r="O382" s="17" t="s">
        <v>1752</v>
      </c>
      <c r="P382" s="14"/>
      <c r="Q382" s="16"/>
      <c r="R382" s="14"/>
      <c r="S382" s="14"/>
      <c r="T382" s="14"/>
      <c r="U382" s="14"/>
      <c r="V382" s="14"/>
      <c r="W382" s="14"/>
      <c r="X382" s="16"/>
      <c r="Y382" s="6" t="s">
        <v>1552</v>
      </c>
      <c r="Z382" s="14" t="str">
        <f t="shared" si="1"/>
        <v>{"id":"M1-G-14a-I-3-BR","stimulus":"&lt;p&gt;Indique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v>
      </c>
      <c r="AA382" s="15" t="s">
        <v>1757</v>
      </c>
      <c r="AB382" s="12" t="str">
        <f t="shared" si="2"/>
        <v>M1-G-14a-I-3</v>
      </c>
      <c r="AC382" s="16" t="str">
        <f t="shared" si="3"/>
        <v>M1-G-14a-I-3-BR</v>
      </c>
      <c r="AD382" s="16" t="s">
        <v>44</v>
      </c>
      <c r="AE382" s="17" t="s">
        <v>220</v>
      </c>
      <c r="AF382" s="17" t="s">
        <v>45</v>
      </c>
    </row>
    <row r="383" ht="75.0" customHeight="1">
      <c r="A383" s="6" t="s">
        <v>1748</v>
      </c>
      <c r="B383" s="7" t="s">
        <v>1749</v>
      </c>
      <c r="C383" s="60" t="s">
        <v>49</v>
      </c>
      <c r="D383" s="9" t="s">
        <v>34</v>
      </c>
      <c r="E383" s="6"/>
      <c r="F383" s="10" t="s">
        <v>1758</v>
      </c>
      <c r="G383" s="10" t="s">
        <v>1759</v>
      </c>
      <c r="H383" s="7"/>
      <c r="I383" s="6" t="s">
        <v>215</v>
      </c>
      <c r="J383" s="6" t="s">
        <v>111</v>
      </c>
      <c r="K383" s="7" t="s">
        <v>87</v>
      </c>
      <c r="L383" s="7" t="s">
        <v>1760</v>
      </c>
      <c r="M383" s="16" t="s">
        <v>40</v>
      </c>
      <c r="N383" s="17" t="s">
        <v>1752</v>
      </c>
      <c r="O383" s="17" t="s">
        <v>1752</v>
      </c>
      <c r="P383" s="14"/>
      <c r="Q383" s="16"/>
      <c r="R383" s="14"/>
      <c r="S383" s="14"/>
      <c r="T383" s="14"/>
      <c r="U383" s="14"/>
      <c r="V383" s="14"/>
      <c r="W383" s="14"/>
      <c r="X383" s="16"/>
      <c r="Y383" s="6" t="s">
        <v>1552</v>
      </c>
      <c r="Z383" s="14" t="str">
        <f t="shared" si="1"/>
        <v>{"id":"M1-G-14a-E-1-BR","stimulus":"&lt;p&gt;Observe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width=\"400\"&gt;&lt;/img&gt;&lt;/div&gt;","seed":{"parameters":[],"calculated":[{"name":"A1","label":"quartos de círculo","group":1},{"name":"A2","label":"retângulos","incorrect":true,"group":1},{"name":"A3","label":"triângulos","incorrect":true,"group":1}],"uniques":true},"algorithm":{"name":"groupResponses","template":"Cloze with drop down"}}</v>
      </c>
      <c r="AA383" s="15" t="s">
        <v>1761</v>
      </c>
      <c r="AB383" s="12" t="str">
        <f t="shared" si="2"/>
        <v>M1-G-14a-E-1</v>
      </c>
      <c r="AC383" s="16" t="str">
        <f t="shared" si="3"/>
        <v>M1-G-14a-E-1-BR</v>
      </c>
      <c r="AD383" s="16" t="s">
        <v>44</v>
      </c>
      <c r="AE383" s="17" t="s">
        <v>220</v>
      </c>
      <c r="AF383" s="17" t="s">
        <v>45</v>
      </c>
    </row>
    <row r="384" ht="75.0" customHeight="1">
      <c r="A384" s="6" t="s">
        <v>1748</v>
      </c>
      <c r="B384" s="7" t="s">
        <v>1749</v>
      </c>
      <c r="C384" s="60" t="s">
        <v>49</v>
      </c>
      <c r="D384" s="9" t="s">
        <v>34</v>
      </c>
      <c r="E384" s="6"/>
      <c r="F384" s="10" t="s">
        <v>1758</v>
      </c>
      <c r="G384" s="7" t="s">
        <v>1762</v>
      </c>
      <c r="H384" s="7"/>
      <c r="I384" s="6" t="s">
        <v>215</v>
      </c>
      <c r="J384" s="6" t="s">
        <v>111</v>
      </c>
      <c r="K384" s="7" t="s">
        <v>87</v>
      </c>
      <c r="L384" s="7" t="s">
        <v>1763</v>
      </c>
      <c r="M384" s="16" t="s">
        <v>40</v>
      </c>
      <c r="N384" s="17" t="s">
        <v>1752</v>
      </c>
      <c r="O384" s="17" t="s">
        <v>1752</v>
      </c>
      <c r="P384" s="14"/>
      <c r="Q384" s="16"/>
      <c r="R384" s="14"/>
      <c r="S384" s="14"/>
      <c r="T384" s="14"/>
      <c r="U384" s="14"/>
      <c r="V384" s="14"/>
      <c r="W384" s="14"/>
      <c r="X384" s="16"/>
      <c r="Y384" s="6" t="s">
        <v>1552</v>
      </c>
      <c r="Z384" s="14" t="str">
        <f t="shared" si="1"/>
        <v>{"id":"M1-G-14a-E-2-BR","stimulus":"&lt;p&gt;Observe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v>
      </c>
      <c r="AA384" s="15" t="s">
        <v>1764</v>
      </c>
      <c r="AB384" s="12" t="str">
        <f t="shared" si="2"/>
        <v>M1-G-14a-E-2</v>
      </c>
      <c r="AC384" s="16" t="str">
        <f t="shared" si="3"/>
        <v>M1-G-14a-E-2-BR</v>
      </c>
      <c r="AD384" s="16" t="s">
        <v>44</v>
      </c>
      <c r="AE384" s="17" t="s">
        <v>220</v>
      </c>
      <c r="AF384" s="17" t="s">
        <v>45</v>
      </c>
    </row>
    <row r="385" ht="75.0" customHeight="1">
      <c r="A385" s="6" t="s">
        <v>1748</v>
      </c>
      <c r="B385" s="7" t="s">
        <v>1749</v>
      </c>
      <c r="C385" s="60" t="s">
        <v>49</v>
      </c>
      <c r="D385" s="9" t="s">
        <v>34</v>
      </c>
      <c r="E385" s="6"/>
      <c r="F385" s="10" t="s">
        <v>1765</v>
      </c>
      <c r="G385" s="7" t="s">
        <v>1766</v>
      </c>
      <c r="H385" s="7"/>
      <c r="I385" s="6" t="s">
        <v>215</v>
      </c>
      <c r="J385" s="6" t="s">
        <v>111</v>
      </c>
      <c r="K385" s="7" t="s">
        <v>87</v>
      </c>
      <c r="L385" s="10" t="s">
        <v>1767</v>
      </c>
      <c r="M385" s="16" t="s">
        <v>40</v>
      </c>
      <c r="N385" s="17" t="s">
        <v>1752</v>
      </c>
      <c r="O385" s="17" t="s">
        <v>1752</v>
      </c>
      <c r="P385" s="14"/>
      <c r="Q385" s="16"/>
      <c r="R385" s="14"/>
      <c r="S385" s="14"/>
      <c r="T385" s="14"/>
      <c r="U385" s="14"/>
      <c r="V385" s="14"/>
      <c r="W385" s="14"/>
      <c r="X385" s="16"/>
      <c r="Y385" s="6" t="s">
        <v>1552</v>
      </c>
      <c r="Z385" s="14" t="str">
        <f t="shared" si="1"/>
        <v>{"id":"M1-G-14a-E-3-BR","stimulus":"&lt;p&gt;Observe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v>
      </c>
      <c r="AA385" s="15" t="s">
        <v>1768</v>
      </c>
      <c r="AB385" s="12" t="str">
        <f t="shared" si="2"/>
        <v>M1-G-14a-E-3</v>
      </c>
      <c r="AC385" s="16" t="str">
        <f t="shared" si="3"/>
        <v>M1-G-14a-E-3-BR</v>
      </c>
      <c r="AD385" s="16" t="s">
        <v>44</v>
      </c>
      <c r="AE385" s="17" t="s">
        <v>220</v>
      </c>
      <c r="AF385" s="17" t="s">
        <v>45</v>
      </c>
    </row>
    <row r="386" ht="75.0" customHeight="1">
      <c r="A386" s="6" t="s">
        <v>1769</v>
      </c>
      <c r="B386" s="7" t="s">
        <v>1770</v>
      </c>
      <c r="C386" s="59" t="s">
        <v>33</v>
      </c>
      <c r="D386" s="9" t="s">
        <v>34</v>
      </c>
      <c r="E386" s="6"/>
      <c r="F386" s="10" t="s">
        <v>1771</v>
      </c>
      <c r="G386" s="7"/>
      <c r="H386" s="7"/>
      <c r="I386" s="6" t="s">
        <v>215</v>
      </c>
      <c r="J386" s="6" t="s">
        <v>37</v>
      </c>
      <c r="K386" s="7" t="s">
        <v>87</v>
      </c>
      <c r="L386" s="7" t="s">
        <v>1772</v>
      </c>
      <c r="M386" s="16" t="s">
        <v>40</v>
      </c>
      <c r="N386" s="7" t="s">
        <v>1773</v>
      </c>
      <c r="O386" s="7" t="s">
        <v>1774</v>
      </c>
      <c r="P386" s="14"/>
      <c r="Q386" s="16"/>
      <c r="R386" s="14"/>
      <c r="S386" s="14"/>
      <c r="T386" s="14"/>
      <c r="U386" s="14"/>
      <c r="V386" s="14"/>
      <c r="W386" s="14"/>
      <c r="X386" s="16"/>
      <c r="Y386" s="6" t="s">
        <v>1775</v>
      </c>
      <c r="Z386" s="14" t="str">
        <f t="shared" si="1"/>
        <v>{"id":"M1-EyP-1a-I-1-BR","stimulus":"&lt;p&gt;Arraste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#1966AE;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v>
      </c>
      <c r="AA386" s="15" t="s">
        <v>1776</v>
      </c>
      <c r="AB386" s="12" t="str">
        <f t="shared" si="2"/>
        <v>M1-EyP-1a-I-1</v>
      </c>
      <c r="AC386" s="16" t="str">
        <f t="shared" si="3"/>
        <v>M1-EyP-1a-I-1-BR</v>
      </c>
      <c r="AD386" s="16" t="s">
        <v>44</v>
      </c>
      <c r="AE386" s="17" t="s">
        <v>220</v>
      </c>
      <c r="AF386" s="17" t="s">
        <v>45</v>
      </c>
    </row>
    <row r="387" ht="75.0" customHeight="1">
      <c r="A387" s="6" t="s">
        <v>1769</v>
      </c>
      <c r="B387" s="7" t="s">
        <v>1770</v>
      </c>
      <c r="C387" s="59" t="s">
        <v>33</v>
      </c>
      <c r="D387" s="9" t="s">
        <v>34</v>
      </c>
      <c r="E387" s="6"/>
      <c r="F387" s="10" t="s">
        <v>1777</v>
      </c>
      <c r="G387" s="7"/>
      <c r="H387" s="7"/>
      <c r="I387" s="6" t="s">
        <v>215</v>
      </c>
      <c r="J387" s="6" t="s">
        <v>37</v>
      </c>
      <c r="K387" s="7" t="s">
        <v>87</v>
      </c>
      <c r="L387" s="19" t="s">
        <v>1778</v>
      </c>
      <c r="M387" s="16" t="s">
        <v>40</v>
      </c>
      <c r="N387" s="7" t="s">
        <v>1779</v>
      </c>
      <c r="O387" s="7" t="s">
        <v>1780</v>
      </c>
      <c r="P387" s="14"/>
      <c r="Q387" s="16"/>
      <c r="R387" s="14"/>
      <c r="S387" s="14"/>
      <c r="T387" s="14"/>
      <c r="U387" s="14"/>
      <c r="V387" s="14"/>
      <c r="W387" s="14"/>
      <c r="X387" s="16"/>
      <c r="Y387" s="6" t="s">
        <v>1775</v>
      </c>
      <c r="Z387" s="14" t="str">
        <f t="shared" si="1"/>
        <v>{"id":"M1-EyP-1a-I-2-BR","stimulus":"&lt;p&gt;Arraste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#1966AE;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v>
      </c>
      <c r="AA387" s="15" t="s">
        <v>1781</v>
      </c>
      <c r="AB387" s="12" t="str">
        <f t="shared" si="2"/>
        <v>M1-EyP-1a-I-2</v>
      </c>
      <c r="AC387" s="16" t="str">
        <f t="shared" si="3"/>
        <v>M1-EyP-1a-I-2-BR</v>
      </c>
      <c r="AD387" s="16" t="s">
        <v>44</v>
      </c>
      <c r="AE387" s="17" t="s">
        <v>220</v>
      </c>
      <c r="AF387" s="17" t="s">
        <v>45</v>
      </c>
    </row>
    <row r="388" ht="75.0" customHeight="1">
      <c r="A388" s="6" t="s">
        <v>1769</v>
      </c>
      <c r="B388" s="7" t="s">
        <v>1770</v>
      </c>
      <c r="C388" s="59" t="s">
        <v>33</v>
      </c>
      <c r="D388" s="9" t="s">
        <v>34</v>
      </c>
      <c r="E388" s="6"/>
      <c r="F388" s="10" t="s">
        <v>1782</v>
      </c>
      <c r="G388" s="7"/>
      <c r="H388" s="7"/>
      <c r="I388" s="6" t="s">
        <v>215</v>
      </c>
      <c r="J388" s="6" t="s">
        <v>37</v>
      </c>
      <c r="K388" s="7" t="s">
        <v>87</v>
      </c>
      <c r="L388" s="19" t="s">
        <v>1783</v>
      </c>
      <c r="M388" s="16" t="s">
        <v>40</v>
      </c>
      <c r="N388" s="7" t="s">
        <v>1784</v>
      </c>
      <c r="O388" s="7" t="s">
        <v>1785</v>
      </c>
      <c r="P388" s="14"/>
      <c r="Q388" s="16"/>
      <c r="R388" s="14"/>
      <c r="S388" s="14"/>
      <c r="T388" s="14"/>
      <c r="U388" s="14"/>
      <c r="V388" s="14"/>
      <c r="W388" s="14"/>
      <c r="X388" s="16"/>
      <c r="Y388" s="6" t="s">
        <v>1775</v>
      </c>
      <c r="Z388" s="14" t="str">
        <f t="shared" si="1"/>
        <v>{"id":"M1-EyP-1a-I-3-BR","stimulus":"&lt;p&gt;Arraste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#1966AE;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v>
      </c>
      <c r="AA388" s="15" t="s">
        <v>1786</v>
      </c>
      <c r="AB388" s="12" t="str">
        <f t="shared" si="2"/>
        <v>M1-EyP-1a-I-3</v>
      </c>
      <c r="AC388" s="16" t="str">
        <f t="shared" si="3"/>
        <v>M1-EyP-1a-I-3-BR</v>
      </c>
      <c r="AD388" s="16" t="s">
        <v>44</v>
      </c>
      <c r="AE388" s="17" t="s">
        <v>220</v>
      </c>
      <c r="AF388" s="17" t="s">
        <v>45</v>
      </c>
    </row>
    <row r="389" ht="75.0" customHeight="1">
      <c r="A389" s="6" t="s">
        <v>1769</v>
      </c>
      <c r="B389" s="7" t="s">
        <v>1770</v>
      </c>
      <c r="C389" s="60" t="s">
        <v>49</v>
      </c>
      <c r="D389" s="9" t="s">
        <v>34</v>
      </c>
      <c r="E389" s="6"/>
      <c r="F389" s="56" t="s">
        <v>1787</v>
      </c>
      <c r="G389" s="7"/>
      <c r="H389" s="7"/>
      <c r="I389" s="6" t="s">
        <v>215</v>
      </c>
      <c r="J389" s="6" t="s">
        <v>72</v>
      </c>
      <c r="K389" s="7" t="s">
        <v>87</v>
      </c>
      <c r="L389" s="19" t="s">
        <v>1788</v>
      </c>
      <c r="M389" s="16" t="s">
        <v>40</v>
      </c>
      <c r="N389" s="7" t="s">
        <v>1789</v>
      </c>
      <c r="O389" s="10" t="s">
        <v>1790</v>
      </c>
      <c r="P389" s="14"/>
      <c r="Q389" s="16"/>
      <c r="R389" s="14"/>
      <c r="S389" s="14"/>
      <c r="T389" s="14"/>
      <c r="U389" s="14"/>
      <c r="V389" s="14"/>
      <c r="W389" s="14"/>
      <c r="X389" s="16"/>
      <c r="Y389" s="6" t="s">
        <v>1775</v>
      </c>
      <c r="Z389" s="14" t="str">
        <f t="shared" si="1"/>
        <v>{
    "id": "M1-EyP-1a-E-1-BR",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rgb(124, 112, 107);\"&gt;&lt;strong&gt;&lt;span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v>
      </c>
      <c r="AA389" s="15" t="s">
        <v>1791</v>
      </c>
      <c r="AB389" s="12" t="str">
        <f t="shared" si="2"/>
        <v>M1-EyP-1a-E-1</v>
      </c>
      <c r="AC389" s="16" t="str">
        <f t="shared" si="3"/>
        <v>M1-EyP-1a-E-1-BR</v>
      </c>
      <c r="AD389" s="16" t="s">
        <v>44</v>
      </c>
      <c r="AE389" s="17" t="s">
        <v>220</v>
      </c>
      <c r="AF389" s="17" t="s">
        <v>45</v>
      </c>
    </row>
    <row r="390" ht="75.0" customHeight="1">
      <c r="A390" s="6" t="s">
        <v>1769</v>
      </c>
      <c r="B390" s="7" t="s">
        <v>1770</v>
      </c>
      <c r="C390" s="60" t="s">
        <v>49</v>
      </c>
      <c r="D390" s="9" t="s">
        <v>34</v>
      </c>
      <c r="E390" s="6"/>
      <c r="F390" s="56" t="s">
        <v>1792</v>
      </c>
      <c r="G390" s="7"/>
      <c r="H390" s="7"/>
      <c r="I390" s="6" t="s">
        <v>215</v>
      </c>
      <c r="J390" s="6" t="s">
        <v>72</v>
      </c>
      <c r="K390" s="7" t="s">
        <v>87</v>
      </c>
      <c r="L390" s="19" t="s">
        <v>1793</v>
      </c>
      <c r="M390" s="16" t="s">
        <v>40</v>
      </c>
      <c r="N390" s="7" t="s">
        <v>1794</v>
      </c>
      <c r="O390" s="7" t="s">
        <v>1795</v>
      </c>
      <c r="P390" s="14"/>
      <c r="Q390" s="16"/>
      <c r="R390" s="14"/>
      <c r="S390" s="14"/>
      <c r="T390" s="14"/>
      <c r="U390" s="14"/>
      <c r="V390" s="14"/>
      <c r="W390" s="14"/>
      <c r="X390" s="16"/>
      <c r="Y390" s="6" t="s">
        <v>1775</v>
      </c>
      <c r="Z390" s="14" t="str">
        <f t="shared" si="1"/>
        <v>{"id":"M1-EyP-1a-E-2-BR","stimulus":"&lt;p&gt;Escreva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rgb(124, 112, 107);\"&gt;&lt;strong&gt;&lt;span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v>
      </c>
      <c r="AA390" s="15" t="s">
        <v>1796</v>
      </c>
      <c r="AB390" s="12" t="str">
        <f t="shared" si="2"/>
        <v>M1-EyP-1a-E-2</v>
      </c>
      <c r="AC390" s="16" t="str">
        <f t="shared" si="3"/>
        <v>M1-EyP-1a-E-2-BR</v>
      </c>
      <c r="AD390" s="16" t="s">
        <v>44</v>
      </c>
      <c r="AE390" s="17" t="s">
        <v>220</v>
      </c>
      <c r="AF390" s="17" t="s">
        <v>45</v>
      </c>
    </row>
    <row r="391" ht="75.0" customHeight="1">
      <c r="A391" s="6" t="s">
        <v>1769</v>
      </c>
      <c r="B391" s="7" t="s">
        <v>1770</v>
      </c>
      <c r="C391" s="60" t="s">
        <v>49</v>
      </c>
      <c r="D391" s="9" t="s">
        <v>34</v>
      </c>
      <c r="E391" s="6"/>
      <c r="F391" s="56" t="s">
        <v>1797</v>
      </c>
      <c r="G391" s="7"/>
      <c r="H391" s="7"/>
      <c r="I391" s="6" t="s">
        <v>215</v>
      </c>
      <c r="J391" s="6" t="s">
        <v>72</v>
      </c>
      <c r="K391" s="7" t="s">
        <v>87</v>
      </c>
      <c r="L391" s="19" t="s">
        <v>1798</v>
      </c>
      <c r="M391" s="16" t="s">
        <v>40</v>
      </c>
      <c r="N391" s="7" t="s">
        <v>1799</v>
      </c>
      <c r="O391" s="7" t="s">
        <v>1800</v>
      </c>
      <c r="P391" s="14"/>
      <c r="Q391" s="16"/>
      <c r="R391" s="14"/>
      <c r="S391" s="14"/>
      <c r="T391" s="14"/>
      <c r="U391" s="14"/>
      <c r="V391" s="14"/>
      <c r="W391" s="14"/>
      <c r="X391" s="16"/>
      <c r="Y391" s="6" t="s">
        <v>1775</v>
      </c>
      <c r="Z391" s="14" t="str">
        <f t="shared" si="1"/>
        <v>{"id":"M1-EyP-1a-E-3-BR","stimulus":"&lt;p&gt;Escreva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rgb(124, 112, 107);\"&gt;&lt;strong&gt;&lt;span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v>
      </c>
      <c r="AA391" s="15" t="s">
        <v>1801</v>
      </c>
      <c r="AB391" s="12" t="str">
        <f t="shared" si="2"/>
        <v>M1-EyP-1a-E-3</v>
      </c>
      <c r="AC391" s="16" t="str">
        <f t="shared" si="3"/>
        <v>M1-EyP-1a-E-3-BR</v>
      </c>
      <c r="AD391" s="16" t="s">
        <v>44</v>
      </c>
      <c r="AE391" s="17" t="s">
        <v>220</v>
      </c>
      <c r="AF391" s="17" t="s">
        <v>45</v>
      </c>
    </row>
    <row r="392" ht="75.0" customHeight="1">
      <c r="A392" s="6" t="s">
        <v>1802</v>
      </c>
      <c r="B392" s="7" t="s">
        <v>1803</v>
      </c>
      <c r="C392" s="59" t="s">
        <v>33</v>
      </c>
      <c r="D392" s="9" t="s">
        <v>34</v>
      </c>
      <c r="E392" s="6"/>
      <c r="F392" s="10" t="s">
        <v>1804</v>
      </c>
      <c r="G392" s="7"/>
      <c r="H392" s="7"/>
      <c r="I392" s="6" t="s">
        <v>267</v>
      </c>
      <c r="J392" s="6" t="s">
        <v>47</v>
      </c>
      <c r="K392" s="10" t="s">
        <v>1805</v>
      </c>
      <c r="L392" s="7" t="s">
        <v>87</v>
      </c>
      <c r="M392" s="16" t="s">
        <v>40</v>
      </c>
      <c r="N392" s="10" t="s">
        <v>1806</v>
      </c>
      <c r="O392" s="10" t="s">
        <v>1806</v>
      </c>
      <c r="P392" s="14"/>
      <c r="Q392" s="16"/>
      <c r="R392" s="14"/>
      <c r="S392" s="14"/>
      <c r="T392" s="14"/>
      <c r="U392" s="14"/>
      <c r="V392" s="14"/>
      <c r="W392" s="14"/>
      <c r="X392" s="16"/>
      <c r="Y392" s="6" t="s">
        <v>1775</v>
      </c>
      <c r="Z392" s="14" t="str">
        <f t="shared" si="1"/>
        <v>{"id":"M1-EyP-1b-I-1-BR","stimulus":"&lt;p&gt;Observe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rgb(124, 112, 107);\"&gt;&lt;strong&gt;&lt;span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standard","params":{"countCorrect":1,"countIncorrect":2,"showCheckIcon":true}}}</v>
      </c>
      <c r="AA392" s="15" t="s">
        <v>1807</v>
      </c>
      <c r="AB392" s="12" t="str">
        <f t="shared" si="2"/>
        <v>M1-EyP-1b-I-1</v>
      </c>
      <c r="AC392" s="16" t="str">
        <f t="shared" si="3"/>
        <v>M1-EyP-1b-I-1-BR</v>
      </c>
      <c r="AD392" s="16" t="s">
        <v>44</v>
      </c>
      <c r="AE392" s="17" t="s">
        <v>220</v>
      </c>
      <c r="AF392" s="17" t="s">
        <v>45</v>
      </c>
    </row>
    <row r="393" ht="75.0" customHeight="1">
      <c r="A393" s="6" t="s">
        <v>1802</v>
      </c>
      <c r="B393" s="7" t="s">
        <v>1803</v>
      </c>
      <c r="C393" s="59" t="s">
        <v>33</v>
      </c>
      <c r="D393" s="17" t="s">
        <v>34</v>
      </c>
      <c r="E393" s="6"/>
      <c r="F393" s="10" t="s">
        <v>1808</v>
      </c>
      <c r="G393" s="7"/>
      <c r="H393" s="7"/>
      <c r="I393" s="6" t="s">
        <v>267</v>
      </c>
      <c r="J393" s="6" t="s">
        <v>47</v>
      </c>
      <c r="K393" s="10" t="s">
        <v>1805</v>
      </c>
      <c r="L393" s="7" t="s">
        <v>87</v>
      </c>
      <c r="M393" s="16" t="s">
        <v>40</v>
      </c>
      <c r="N393" s="7" t="s">
        <v>1809</v>
      </c>
      <c r="O393" s="7" t="s">
        <v>1809</v>
      </c>
      <c r="P393" s="14"/>
      <c r="Q393" s="16"/>
      <c r="R393" s="14"/>
      <c r="S393" s="14"/>
      <c r="T393" s="14"/>
      <c r="U393" s="14"/>
      <c r="V393" s="14"/>
      <c r="W393" s="14"/>
      <c r="X393" s="16"/>
      <c r="Y393" s="6" t="s">
        <v>1775</v>
      </c>
      <c r="Z393" s="14" t="str">
        <f t="shared" si="1"/>
        <v>{"id":"M1-EyP-1b-I-2-BR","stimulus":"&lt;p&gt;Observe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rgb(124, 112, 107);\"&gt;&lt;strong&gt;&lt;span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standard","params":{"countCorrect":1,"countIncorrect":2,"showCheckIcon":true}}}</v>
      </c>
      <c r="AA393" s="15" t="s">
        <v>1810</v>
      </c>
      <c r="AB393" s="12" t="str">
        <f t="shared" si="2"/>
        <v>M1-EyP-1b-I-2</v>
      </c>
      <c r="AC393" s="16" t="str">
        <f t="shared" si="3"/>
        <v>M1-EyP-1b-I-2-BR</v>
      </c>
      <c r="AD393" s="16" t="s">
        <v>44</v>
      </c>
      <c r="AE393" s="17" t="s">
        <v>220</v>
      </c>
      <c r="AF393" s="17" t="s">
        <v>45</v>
      </c>
    </row>
    <row r="394" ht="75.0" customHeight="1">
      <c r="A394" s="6" t="s">
        <v>1802</v>
      </c>
      <c r="B394" s="7" t="s">
        <v>1803</v>
      </c>
      <c r="C394" s="59" t="s">
        <v>33</v>
      </c>
      <c r="D394" s="17" t="s">
        <v>34</v>
      </c>
      <c r="E394" s="6"/>
      <c r="F394" s="10" t="s">
        <v>1811</v>
      </c>
      <c r="G394" s="7"/>
      <c r="H394" s="7"/>
      <c r="I394" s="6" t="s">
        <v>267</v>
      </c>
      <c r="J394" s="6" t="s">
        <v>47</v>
      </c>
      <c r="K394" s="10" t="s">
        <v>1805</v>
      </c>
      <c r="L394" s="7" t="s">
        <v>87</v>
      </c>
      <c r="M394" s="16" t="s">
        <v>40</v>
      </c>
      <c r="N394" s="7" t="s">
        <v>1812</v>
      </c>
      <c r="O394" s="7" t="s">
        <v>1812</v>
      </c>
      <c r="P394" s="14"/>
      <c r="Q394" s="16"/>
      <c r="R394" s="14"/>
      <c r="S394" s="14"/>
      <c r="T394" s="14"/>
      <c r="U394" s="14"/>
      <c r="V394" s="14"/>
      <c r="W394" s="14"/>
      <c r="X394" s="16"/>
      <c r="Y394" s="6" t="s">
        <v>1775</v>
      </c>
      <c r="Z394" s="14" t="str">
        <f t="shared" si="1"/>
        <v>{"id":"M1-EyP-1b-I-3-BR","stimulus":"&lt;p&gt;Observe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rgb(124, 112, 107);\"&gt;&lt;strong&gt;&lt;span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standard","params":{"countCorrect":1,"countIncorrect":2,"showCheckIcon":true}}}</v>
      </c>
      <c r="AA394" s="15" t="s">
        <v>1813</v>
      </c>
      <c r="AB394" s="12" t="str">
        <f t="shared" si="2"/>
        <v>M1-EyP-1b-I-3</v>
      </c>
      <c r="AC394" s="16" t="str">
        <f t="shared" si="3"/>
        <v>M1-EyP-1b-I-3-BR</v>
      </c>
      <c r="AD394" s="16" t="s">
        <v>44</v>
      </c>
      <c r="AE394" s="17" t="s">
        <v>220</v>
      </c>
      <c r="AF394" s="17" t="s">
        <v>45</v>
      </c>
    </row>
    <row r="395" ht="75.0" customHeight="1">
      <c r="A395" s="6" t="s">
        <v>1802</v>
      </c>
      <c r="B395" s="7" t="s">
        <v>1803</v>
      </c>
      <c r="C395" s="60" t="s">
        <v>49</v>
      </c>
      <c r="D395" s="9" t="s">
        <v>34</v>
      </c>
      <c r="E395" s="6"/>
      <c r="F395" s="10" t="s">
        <v>1814</v>
      </c>
      <c r="G395" s="10" t="s">
        <v>1815</v>
      </c>
      <c r="H395" s="7"/>
      <c r="I395" s="6" t="s">
        <v>267</v>
      </c>
      <c r="J395" s="6" t="s">
        <v>72</v>
      </c>
      <c r="K395" s="10" t="s">
        <v>1816</v>
      </c>
      <c r="L395" s="7" t="s">
        <v>1817</v>
      </c>
      <c r="M395" s="16" t="s">
        <v>40</v>
      </c>
      <c r="N395" s="10" t="s">
        <v>1818</v>
      </c>
      <c r="O395" s="10" t="s">
        <v>1818</v>
      </c>
      <c r="P395" s="14"/>
      <c r="Q395" s="16"/>
      <c r="R395" s="14"/>
      <c r="S395" s="14"/>
      <c r="T395" s="14"/>
      <c r="U395" s="14"/>
      <c r="V395" s="14"/>
      <c r="W395" s="14"/>
      <c r="X395" s="16"/>
      <c r="Y395" s="6" t="s">
        <v>1775</v>
      </c>
      <c r="Z395" s="14" t="str">
        <f t="shared" si="1"/>
        <v>{"id":"M1-EyP-1b-E-1-BR","stimulus":"&lt;p&gt;A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rgb(124, 112, 107);\"&gt;&lt;strong&gt;&lt;span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v>
      </c>
      <c r="AA395" s="15" t="s">
        <v>1819</v>
      </c>
      <c r="AB395" s="12" t="str">
        <f t="shared" si="2"/>
        <v>M1-EyP-1b-E-1</v>
      </c>
      <c r="AC395" s="16" t="str">
        <f t="shared" si="3"/>
        <v>M1-EyP-1b-E-1-BR</v>
      </c>
      <c r="AD395" s="16" t="s">
        <v>44</v>
      </c>
      <c r="AE395" s="17" t="s">
        <v>220</v>
      </c>
      <c r="AF395" s="17" t="s">
        <v>45</v>
      </c>
    </row>
    <row r="396" ht="75.0" customHeight="1">
      <c r="A396" s="6" t="s">
        <v>1802</v>
      </c>
      <c r="B396" s="7" t="s">
        <v>1803</v>
      </c>
      <c r="C396" s="60" t="s">
        <v>49</v>
      </c>
      <c r="D396" s="9" t="s">
        <v>34</v>
      </c>
      <c r="E396" s="6"/>
      <c r="F396" s="10" t="s">
        <v>1820</v>
      </c>
      <c r="G396" s="10" t="s">
        <v>1821</v>
      </c>
      <c r="H396" s="7"/>
      <c r="I396" s="6" t="s">
        <v>215</v>
      </c>
      <c r="J396" s="6" t="s">
        <v>72</v>
      </c>
      <c r="K396" s="10" t="s">
        <v>1822</v>
      </c>
      <c r="L396" s="7" t="s">
        <v>1823</v>
      </c>
      <c r="M396" s="16" t="s">
        <v>40</v>
      </c>
      <c r="N396" s="10" t="s">
        <v>1824</v>
      </c>
      <c r="O396" s="10" t="s">
        <v>1824</v>
      </c>
      <c r="P396" s="14"/>
      <c r="Q396" s="16"/>
      <c r="R396" s="14"/>
      <c r="S396" s="14"/>
      <c r="T396" s="14"/>
      <c r="U396" s="14"/>
      <c r="V396" s="14"/>
      <c r="W396" s="14"/>
      <c r="X396" s="16"/>
      <c r="Y396" s="6" t="s">
        <v>1775</v>
      </c>
      <c r="Z396" s="14" t="str">
        <f t="shared" si="1"/>
        <v>{"id":"M1-EyP-1b-E-2-BR","stimulus":"&lt;p&gt;A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rgb(124, 112, 107);\"&gt;&lt;strong&gt;&lt;span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v>
      </c>
      <c r="AA396" s="15" t="s">
        <v>1825</v>
      </c>
      <c r="AB396" s="12" t="str">
        <f t="shared" si="2"/>
        <v>M1-EyP-1b-E-2</v>
      </c>
      <c r="AC396" s="16" t="str">
        <f t="shared" si="3"/>
        <v>M1-EyP-1b-E-2-BR</v>
      </c>
      <c r="AD396" s="16" t="s">
        <v>44</v>
      </c>
      <c r="AE396" s="17" t="s">
        <v>220</v>
      </c>
      <c r="AF396" s="17" t="s">
        <v>45</v>
      </c>
    </row>
    <row r="397" ht="75.0" customHeight="1">
      <c r="A397" s="6" t="s">
        <v>1802</v>
      </c>
      <c r="B397" s="7" t="s">
        <v>1803</v>
      </c>
      <c r="C397" s="60" t="s">
        <v>49</v>
      </c>
      <c r="D397" s="9" t="s">
        <v>34</v>
      </c>
      <c r="E397" s="6"/>
      <c r="F397" s="10" t="s">
        <v>1826</v>
      </c>
      <c r="G397" s="7" t="s">
        <v>1827</v>
      </c>
      <c r="H397" s="7"/>
      <c r="I397" s="6" t="s">
        <v>215</v>
      </c>
      <c r="J397" s="6" t="s">
        <v>72</v>
      </c>
      <c r="K397" s="10" t="s">
        <v>1828</v>
      </c>
      <c r="L397" s="7" t="s">
        <v>1829</v>
      </c>
      <c r="M397" s="16" t="s">
        <v>40</v>
      </c>
      <c r="N397" s="10" t="s">
        <v>1830</v>
      </c>
      <c r="O397" s="10" t="s">
        <v>1830</v>
      </c>
      <c r="P397" s="14"/>
      <c r="Q397" s="16"/>
      <c r="R397" s="14"/>
      <c r="S397" s="14"/>
      <c r="T397" s="14"/>
      <c r="U397" s="14"/>
      <c r="V397" s="14"/>
      <c r="W397" s="14"/>
      <c r="X397" s="16"/>
      <c r="Y397" s="6" t="s">
        <v>1775</v>
      </c>
      <c r="Z397" s="14" t="str">
        <f t="shared" si="1"/>
        <v>{"id":"M1-EyP-1b-E-3-BR","stimulus":"&lt;p&gt;A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rgb(124, 112, 107);\"&gt;&lt;strong&gt;&lt;span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v>
      </c>
      <c r="AA397" s="15" t="s">
        <v>1831</v>
      </c>
      <c r="AB397" s="12" t="str">
        <f t="shared" si="2"/>
        <v>M1-EyP-1b-E-3</v>
      </c>
      <c r="AC397" s="16" t="str">
        <f t="shared" si="3"/>
        <v>M1-EyP-1b-E-3-BR</v>
      </c>
      <c r="AD397" s="16" t="s">
        <v>44</v>
      </c>
      <c r="AE397" s="17" t="s">
        <v>220</v>
      </c>
      <c r="AF397" s="17" t="s">
        <v>45</v>
      </c>
    </row>
    <row r="398" ht="75.0" customHeight="1">
      <c r="A398" s="6" t="s">
        <v>1832</v>
      </c>
      <c r="B398" s="7" t="s">
        <v>1833</v>
      </c>
      <c r="C398" s="59" t="s">
        <v>33</v>
      </c>
      <c r="D398" s="9" t="s">
        <v>34</v>
      </c>
      <c r="E398" s="6"/>
      <c r="F398" s="10" t="s">
        <v>1834</v>
      </c>
      <c r="G398" s="19"/>
      <c r="H398" s="7"/>
      <c r="I398" s="17" t="s">
        <v>215</v>
      </c>
      <c r="J398" s="6" t="s">
        <v>47</v>
      </c>
      <c r="K398" s="10" t="s">
        <v>1835</v>
      </c>
      <c r="L398" s="10" t="s">
        <v>87</v>
      </c>
      <c r="M398" s="16" t="s">
        <v>40</v>
      </c>
      <c r="N398" s="7" t="s">
        <v>1836</v>
      </c>
      <c r="O398" s="7" t="s">
        <v>1836</v>
      </c>
      <c r="P398" s="14"/>
      <c r="Q398" s="16"/>
      <c r="R398" s="14"/>
      <c r="S398" s="14"/>
      <c r="T398" s="14"/>
      <c r="U398" s="14"/>
      <c r="V398" s="14"/>
      <c r="W398" s="14"/>
      <c r="X398" s="16"/>
      <c r="Y398" s="6" t="s">
        <v>1775</v>
      </c>
      <c r="Z398" s="14" t="str">
        <f t="shared" si="1"/>
        <v>{"id":"M1-EyP-2a-I-1-BR","stimulus":"&lt;p&gt;Estes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v>
      </c>
      <c r="AA398" s="15" t="s">
        <v>1837</v>
      </c>
      <c r="AB398" s="12" t="str">
        <f t="shared" si="2"/>
        <v>M1-EyP-2a-I-1</v>
      </c>
      <c r="AC398" s="16" t="str">
        <f t="shared" si="3"/>
        <v>M1-EyP-2a-I-1-BR</v>
      </c>
      <c r="AD398" s="16" t="s">
        <v>44</v>
      </c>
      <c r="AE398" s="17" t="s">
        <v>220</v>
      </c>
      <c r="AF398" s="17" t="s">
        <v>45</v>
      </c>
    </row>
    <row r="399" ht="75.0" customHeight="1">
      <c r="A399" s="6" t="s">
        <v>1832</v>
      </c>
      <c r="B399" s="7" t="s">
        <v>1833</v>
      </c>
      <c r="C399" s="59" t="s">
        <v>33</v>
      </c>
      <c r="D399" s="9" t="s">
        <v>34</v>
      </c>
      <c r="E399" s="6"/>
      <c r="F399" s="10" t="s">
        <v>1838</v>
      </c>
      <c r="G399" s="7"/>
      <c r="H399" s="7"/>
      <c r="I399" s="17" t="s">
        <v>215</v>
      </c>
      <c r="J399" s="6" t="s">
        <v>47</v>
      </c>
      <c r="K399" s="10" t="s">
        <v>1835</v>
      </c>
      <c r="L399" s="7" t="s">
        <v>87</v>
      </c>
      <c r="M399" s="16" t="s">
        <v>40</v>
      </c>
      <c r="N399" s="10" t="s">
        <v>1839</v>
      </c>
      <c r="O399" s="10" t="s">
        <v>1839</v>
      </c>
      <c r="P399" s="14"/>
      <c r="Q399" s="16"/>
      <c r="R399" s="14"/>
      <c r="S399" s="14"/>
      <c r="T399" s="14"/>
      <c r="U399" s="14"/>
      <c r="V399" s="14"/>
      <c r="W399" s="14"/>
      <c r="X399" s="16"/>
      <c r="Y399" s="6" t="s">
        <v>1775</v>
      </c>
      <c r="Z399" s="14" t="str">
        <f t="shared" si="1"/>
        <v>{"id":"M1-EyP-2a-I-2-BR","stimulus":"&lt;p&gt;Estes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v>
      </c>
      <c r="AA399" s="15" t="s">
        <v>1840</v>
      </c>
      <c r="AB399" s="12" t="str">
        <f t="shared" si="2"/>
        <v>M1-EyP-2a-I-2</v>
      </c>
      <c r="AC399" s="16" t="str">
        <f t="shared" si="3"/>
        <v>M1-EyP-2a-I-2-BR</v>
      </c>
      <c r="AD399" s="16" t="s">
        <v>44</v>
      </c>
      <c r="AE399" s="17" t="s">
        <v>220</v>
      </c>
      <c r="AF399" s="17" t="s">
        <v>45</v>
      </c>
    </row>
    <row r="400" ht="75.0" customHeight="1">
      <c r="A400" s="6" t="s">
        <v>1832</v>
      </c>
      <c r="B400" s="7" t="s">
        <v>1833</v>
      </c>
      <c r="C400" s="59" t="s">
        <v>33</v>
      </c>
      <c r="D400" s="9" t="s">
        <v>34</v>
      </c>
      <c r="E400" s="6"/>
      <c r="F400" s="10" t="s">
        <v>1841</v>
      </c>
      <c r="G400" s="7"/>
      <c r="H400" s="7"/>
      <c r="I400" s="17" t="s">
        <v>215</v>
      </c>
      <c r="J400" s="6" t="s">
        <v>47</v>
      </c>
      <c r="K400" s="10" t="s">
        <v>1835</v>
      </c>
      <c r="L400" s="7" t="s">
        <v>87</v>
      </c>
      <c r="M400" s="16" t="s">
        <v>40</v>
      </c>
      <c r="N400" s="10" t="s">
        <v>1842</v>
      </c>
      <c r="O400" s="10" t="s">
        <v>1842</v>
      </c>
      <c r="P400" s="14"/>
      <c r="Q400" s="16"/>
      <c r="R400" s="14"/>
      <c r="S400" s="14"/>
      <c r="T400" s="14"/>
      <c r="U400" s="14"/>
      <c r="V400" s="14"/>
      <c r="W400" s="14"/>
      <c r="X400" s="16"/>
      <c r="Y400" s="6" t="s">
        <v>1775</v>
      </c>
      <c r="Z400" s="14" t="str">
        <f t="shared" si="1"/>
        <v>{"id":"M1-EyP-2a-I-3-BR","stimulus":"&lt;p&gt;Estas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v>
      </c>
      <c r="AA400" s="15" t="s">
        <v>1843</v>
      </c>
      <c r="AB400" s="12" t="str">
        <f t="shared" si="2"/>
        <v>M1-EyP-2a-I-3</v>
      </c>
      <c r="AC400" s="16" t="str">
        <f t="shared" si="3"/>
        <v>M1-EyP-2a-I-3-BR</v>
      </c>
      <c r="AD400" s="16" t="s">
        <v>44</v>
      </c>
      <c r="AE400" s="17" t="s">
        <v>220</v>
      </c>
      <c r="AF400" s="17" t="s">
        <v>45</v>
      </c>
    </row>
    <row r="401" ht="75.0" customHeight="1">
      <c r="A401" s="6" t="s">
        <v>1832</v>
      </c>
      <c r="B401" s="7" t="s">
        <v>1833</v>
      </c>
      <c r="C401" s="60" t="s">
        <v>49</v>
      </c>
      <c r="D401" s="9" t="s">
        <v>34</v>
      </c>
      <c r="E401" s="6"/>
      <c r="F401" s="20" t="s">
        <v>1844</v>
      </c>
      <c r="G401" s="10" t="s">
        <v>1845</v>
      </c>
      <c r="H401" s="7"/>
      <c r="I401" s="6" t="s">
        <v>104</v>
      </c>
      <c r="J401" s="6" t="s">
        <v>72</v>
      </c>
      <c r="K401" s="10" t="s">
        <v>1835</v>
      </c>
      <c r="L401" s="7" t="s">
        <v>1817</v>
      </c>
      <c r="M401" s="16" t="s">
        <v>40</v>
      </c>
      <c r="N401" s="7" t="s">
        <v>1846</v>
      </c>
      <c r="O401" s="7" t="s">
        <v>1846</v>
      </c>
      <c r="P401" s="14"/>
      <c r="Q401" s="16"/>
      <c r="R401" s="14"/>
      <c r="S401" s="14"/>
      <c r="T401" s="14"/>
      <c r="U401" s="14"/>
      <c r="V401" s="14"/>
      <c r="W401" s="14"/>
      <c r="X401" s="16"/>
      <c r="Y401" s="6" t="s">
        <v>1775</v>
      </c>
      <c r="Z401" s="14" t="str">
        <f t="shared" si="1"/>
        <v>{"id":"M1-EyP-2a-E-1-BR","stimulus":"&lt;p&gt;Estas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v>
      </c>
      <c r="AA401" s="15" t="s">
        <v>1847</v>
      </c>
      <c r="AB401" s="12" t="str">
        <f t="shared" si="2"/>
        <v>M1-EyP-2a-E-1</v>
      </c>
      <c r="AC401" s="16" t="str">
        <f t="shared" si="3"/>
        <v>M1-EyP-2a-E-1-BR</v>
      </c>
      <c r="AD401" s="16" t="s">
        <v>44</v>
      </c>
      <c r="AE401" s="17" t="s">
        <v>220</v>
      </c>
      <c r="AF401" s="17" t="s">
        <v>45</v>
      </c>
    </row>
    <row r="402" ht="75.0" customHeight="1">
      <c r="A402" s="6" t="s">
        <v>1832</v>
      </c>
      <c r="B402" s="7" t="s">
        <v>1833</v>
      </c>
      <c r="C402" s="60" t="s">
        <v>49</v>
      </c>
      <c r="D402" s="9" t="s">
        <v>34</v>
      </c>
      <c r="E402" s="6"/>
      <c r="F402" s="20" t="s">
        <v>1848</v>
      </c>
      <c r="G402" s="7" t="s">
        <v>1849</v>
      </c>
      <c r="H402" s="7"/>
      <c r="I402" s="6" t="s">
        <v>104</v>
      </c>
      <c r="J402" s="6" t="s">
        <v>72</v>
      </c>
      <c r="K402" s="10" t="s">
        <v>1835</v>
      </c>
      <c r="L402" s="7" t="s">
        <v>1823</v>
      </c>
      <c r="M402" s="16" t="s">
        <v>40</v>
      </c>
      <c r="N402" s="7" t="s">
        <v>1850</v>
      </c>
      <c r="O402" s="7" t="s">
        <v>1850</v>
      </c>
      <c r="P402" s="14"/>
      <c r="Q402" s="16"/>
      <c r="R402" s="14"/>
      <c r="S402" s="14"/>
      <c r="T402" s="14"/>
      <c r="U402" s="14"/>
      <c r="V402" s="14"/>
      <c r="W402" s="14"/>
      <c r="X402" s="16"/>
      <c r="Y402" s="6" t="s">
        <v>1775</v>
      </c>
      <c r="Z402" s="14" t="str">
        <f t="shared" si="1"/>
        <v>{"id":"M1-EyP-2a-E-2-BR","stimulus":"&lt;p&gt;Estes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v>
      </c>
      <c r="AA402" s="15" t="s">
        <v>1851</v>
      </c>
      <c r="AB402" s="12" t="str">
        <f t="shared" si="2"/>
        <v>M1-EyP-2a-E-2</v>
      </c>
      <c r="AC402" s="16" t="str">
        <f t="shared" si="3"/>
        <v>M1-EyP-2a-E-2-BR</v>
      </c>
      <c r="AD402" s="16" t="s">
        <v>44</v>
      </c>
      <c r="AE402" s="17" t="s">
        <v>220</v>
      </c>
      <c r="AF402" s="17" t="s">
        <v>45</v>
      </c>
    </row>
    <row r="403" ht="75.0" customHeight="1">
      <c r="A403" s="6" t="s">
        <v>1832</v>
      </c>
      <c r="B403" s="7" t="s">
        <v>1833</v>
      </c>
      <c r="C403" s="60" t="s">
        <v>49</v>
      </c>
      <c r="D403" s="9" t="s">
        <v>34</v>
      </c>
      <c r="E403" s="6"/>
      <c r="F403" s="10" t="s">
        <v>1852</v>
      </c>
      <c r="G403" s="7" t="s">
        <v>1853</v>
      </c>
      <c r="H403" s="7"/>
      <c r="I403" s="6" t="s">
        <v>104</v>
      </c>
      <c r="J403" s="6" t="s">
        <v>72</v>
      </c>
      <c r="K403" s="10" t="s">
        <v>1835</v>
      </c>
      <c r="L403" s="7" t="s">
        <v>1823</v>
      </c>
      <c r="M403" s="16" t="s">
        <v>40</v>
      </c>
      <c r="N403" s="7" t="s">
        <v>1854</v>
      </c>
      <c r="O403" s="19" t="s">
        <v>1854</v>
      </c>
      <c r="P403" s="14"/>
      <c r="Q403" s="16"/>
      <c r="R403" s="14"/>
      <c r="S403" s="14"/>
      <c r="T403" s="14"/>
      <c r="U403" s="14"/>
      <c r="V403" s="14"/>
      <c r="W403" s="14"/>
      <c r="X403" s="16"/>
      <c r="Y403" s="6" t="s">
        <v>1775</v>
      </c>
      <c r="Z403" s="14" t="str">
        <f t="shared" si="1"/>
        <v>{"id":"M1-EyP-2a-E-3-BR","stimulus":"&lt;p&gt;Essas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v>
      </c>
      <c r="AA403" s="15" t="s">
        <v>1855</v>
      </c>
      <c r="AB403" s="12" t="str">
        <f t="shared" si="2"/>
        <v>M1-EyP-2a-E-3</v>
      </c>
      <c r="AC403" s="16" t="str">
        <f t="shared" si="3"/>
        <v>M1-EyP-2a-E-3-BR</v>
      </c>
      <c r="AD403" s="16" t="s">
        <v>44</v>
      </c>
      <c r="AE403" s="17" t="s">
        <v>220</v>
      </c>
      <c r="AF403" s="17" t="s">
        <v>45</v>
      </c>
    </row>
    <row r="404" ht="75.0" customHeight="1">
      <c r="A404" s="6" t="s">
        <v>1856</v>
      </c>
      <c r="B404" s="7" t="s">
        <v>1857</v>
      </c>
      <c r="C404" s="59" t="s">
        <v>33</v>
      </c>
      <c r="D404" s="9" t="s">
        <v>34</v>
      </c>
      <c r="E404" s="6"/>
      <c r="F404" s="10" t="s">
        <v>1858</v>
      </c>
      <c r="G404" s="7"/>
      <c r="H404" s="7"/>
      <c r="I404" s="6" t="s">
        <v>215</v>
      </c>
      <c r="J404" s="17" t="s">
        <v>47</v>
      </c>
      <c r="K404" s="10" t="s">
        <v>1859</v>
      </c>
      <c r="L404" s="7"/>
      <c r="M404" s="16" t="s">
        <v>40</v>
      </c>
      <c r="N404" s="10" t="s">
        <v>1860</v>
      </c>
      <c r="O404" s="10" t="s">
        <v>1861</v>
      </c>
      <c r="P404" s="14"/>
      <c r="Q404" s="16"/>
      <c r="R404" s="14"/>
      <c r="S404" s="14"/>
      <c r="T404" s="14"/>
      <c r="U404" s="14"/>
      <c r="V404" s="14"/>
      <c r="W404" s="14"/>
      <c r="X404" s="16"/>
      <c r="Y404" s="6" t="s">
        <v>1775</v>
      </c>
      <c r="Z404" s="14" t="str">
        <f t="shared" si="1"/>
        <v>{"id":"M1-EyP-3a-I-1-BR","stimulus":"&lt;p&gt;Selecione a opção correta.&lt;/p&gt;&lt;div style=\"display:flex; justify-content:center;\"&gt;&lt;div class=\"fr-chart\" data-chart='{\"type\": \"pictograph\", \"series\": [{\"img\": \"{{Q1.img}}\", \"value\":{{Q1}}},{\"img\": \"{{Q2.img}}\", \"value\":{{Q2}}},{\"img\": \"{{Q3.img}}\", \"value\":{{Q3}}}], \"labels\":[\"Cães\",\"Gatos\",\"Patos\"]}'&gt;&lt;br&gt;&lt;/div&gt;&lt;/div&gt;","feedback":"&lt;p&gt;Conte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standard","params":{"countCorrect":1,"countIncorrect":2,"showCheckIcon":true}}}</v>
      </c>
      <c r="AA404" s="15" t="s">
        <v>1862</v>
      </c>
      <c r="AB404" s="12" t="str">
        <f t="shared" si="2"/>
        <v>M1-EyP-3a-I-1</v>
      </c>
      <c r="AC404" s="16" t="str">
        <f t="shared" si="3"/>
        <v>M1-EyP-3a-I-1-BR</v>
      </c>
      <c r="AD404" s="16" t="s">
        <v>44</v>
      </c>
      <c r="AE404" s="17" t="s">
        <v>220</v>
      </c>
      <c r="AF404" s="17" t="s">
        <v>45</v>
      </c>
    </row>
    <row r="405" ht="75.0" customHeight="1">
      <c r="A405" s="6" t="s">
        <v>1856</v>
      </c>
      <c r="B405" s="7" t="s">
        <v>1857</v>
      </c>
      <c r="C405" s="59" t="s">
        <v>33</v>
      </c>
      <c r="D405" s="9" t="s">
        <v>34</v>
      </c>
      <c r="E405" s="6"/>
      <c r="F405" s="10" t="s">
        <v>1863</v>
      </c>
      <c r="G405" s="7"/>
      <c r="H405" s="7"/>
      <c r="I405" s="6" t="s">
        <v>215</v>
      </c>
      <c r="J405" s="17" t="s">
        <v>47</v>
      </c>
      <c r="K405" s="10" t="s">
        <v>1864</v>
      </c>
      <c r="L405" s="7"/>
      <c r="M405" s="16" t="s">
        <v>40</v>
      </c>
      <c r="N405" s="10" t="s">
        <v>1865</v>
      </c>
      <c r="O405" s="10" t="s">
        <v>1866</v>
      </c>
      <c r="P405" s="14"/>
      <c r="Q405" s="16"/>
      <c r="R405" s="14"/>
      <c r="S405" s="14"/>
      <c r="T405" s="14"/>
      <c r="U405" s="14"/>
      <c r="V405" s="14"/>
      <c r="W405" s="14"/>
      <c r="X405" s="16"/>
      <c r="Y405" s="6" t="s">
        <v>1775</v>
      </c>
      <c r="Z405" s="14" t="str">
        <f t="shared" si="1"/>
        <v>{"id":"M1-EyP-3a-I-2-BR","stimulus":"&lt;p&gt;Selecione a opção correta.&lt;/p&gt;&lt;div style=\"display:flex; justify-content:center;\"&gt;&lt;div class=\"fr-chart\" data-chart='{\"type\": \"pictograph\", \"series\": [{\"img\": \"{{Q1.img}}\", \"value\":{{Q1}}},{\"img\": \"{{Q2.img}}\", \"value\":{{Q2}}},{\"img\": \"{{Q3.img}}\", \"value\":{{Q3}}}], \"labels\":[\"Carros\",\"Bicicletas\",\"Ônibus\"]}'&gt;&lt;br&gt;&lt;/div&gt;&lt;/div&gt;","feedback":"&lt;p&gt;Conte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standard","params":{"countCorrect":1,"countIncorrect":2,"showCheckIcon":true}}}</v>
      </c>
      <c r="AA405" s="15" t="s">
        <v>1867</v>
      </c>
      <c r="AB405" s="12" t="str">
        <f t="shared" si="2"/>
        <v>M1-EyP-3a-I-2</v>
      </c>
      <c r="AC405" s="16" t="str">
        <f t="shared" si="3"/>
        <v>M1-EyP-3a-I-2-BR</v>
      </c>
      <c r="AD405" s="16" t="s">
        <v>44</v>
      </c>
      <c r="AE405" s="17" t="s">
        <v>220</v>
      </c>
      <c r="AF405" s="17" t="s">
        <v>45</v>
      </c>
    </row>
    <row r="406" ht="75.0" customHeight="1">
      <c r="A406" s="6" t="s">
        <v>1856</v>
      </c>
      <c r="B406" s="7" t="s">
        <v>1857</v>
      </c>
      <c r="C406" s="59" t="s">
        <v>33</v>
      </c>
      <c r="D406" s="9" t="s">
        <v>34</v>
      </c>
      <c r="E406" s="6"/>
      <c r="F406" s="10" t="s">
        <v>1868</v>
      </c>
      <c r="G406" s="7"/>
      <c r="H406" s="7"/>
      <c r="I406" s="6" t="s">
        <v>215</v>
      </c>
      <c r="J406" s="17" t="s">
        <v>47</v>
      </c>
      <c r="K406" s="10" t="s">
        <v>1869</v>
      </c>
      <c r="L406" s="7" t="s">
        <v>1870</v>
      </c>
      <c r="M406" s="16" t="s">
        <v>40</v>
      </c>
      <c r="N406" s="10" t="s">
        <v>1871</v>
      </c>
      <c r="O406" s="10" t="s">
        <v>1872</v>
      </c>
      <c r="P406" s="14"/>
      <c r="Q406" s="16"/>
      <c r="R406" s="14"/>
      <c r="S406" s="14"/>
      <c r="T406" s="14"/>
      <c r="U406" s="14"/>
      <c r="V406" s="14"/>
      <c r="W406" s="14"/>
      <c r="X406" s="16"/>
      <c r="Y406" s="6" t="s">
        <v>1775</v>
      </c>
      <c r="Z406" s="14" t="str">
        <f t="shared" si="1"/>
        <v>{"id":"M1-EyP-3a-I-3-BR","stimulus":"&lt;p&gt;Selecione a opção correta.&lt;/p&gt;&lt;div style=\"display:flex; justify-content:center;\"&gt;&lt;div class=\"fr-chart\" data-chart='{\"type\": \"pictograph\", \"series\": [{\"img\": \"{{Q1.img}}\", \"value\":{{Q1}}},{\"img\": \"{{Q2.img}}\", \"value\":{{Q2}}},{\"img\": \"{{Q3.img}}\", \"value\":1}], \"labels\":[\"Maçãs\",\"Bananas\",\"Peras\"]}'&gt;&lt;br&gt;&lt;/div&gt;&lt;/div&gt;","feedback":"&lt;p&gt;Conte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standard","params":{"countCorrect":1,"countIncorrect":2,"showCheckIcon":true}}}</v>
      </c>
      <c r="AA406" s="15" t="s">
        <v>1873</v>
      </c>
      <c r="AB406" s="12" t="str">
        <f t="shared" si="2"/>
        <v>M1-EyP-3a-I-3</v>
      </c>
      <c r="AC406" s="16" t="str">
        <f t="shared" si="3"/>
        <v>M1-EyP-3a-I-3-BR</v>
      </c>
      <c r="AD406" s="16" t="s">
        <v>44</v>
      </c>
      <c r="AE406" s="17" t="s">
        <v>220</v>
      </c>
      <c r="AF406" s="17" t="s">
        <v>45</v>
      </c>
    </row>
    <row r="407" ht="75.0" customHeight="1">
      <c r="A407" s="6" t="s">
        <v>1856</v>
      </c>
      <c r="B407" s="7" t="s">
        <v>1857</v>
      </c>
      <c r="C407" s="60" t="s">
        <v>49</v>
      </c>
      <c r="D407" s="9" t="s">
        <v>34</v>
      </c>
      <c r="E407" s="6"/>
      <c r="F407" s="10" t="s">
        <v>1874</v>
      </c>
      <c r="G407" s="10" t="s">
        <v>1875</v>
      </c>
      <c r="H407" s="7"/>
      <c r="I407" s="6" t="s">
        <v>267</v>
      </c>
      <c r="J407" s="6" t="s">
        <v>72</v>
      </c>
      <c r="K407" s="10" t="s">
        <v>1876</v>
      </c>
      <c r="L407" s="7" t="s">
        <v>1877</v>
      </c>
      <c r="M407" s="16" t="s">
        <v>40</v>
      </c>
      <c r="N407" s="10" t="s">
        <v>1878</v>
      </c>
      <c r="O407" s="10" t="s">
        <v>1879</v>
      </c>
      <c r="P407" s="14"/>
      <c r="Q407" s="16"/>
      <c r="R407" s="14"/>
      <c r="S407" s="14"/>
      <c r="T407" s="14"/>
      <c r="U407" s="14"/>
      <c r="V407" s="14"/>
      <c r="W407" s="14"/>
      <c r="X407" s="16"/>
      <c r="Y407" s="6" t="s">
        <v>1775</v>
      </c>
      <c r="Z407" s="14" t="str">
        <f t="shared" si="1"/>
        <v>{"id":"M1-EyP-3a-E-1-BR","stimulus":"&lt;p&gt;Observe o gráfico e responda.&lt;/p&gt;&lt;div style=\"display:flex; justify-content:center;\"&gt;&lt;div class=\"fr-chart\" data-chart='{\"type\": \"pictograph\", \"series\": [{\"img\": \"{{Q1.img}}\", \"value\":{{Q1}}},{\"img\": \"{{Q2.img}}\", \"value\":{{Q2}}},{\"img\": \"{{Q3.img}}\", \"value\":{{Q3}}}], \"labels\":[\"Carros\",\"Bolas\",\"Bicicletas\"]}'&gt;&lt;br&gt;&lt;/div&gt;&lt;/div&gt;","feedback":"&lt;p&gt;Conte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AA407" s="15" t="s">
        <v>1880</v>
      </c>
      <c r="AB407" s="12" t="str">
        <f t="shared" si="2"/>
        <v>M1-EyP-3a-E-1</v>
      </c>
      <c r="AC407" s="16" t="str">
        <f t="shared" si="3"/>
        <v>M1-EyP-3a-E-1-BR</v>
      </c>
      <c r="AD407" s="16" t="s">
        <v>44</v>
      </c>
      <c r="AE407" s="17" t="s">
        <v>220</v>
      </c>
      <c r="AF407" s="17" t="s">
        <v>45</v>
      </c>
    </row>
    <row r="408" ht="75.0" customHeight="1">
      <c r="A408" s="6" t="s">
        <v>1856</v>
      </c>
      <c r="B408" s="7" t="s">
        <v>1857</v>
      </c>
      <c r="C408" s="60" t="s">
        <v>49</v>
      </c>
      <c r="D408" s="9" t="s">
        <v>34</v>
      </c>
      <c r="E408" s="6"/>
      <c r="F408" s="10" t="s">
        <v>1881</v>
      </c>
      <c r="G408" s="10" t="s">
        <v>1882</v>
      </c>
      <c r="H408" s="7"/>
      <c r="I408" s="6" t="s">
        <v>267</v>
      </c>
      <c r="J408" s="6" t="s">
        <v>72</v>
      </c>
      <c r="K408" s="10" t="s">
        <v>1883</v>
      </c>
      <c r="L408" s="7" t="s">
        <v>1884</v>
      </c>
      <c r="M408" s="16" t="s">
        <v>40</v>
      </c>
      <c r="N408" s="10" t="s">
        <v>1885</v>
      </c>
      <c r="O408" s="10" t="s">
        <v>1886</v>
      </c>
      <c r="P408" s="14"/>
      <c r="Q408" s="16"/>
      <c r="R408" s="14"/>
      <c r="S408" s="14"/>
      <c r="T408" s="14"/>
      <c r="U408" s="14"/>
      <c r="V408" s="14"/>
      <c r="W408" s="14"/>
      <c r="X408" s="16"/>
      <c r="Y408" s="6" t="s">
        <v>1775</v>
      </c>
      <c r="Z408" s="14" t="str">
        <f t="shared" si="1"/>
        <v>{"id":"M1-EyP-3a-E-2-BR","stimulus":"&lt;p&gt;Observe o gráfico e responda.&lt;/p&gt;&lt;div style=\"display:flex; justify-content:center;\"&gt;&lt;div class=\"fr-chart\" data-chart='{\"type\": \"pictograph\", \"series\": [{\"img\": \"{{Q1.img}}\", \"value\":{{Q1}}},{\"img\": \"{{Q2.img}}\", \"value\":{{Q2}}},{\"img\": \"{{Q3.img}}\", \"value\":{{Q3}}}], \"labels\":[\"Câmeras\",\"Livros\",\"Músicas\"]}'&gt;&lt;br&gt;&lt;/div&gt;&lt;/div&gt;","feedback":"&lt;p&gt;Conte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AA408" s="15" t="s">
        <v>1887</v>
      </c>
      <c r="AB408" s="12" t="str">
        <f t="shared" si="2"/>
        <v>M1-EyP-3a-E-2</v>
      </c>
      <c r="AC408" s="16" t="str">
        <f t="shared" si="3"/>
        <v>M1-EyP-3a-E-2-BR</v>
      </c>
      <c r="AD408" s="16" t="s">
        <v>44</v>
      </c>
      <c r="AE408" s="17" t="s">
        <v>220</v>
      </c>
      <c r="AF408" s="17" t="s">
        <v>45</v>
      </c>
    </row>
    <row r="409" ht="75.0" customHeight="1">
      <c r="A409" s="6" t="s">
        <v>1856</v>
      </c>
      <c r="B409" s="7" t="s">
        <v>1857</v>
      </c>
      <c r="C409" s="60" t="s">
        <v>49</v>
      </c>
      <c r="D409" s="9" t="s">
        <v>34</v>
      </c>
      <c r="E409" s="6"/>
      <c r="F409" s="10" t="s">
        <v>1888</v>
      </c>
      <c r="G409" s="10" t="s">
        <v>1889</v>
      </c>
      <c r="H409" s="7"/>
      <c r="I409" s="6" t="s">
        <v>267</v>
      </c>
      <c r="J409" s="6" t="s">
        <v>72</v>
      </c>
      <c r="K409" s="10" t="s">
        <v>1890</v>
      </c>
      <c r="L409" s="7" t="s">
        <v>1877</v>
      </c>
      <c r="M409" s="16" t="s">
        <v>40</v>
      </c>
      <c r="N409" s="10" t="s">
        <v>1891</v>
      </c>
      <c r="O409" s="10" t="s">
        <v>1892</v>
      </c>
      <c r="P409" s="14"/>
      <c r="Q409" s="16"/>
      <c r="R409" s="14"/>
      <c r="S409" s="14"/>
      <c r="T409" s="14"/>
      <c r="U409" s="14"/>
      <c r="V409" s="14"/>
      <c r="W409" s="14"/>
      <c r="X409" s="16"/>
      <c r="Y409" s="6" t="s">
        <v>1775</v>
      </c>
      <c r="Z409" s="14" t="str">
        <f t="shared" si="1"/>
        <v>{"id":"M1-EyP-3a-E-3-BR","stimulus":"&lt;p&gt;Observe o gráfico e responda.&lt;/p&gt;&lt;div style=\"display:flex; justify-content:center;\"&gt;&lt;div class=\"fr-chart\" data-chart='{\"type\": \"pictograph\", \"series\": [{\"img\": \"{{Q1.img}}\", \"value\":{{Q1}}},{\"img\": \"{{Q2.img}}\", \"value\":{{Q2}}},{\"img\": \"{{Q3.img}}\", \"value\":{{Q3}}}], \"labels\":[\"Sapatos\",\"Camisetas\",\"Chapéus\"]}'&gt;&lt;br&gt;&lt;/div&gt;&lt;/div&gt;","feedback":"&lt;p&gt;Conte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AA409" s="15" t="s">
        <v>1893</v>
      </c>
      <c r="AB409" s="12" t="str">
        <f t="shared" si="2"/>
        <v>M1-EyP-3a-E-3</v>
      </c>
      <c r="AC409" s="16" t="str">
        <f t="shared" si="3"/>
        <v>M1-EyP-3a-E-3-BR</v>
      </c>
      <c r="AD409" s="16" t="s">
        <v>44</v>
      </c>
      <c r="AE409" s="17" t="s">
        <v>220</v>
      </c>
      <c r="AF409" s="17" t="s">
        <v>45</v>
      </c>
    </row>
    <row r="410" ht="75.0" customHeight="1">
      <c r="A410" s="6" t="s">
        <v>1894</v>
      </c>
      <c r="B410" s="7" t="s">
        <v>1895</v>
      </c>
      <c r="C410" s="59" t="s">
        <v>33</v>
      </c>
      <c r="D410" s="9" t="s">
        <v>34</v>
      </c>
      <c r="E410" s="6"/>
      <c r="F410" s="10" t="s">
        <v>1896</v>
      </c>
      <c r="G410" s="7"/>
      <c r="H410" s="7"/>
      <c r="I410" s="6" t="s">
        <v>104</v>
      </c>
      <c r="J410" s="6" t="s">
        <v>47</v>
      </c>
      <c r="K410" s="10" t="s">
        <v>1897</v>
      </c>
      <c r="L410" s="19"/>
      <c r="M410" s="16" t="s">
        <v>40</v>
      </c>
      <c r="N410" s="10" t="s">
        <v>1898</v>
      </c>
      <c r="O410" s="10" t="s">
        <v>1898</v>
      </c>
      <c r="P410" s="14"/>
      <c r="Q410" s="16"/>
      <c r="R410" s="14"/>
      <c r="S410" s="14"/>
      <c r="T410" s="14"/>
      <c r="U410" s="14"/>
      <c r="V410" s="14"/>
      <c r="W410" s="14"/>
      <c r="X410" s="16"/>
      <c r="Y410" s="6" t="s">
        <v>1775</v>
      </c>
      <c r="Z410" s="14" t="str">
        <f t="shared" si="1"/>
        <v>{"id":"M1-EyP-4a-I-1-BR","stimulus":"&lt;p&gt;Indique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10" s="15" t="s">
        <v>1899</v>
      </c>
      <c r="AB410" s="12" t="str">
        <f t="shared" si="2"/>
        <v>M1-EyP-4a-I-1</v>
      </c>
      <c r="AC410" s="16" t="str">
        <f t="shared" si="3"/>
        <v>M1-EyP-4a-I-1-BR</v>
      </c>
      <c r="AD410" s="16" t="s">
        <v>44</v>
      </c>
      <c r="AE410" s="17" t="s">
        <v>220</v>
      </c>
      <c r="AF410" s="17" t="s">
        <v>45</v>
      </c>
    </row>
    <row r="411" ht="75.0" customHeight="1">
      <c r="A411" s="6" t="s">
        <v>1894</v>
      </c>
      <c r="B411" s="7" t="s">
        <v>1895</v>
      </c>
      <c r="C411" s="59" t="s">
        <v>33</v>
      </c>
      <c r="D411" s="9" t="s">
        <v>34</v>
      </c>
      <c r="E411" s="6"/>
      <c r="F411" s="7" t="s">
        <v>1900</v>
      </c>
      <c r="G411" s="7"/>
      <c r="H411" s="7"/>
      <c r="I411" s="6" t="s">
        <v>104</v>
      </c>
      <c r="J411" s="6" t="s">
        <v>47</v>
      </c>
      <c r="K411" s="10" t="s">
        <v>1901</v>
      </c>
      <c r="L411" s="19"/>
      <c r="M411" s="16" t="s">
        <v>40</v>
      </c>
      <c r="N411" s="10" t="s">
        <v>1898</v>
      </c>
      <c r="O411" s="10" t="s">
        <v>1898</v>
      </c>
      <c r="P411" s="14"/>
      <c r="Q411" s="16"/>
      <c r="R411" s="14"/>
      <c r="S411" s="14"/>
      <c r="T411" s="14"/>
      <c r="U411" s="14"/>
      <c r="V411" s="14"/>
      <c r="W411" s="14"/>
      <c r="X411" s="16"/>
      <c r="Y411" s="6" t="s">
        <v>1775</v>
      </c>
      <c r="Z411" s="14" t="str">
        <f t="shared" si="1"/>
        <v>{"id":"M1-EyP-4a-I-2-BR","stimulus":"&lt;p&gt;Indique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11" s="15" t="s">
        <v>1902</v>
      </c>
      <c r="AB411" s="12" t="str">
        <f t="shared" si="2"/>
        <v>M1-EyP-4a-I-2</v>
      </c>
      <c r="AC411" s="16" t="str">
        <f t="shared" si="3"/>
        <v>M1-EyP-4a-I-2-BR</v>
      </c>
      <c r="AD411" s="16" t="s">
        <v>44</v>
      </c>
      <c r="AE411" s="17" t="s">
        <v>220</v>
      </c>
      <c r="AF411" s="17" t="s">
        <v>45</v>
      </c>
    </row>
    <row r="412" ht="75.0" customHeight="1">
      <c r="A412" s="6" t="s">
        <v>1894</v>
      </c>
      <c r="B412" s="7" t="s">
        <v>1895</v>
      </c>
      <c r="C412" s="59" t="s">
        <v>33</v>
      </c>
      <c r="D412" s="9" t="s">
        <v>34</v>
      </c>
      <c r="E412" s="6"/>
      <c r="F412" s="10" t="s">
        <v>1903</v>
      </c>
      <c r="G412" s="7"/>
      <c r="H412" s="7"/>
      <c r="I412" s="6" t="s">
        <v>104</v>
      </c>
      <c r="J412" s="6" t="s">
        <v>47</v>
      </c>
      <c r="K412" s="10" t="s">
        <v>1904</v>
      </c>
      <c r="L412" s="19"/>
      <c r="M412" s="16" t="s">
        <v>40</v>
      </c>
      <c r="N412" s="10" t="s">
        <v>1898</v>
      </c>
      <c r="O412" s="10" t="s">
        <v>1898</v>
      </c>
      <c r="P412" s="14"/>
      <c r="Q412" s="16"/>
      <c r="R412" s="14"/>
      <c r="S412" s="14"/>
      <c r="T412" s="14"/>
      <c r="U412" s="14"/>
      <c r="V412" s="14"/>
      <c r="W412" s="14"/>
      <c r="X412" s="16"/>
      <c r="Y412" s="6" t="s">
        <v>1775</v>
      </c>
      <c r="Z412" s="14" t="str">
        <f t="shared" si="1"/>
        <v>{"id":"M1-EyP-4a-I-3-BR","stimulus":"&lt;p&gt;Indique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12" s="15" t="s">
        <v>1905</v>
      </c>
      <c r="AB412" s="12" t="str">
        <f t="shared" si="2"/>
        <v>M1-EyP-4a-I-3</v>
      </c>
      <c r="AC412" s="16" t="str">
        <f t="shared" si="3"/>
        <v>M1-EyP-4a-I-3-BR</v>
      </c>
      <c r="AD412" s="16" t="s">
        <v>44</v>
      </c>
      <c r="AE412" s="17" t="s">
        <v>220</v>
      </c>
      <c r="AF412" s="17" t="s">
        <v>45</v>
      </c>
    </row>
    <row r="413" ht="75.0" customHeight="1">
      <c r="A413" s="6" t="s">
        <v>1894</v>
      </c>
      <c r="B413" s="7" t="s">
        <v>1895</v>
      </c>
      <c r="C413" s="60" t="s">
        <v>49</v>
      </c>
      <c r="D413" s="9" t="s">
        <v>34</v>
      </c>
      <c r="E413" s="6"/>
      <c r="F413" s="7" t="s">
        <v>1906</v>
      </c>
      <c r="G413" s="10" t="s">
        <v>1907</v>
      </c>
      <c r="H413" s="7"/>
      <c r="I413" s="6" t="s">
        <v>104</v>
      </c>
      <c r="J413" s="6" t="s">
        <v>111</v>
      </c>
      <c r="K413" s="10" t="s">
        <v>1908</v>
      </c>
      <c r="L413" s="19" t="s">
        <v>1909</v>
      </c>
      <c r="M413" s="16" t="s">
        <v>40</v>
      </c>
      <c r="N413" s="10" t="s">
        <v>1898</v>
      </c>
      <c r="O413" s="10" t="s">
        <v>1898</v>
      </c>
      <c r="P413" s="14"/>
      <c r="Q413" s="16"/>
      <c r="R413" s="14"/>
      <c r="S413" s="14"/>
      <c r="T413" s="14"/>
      <c r="U413" s="14"/>
      <c r="V413" s="14"/>
      <c r="W413" s="14"/>
      <c r="X413" s="16"/>
      <c r="Y413" s="6" t="s">
        <v>1775</v>
      </c>
      <c r="Z413" s="14" t="str">
        <f t="shared" si="1"/>
        <v>{"id":"M1-EyP-4a-E-1-BR","stimulus":"&lt;p&gt;Marque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v>
      </c>
      <c r="AA413" s="15" t="s">
        <v>1910</v>
      </c>
      <c r="AB413" s="12" t="str">
        <f t="shared" si="2"/>
        <v>M1-EyP-4a-E-1</v>
      </c>
      <c r="AC413" s="16" t="str">
        <f t="shared" si="3"/>
        <v>M1-EyP-4a-E-1-BR</v>
      </c>
      <c r="AD413" s="16" t="s">
        <v>44</v>
      </c>
      <c r="AE413" s="17" t="s">
        <v>220</v>
      </c>
      <c r="AF413" s="17" t="s">
        <v>45</v>
      </c>
    </row>
    <row r="414" ht="75.0" customHeight="1">
      <c r="A414" s="6" t="s">
        <v>1894</v>
      </c>
      <c r="B414" s="7" t="s">
        <v>1895</v>
      </c>
      <c r="C414" s="60" t="s">
        <v>49</v>
      </c>
      <c r="D414" s="9" t="s">
        <v>34</v>
      </c>
      <c r="E414" s="6"/>
      <c r="F414" s="7" t="s">
        <v>1906</v>
      </c>
      <c r="G414" s="7" t="s">
        <v>1911</v>
      </c>
      <c r="H414" s="7"/>
      <c r="I414" s="6" t="s">
        <v>104</v>
      </c>
      <c r="J414" s="6" t="s">
        <v>111</v>
      </c>
      <c r="K414" s="10" t="s">
        <v>1912</v>
      </c>
      <c r="L414" s="7" t="s">
        <v>1913</v>
      </c>
      <c r="M414" s="16" t="s">
        <v>40</v>
      </c>
      <c r="N414" s="10" t="s">
        <v>1898</v>
      </c>
      <c r="O414" s="10" t="s">
        <v>1898</v>
      </c>
      <c r="P414" s="14"/>
      <c r="Q414" s="16"/>
      <c r="R414" s="14"/>
      <c r="S414" s="14"/>
      <c r="T414" s="14"/>
      <c r="U414" s="14"/>
      <c r="V414" s="14"/>
      <c r="W414" s="14"/>
      <c r="X414" s="16"/>
      <c r="Y414" s="6" t="s">
        <v>1775</v>
      </c>
      <c r="Z414" s="14" t="str">
        <f t="shared" si="1"/>
        <v>{"id":"M1-EyP-4a-E-2-BR","stimulus":"&lt;p&gt;Marque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v>
      </c>
      <c r="AA414" s="15" t="s">
        <v>1914</v>
      </c>
      <c r="AB414" s="12" t="str">
        <f t="shared" si="2"/>
        <v>M1-EyP-4a-E-2</v>
      </c>
      <c r="AC414" s="16" t="str">
        <f t="shared" si="3"/>
        <v>M1-EyP-4a-E-2-BR</v>
      </c>
      <c r="AD414" s="16" t="s">
        <v>44</v>
      </c>
      <c r="AE414" s="17" t="s">
        <v>220</v>
      </c>
      <c r="AF414" s="17" t="s">
        <v>45</v>
      </c>
    </row>
    <row r="415" ht="75.0" customHeight="1">
      <c r="A415" s="6" t="s">
        <v>1894</v>
      </c>
      <c r="B415" s="7" t="s">
        <v>1895</v>
      </c>
      <c r="C415" s="60" t="s">
        <v>49</v>
      </c>
      <c r="D415" s="9" t="s">
        <v>34</v>
      </c>
      <c r="E415" s="6"/>
      <c r="F415" s="7" t="s">
        <v>1906</v>
      </c>
      <c r="G415" s="7" t="s">
        <v>1911</v>
      </c>
      <c r="H415" s="7"/>
      <c r="I415" s="6" t="s">
        <v>104</v>
      </c>
      <c r="J415" s="6" t="s">
        <v>111</v>
      </c>
      <c r="K415" s="10" t="s">
        <v>1915</v>
      </c>
      <c r="L415" s="7" t="s">
        <v>1916</v>
      </c>
      <c r="M415" s="16" t="s">
        <v>40</v>
      </c>
      <c r="N415" s="10" t="s">
        <v>1898</v>
      </c>
      <c r="O415" s="10" t="s">
        <v>1898</v>
      </c>
      <c r="P415" s="14"/>
      <c r="Q415" s="16"/>
      <c r="R415" s="14"/>
      <c r="S415" s="14"/>
      <c r="T415" s="14"/>
      <c r="U415" s="14"/>
      <c r="V415" s="14"/>
      <c r="W415" s="14"/>
      <c r="X415" s="16"/>
      <c r="Y415" s="6" t="s">
        <v>1775</v>
      </c>
      <c r="Z415" s="14" t="str">
        <f t="shared" si="1"/>
        <v>{"id":"M1-EyP-4a-E-3-BR","stimulus":"&lt;p&gt;Marque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v>
      </c>
      <c r="AA415" s="15" t="s">
        <v>1917</v>
      </c>
      <c r="AB415" s="12" t="str">
        <f t="shared" si="2"/>
        <v>M1-EyP-4a-E-3</v>
      </c>
      <c r="AC415" s="16" t="str">
        <f t="shared" si="3"/>
        <v>M1-EyP-4a-E-3-BR</v>
      </c>
      <c r="AD415" s="16" t="s">
        <v>44</v>
      </c>
      <c r="AE415" s="17" t="s">
        <v>220</v>
      </c>
      <c r="AF415" s="17" t="s">
        <v>45</v>
      </c>
    </row>
  </sheetData>
  <customSheetViews>
    <customSheetView guid="{1E1ED269-CECC-49B8-8EC9-206557E53DDA}" filter="1" showAutoFilter="1">
      <autoFilter ref="$A$1:$AF$415">
        <filterColumn colId="3">
          <filters/>
        </filterColumn>
      </autoFilter>
    </customSheetView>
    <customSheetView guid="{BBD64825-4FEA-4BE0-BDF4-D86B38A31215}" filter="1" showAutoFilter="1">
      <autoFilter ref="$A$1:$AF$415">
        <filterColumn colId="3">
          <filters/>
        </filterColumn>
        <filterColumn colId="9">
          <filters>
            <filter val="COUNTING"/>
            <filter val="Linking lines"/>
            <filter val="Drop down"/>
            <filter val="True or False"/>
            <filter val="True or false"/>
            <filter val="Number Line"/>
            <filter val="Single Choice"/>
            <filter val="Cloze math"/>
            <filter val="Cloze with text"/>
            <filter val="Cloze text"/>
            <filter val="Single Choice&#10;*: columns=3"/>
            <filter val="Order list"/>
            <filter val="CLOCK"/>
          </filters>
        </filterColumn>
        <filterColumn colId="29">
          <filters>
            <filter val="BNCC"/>
          </filters>
        </filterColumn>
      </autoFilter>
    </customSheetView>
    <customSheetView guid="{84F8C61B-88EE-41FA-9811-D5672669C9F8}" filter="1" showAutoFilter="1">
      <autoFilter ref="$A$1:$AD$415">
        <filterColumn colId="3">
          <filters>
            <filter val="JSON revisado"/>
          </filters>
        </filterColumn>
      </autoFilter>
    </customSheetView>
    <customSheetView guid="{65A067DF-C0D7-42FF-866E-866E02B60925}" filter="1" showAutoFilter="1">
      <autoFilter ref="$A$1:$AF$415">
        <filterColumn colId="3">
          <filters>
            <filter val="JSON revisado"/>
          </filters>
        </filterColumn>
        <filterColumn colId="30">
          <filters blank="1"/>
        </filterColumn>
      </autoFilter>
    </customSheetView>
    <customSheetView guid="{3C8AA282-B6EC-44F6-95EF-89621FD47470}" filter="1" showAutoFilter="1">
      <autoFilter ref="$A$1:$AF$415">
        <filterColumn colId="3">
          <filters/>
        </filterColumn>
        <filterColumn colId="29">
          <filters>
            <filter val="BNCC"/>
          </filters>
        </filterColumn>
      </autoFilter>
    </customSheetView>
    <customSheetView guid="{CF40CB75-6F25-44FD-AB4D-3389A8E80395}" filter="1" showAutoFilter="1">
      <autoFilter ref="$A$1:$AF$415">
        <filterColumn colId="3">
          <filters/>
        </filterColumn>
        <filterColumn colId="29">
          <filters>
            <filter val="BNCC"/>
          </filters>
        </filterColumn>
      </autoFilter>
    </customSheetView>
    <customSheetView guid="{DFF00462-2A39-42A1-BAA1-1CCF15243926}" filter="1" showAutoFilter="1">
      <autoFilter ref="$A$1:$AF$415"/>
    </customSheetView>
    <customSheetView guid="{809E8550-72BA-4EFC-8A8F-0C8AB291C6BE}" filter="1" showAutoFilter="1">
      <autoFilter ref="$A$1:$AF$412">
        <filterColumn colId="9">
          <filters>
            <filter val="True or False"/>
            <filter val="Single Choice"/>
            <filter val="Cloze with text"/>
            <filter val="Single choice"/>
          </filters>
        </filterColumn>
      </autoFilter>
    </customSheetView>
    <customSheetView guid="{B4CD26C1-9EDA-4A44-9765-688DCE57BFE7}" filter="1" showAutoFilter="1">
      <autoFilter ref="$A$1:$AF$415">
        <filterColumn colId="2">
          <filters>
            <filter val="Identificar"/>
          </filters>
        </filterColumn>
      </autoFilter>
    </customSheetView>
    <customSheetView guid="{B2790AB7-4DBB-4C84-AF3D-A5995C5C0397}" filter="1" showAutoFilter="1">
      <autoFilter ref="$A$1:$AF$415">
        <filterColumn colId="3">
          <filters/>
        </filterColumn>
      </autoFilter>
    </customSheetView>
  </customSheetViews>
  <conditionalFormatting sqref="X240">
    <cfRule type="expression" dxfId="0" priority="1">
      <formula>M:M="TE + hint"</formula>
    </cfRule>
  </conditionalFormatting>
  <conditionalFormatting sqref="C1:C415">
    <cfRule type="cellIs" dxfId="1" priority="2" operator="equal">
      <formula>"Identificar"</formula>
    </cfRule>
  </conditionalFormatting>
  <conditionalFormatting sqref="C1:C415">
    <cfRule type="cellIs" dxfId="2" priority="3" operator="equal">
      <formula>"Evocar"</formula>
    </cfRule>
  </conditionalFormatting>
  <conditionalFormatting sqref="C1:C415">
    <cfRule type="cellIs" dxfId="3" priority="4" operator="equal">
      <formula>"Aplicar"</formula>
    </cfRule>
  </conditionalFormatting>
  <conditionalFormatting sqref="D1:D415">
    <cfRule type="cellIs" dxfId="4" priority="5" operator="equal">
      <formula>"JSON revisado"</formula>
    </cfRule>
  </conditionalFormatting>
  <conditionalFormatting sqref="D1:D415">
    <cfRule type="cellIs" dxfId="5" priority="6" operator="equal">
      <formula>"Pendiente de revisión"</formula>
    </cfRule>
  </conditionalFormatting>
  <conditionalFormatting sqref="D1:D415">
    <cfRule type="cellIs" dxfId="6" priority="7" operator="equal">
      <formula>"Ortografía+cast"</formula>
    </cfRule>
  </conditionalFormatting>
  <conditionalFormatting sqref="D1:D415">
    <cfRule type="cellIs" dxfId="7" priority="8" operator="equal">
      <formula>"JSON sin imagen"</formula>
    </cfRule>
  </conditionalFormatting>
  <conditionalFormatting sqref="D1:D415">
    <cfRule type="cellIs" dxfId="8" priority="9" operator="equal">
      <formula>"JSON con imagen"</formula>
    </cfRule>
  </conditionalFormatting>
  <conditionalFormatting sqref="D1:D415">
    <cfRule type="cellIs" dxfId="9" priority="10" operator="equal">
      <formula>"No hacer"</formula>
    </cfRule>
  </conditionalFormatting>
  <conditionalFormatting sqref="N2:N73 O2:O40 O48:O56 O61:O65 N78:N81 O80 N83:N85 N93:N102 O93:O98 O101:O102 N107:N260 O107:O108 O110:O115 O120:O121 O134 O137 O158:O161 O165:O174 O198:O212 O248:O253 O256:O257 N282:N379 O282:O293 O295:O299 O310:O320 O324:O325 O328:O339 O370:O371 N386:N415 O392 O395:O397">
    <cfRule type="expression" dxfId="0" priority="11">
      <formula>M:M="Scaff"</formula>
    </cfRule>
  </conditionalFormatting>
  <conditionalFormatting sqref="O2:O73 N12:N15 N23:N26 N41:N47 P57:P58 P60:P61 N61:N65 N78:N81 O80:O81 O83:O85 N93:N94 O93:O102 O107:O260 N153 N213:N218 O271:O379 N276:N281 N364 O386:O415">
    <cfRule type="expression" dxfId="0" priority="12">
      <formula>M:M="Scaff"</formula>
    </cfRule>
  </conditionalFormatting>
  <conditionalFormatting sqref="R2:S415">
    <cfRule type="expression" dxfId="0" priority="13">
      <formula>M:M="TE + hint"</formula>
    </cfRule>
  </conditionalFormatting>
  <conditionalFormatting sqref="T2:T415">
    <cfRule type="expression" dxfId="0" priority="14">
      <formula>M:M="TE + hint"</formula>
    </cfRule>
  </conditionalFormatting>
  <conditionalFormatting sqref="U2:U415 V283:V285">
    <cfRule type="expression" dxfId="0" priority="15">
      <formula>M:M="TE + hint"</formula>
    </cfRule>
  </conditionalFormatting>
  <conditionalFormatting sqref="V2:V239 V241:V415">
    <cfRule type="expression" dxfId="0" priority="16">
      <formula>M:M="TE + hint"</formula>
    </cfRule>
  </conditionalFormatting>
  <conditionalFormatting sqref="W2:W239 W241:W415">
    <cfRule type="expression" dxfId="0" priority="17">
      <formula>M:M="TE + hint"</formula>
    </cfRule>
  </conditionalFormatting>
  <conditionalFormatting sqref="X2:X239 X241:X259 X261:X415">
    <cfRule type="expression" dxfId="0" priority="18">
      <formula>M:M="TE + hint"</formula>
    </cfRule>
  </conditionalFormatting>
  <conditionalFormatting sqref="E2:E415">
    <cfRule type="cellIs" dxfId="10" priority="19" operator="equal">
      <formula>"Sí"</formula>
    </cfRule>
  </conditionalFormatting>
  <conditionalFormatting sqref="D2:D415">
    <cfRule type="cellIs" dxfId="11" priority="20" operator="equal">
      <formula>"Formato SPEACHY"</formula>
    </cfRule>
  </conditionalFormatting>
  <dataValidations>
    <dataValidation type="list" allowBlank="1" sqref="E2:E415">
      <formula1>"Sí,No"</formula1>
    </dataValidation>
    <dataValidation type="list" allowBlank="1" sqref="AE2:AE415">
      <formula1>"Total,Feedback"</formula1>
    </dataValidation>
    <dataValidation type="list" allowBlank="1" sqref="M2:M415">
      <formula1>"TE + hint,Scaff"</formula1>
    </dataValidation>
    <dataValidation type="list" allowBlank="1" sqref="D2:D415">
      <formula1>"No hacer,Pendiente de revisión,Ortografía+cast,JSON sin imagen,JSON con imagen,JSON revisado,Formato SPEACHY"</formula1>
    </dataValidation>
    <dataValidation type="list" allowBlank="1" sqref="J261:J267 J276:J281">
      <formula1>"Cloze math,Cloze with text,Drag and drop,Dropdown,Label image with drag and drop,Linking lines,Multiple choice,Order list,Single choice,True or false,Counting Count,Pathway,Number Line"</formula1>
    </dataValidation>
  </dataValidations>
  <hyperlinks>
    <hyperlink r:id="rId2" ref="L63"/>
    <hyperlink r:id="rId3" ref="L196"/>
    <hyperlink r:id="rId4" ref="L197"/>
    <hyperlink r:id="rId5" ref="N256"/>
    <hyperlink r:id="rId6" ref="O256"/>
    <hyperlink r:id="rId7" ref="N257"/>
    <hyperlink r:id="rId8" ref="O257"/>
  </hyperlinks>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7" width="12.63"/>
  </cols>
  <sheetData>
    <row r="1">
      <c r="A1" s="1" t="s">
        <v>0</v>
      </c>
      <c r="B1" s="1" t="s">
        <v>1</v>
      </c>
      <c r="C1" s="1" t="s">
        <v>2</v>
      </c>
      <c r="D1" s="2" t="s">
        <v>3</v>
      </c>
      <c r="E1" s="2" t="s">
        <v>4</v>
      </c>
      <c r="F1" s="1" t="s">
        <v>5</v>
      </c>
      <c r="G1" s="1" t="s">
        <v>1918</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row>
    <row r="2" ht="112.5" customHeight="1">
      <c r="A2" s="6" t="s">
        <v>1171</v>
      </c>
      <c r="B2" s="7" t="s">
        <v>1172</v>
      </c>
      <c r="C2" s="39" t="s">
        <v>827</v>
      </c>
      <c r="D2" s="17" t="s">
        <v>1919</v>
      </c>
      <c r="E2" s="6"/>
      <c r="F2" s="21"/>
      <c r="G2" s="21"/>
      <c r="H2" s="6"/>
      <c r="I2" s="6"/>
      <c r="J2" s="7"/>
      <c r="K2" s="21"/>
      <c r="L2" s="17"/>
      <c r="M2" s="21"/>
      <c r="N2" s="21"/>
      <c r="O2" s="16"/>
      <c r="P2" s="16"/>
      <c r="Q2" s="16"/>
      <c r="R2" s="16"/>
      <c r="S2" s="16"/>
      <c r="T2" s="16"/>
      <c r="U2" s="16"/>
      <c r="V2" s="16"/>
      <c r="W2" s="40"/>
      <c r="X2" s="17"/>
      <c r="Y2" s="16"/>
      <c r="Z2" s="16"/>
      <c r="AA2" s="6"/>
    </row>
    <row r="3" ht="112.5" customHeight="1">
      <c r="A3" s="6" t="s">
        <v>1920</v>
      </c>
      <c r="B3" s="7" t="s">
        <v>1921</v>
      </c>
      <c r="C3" s="59" t="s">
        <v>33</v>
      </c>
      <c r="D3" s="17" t="s">
        <v>1919</v>
      </c>
      <c r="E3" s="6"/>
      <c r="F3" s="21"/>
      <c r="G3" s="21"/>
      <c r="H3" s="17"/>
      <c r="I3" s="17"/>
      <c r="J3" s="21"/>
      <c r="K3" s="28"/>
      <c r="L3" s="17"/>
      <c r="M3" s="21"/>
      <c r="N3" s="21"/>
      <c r="O3" s="16"/>
      <c r="P3" s="16"/>
      <c r="Q3" s="16"/>
      <c r="R3" s="16"/>
      <c r="S3" s="16"/>
      <c r="T3" s="16"/>
      <c r="U3" s="16"/>
      <c r="V3" s="16"/>
      <c r="W3" s="40"/>
      <c r="X3" s="17"/>
      <c r="Y3" s="16"/>
      <c r="Z3" s="16"/>
      <c r="AA3" s="6"/>
    </row>
    <row r="4" ht="112.5" customHeight="1">
      <c r="A4" s="6" t="s">
        <v>1920</v>
      </c>
      <c r="B4" s="7" t="s">
        <v>1921</v>
      </c>
      <c r="C4" s="60" t="s">
        <v>49</v>
      </c>
      <c r="D4" s="17" t="s">
        <v>1919</v>
      </c>
      <c r="E4" s="6"/>
      <c r="F4" s="7"/>
      <c r="G4" s="7"/>
      <c r="H4" s="6"/>
      <c r="I4" s="17"/>
      <c r="J4" s="7"/>
      <c r="K4" s="7"/>
      <c r="L4" s="17"/>
      <c r="M4" s="21"/>
      <c r="N4" s="21"/>
      <c r="O4" s="17"/>
      <c r="P4" s="17"/>
      <c r="Q4" s="17"/>
      <c r="R4" s="17"/>
      <c r="S4" s="17"/>
      <c r="T4" s="17"/>
      <c r="U4" s="17"/>
      <c r="V4" s="17"/>
      <c r="W4" s="40"/>
      <c r="X4" s="17"/>
      <c r="Y4" s="16"/>
      <c r="Z4" s="16"/>
      <c r="AA4" s="6"/>
    </row>
    <row r="5" ht="112.5" customHeight="1">
      <c r="A5" s="6" t="s">
        <v>1920</v>
      </c>
      <c r="B5" s="7" t="s">
        <v>1921</v>
      </c>
      <c r="C5" s="62" t="s">
        <v>827</v>
      </c>
      <c r="D5" s="17" t="s">
        <v>1919</v>
      </c>
      <c r="E5" s="6"/>
      <c r="F5" s="22"/>
      <c r="G5" s="21"/>
      <c r="H5" s="17"/>
      <c r="I5" s="6"/>
      <c r="J5" s="7"/>
      <c r="K5" s="7"/>
      <c r="L5" s="17"/>
      <c r="M5" s="21"/>
      <c r="N5" s="21"/>
      <c r="O5" s="16"/>
      <c r="P5" s="16"/>
      <c r="Q5" s="16"/>
      <c r="R5" s="16"/>
      <c r="S5" s="16"/>
      <c r="T5" s="16"/>
      <c r="U5" s="16"/>
      <c r="V5" s="16"/>
      <c r="W5" s="40"/>
      <c r="X5" s="17"/>
      <c r="Y5" s="16"/>
      <c r="Z5" s="16"/>
      <c r="AA5" s="6"/>
    </row>
    <row r="6" ht="112.5" customHeight="1">
      <c r="A6" s="17"/>
      <c r="B6" s="28"/>
      <c r="C6" s="17"/>
      <c r="D6" s="17"/>
      <c r="E6" s="6"/>
      <c r="F6" s="21"/>
      <c r="G6" s="21"/>
      <c r="H6" s="17"/>
      <c r="I6" s="17"/>
      <c r="J6" s="21"/>
      <c r="K6" s="21"/>
      <c r="L6" s="17"/>
      <c r="M6" s="21"/>
      <c r="N6" s="14"/>
      <c r="O6" s="16"/>
      <c r="P6" s="16"/>
      <c r="Q6" s="21"/>
      <c r="R6" s="21"/>
      <c r="S6" s="21"/>
      <c r="T6" s="21"/>
      <c r="U6" s="14"/>
      <c r="V6" s="14"/>
      <c r="W6" s="40"/>
      <c r="X6" s="17"/>
      <c r="Y6" s="16"/>
      <c r="Z6" s="16"/>
      <c r="AA6" s="6"/>
    </row>
    <row r="7" ht="112.5" customHeight="1">
      <c r="A7" s="17"/>
      <c r="B7" s="28"/>
      <c r="C7" s="17"/>
      <c r="D7" s="17"/>
      <c r="E7" s="6"/>
      <c r="F7" s="21"/>
      <c r="G7" s="21"/>
      <c r="H7" s="17"/>
      <c r="I7" s="17"/>
      <c r="J7" s="21"/>
      <c r="K7" s="21"/>
      <c r="L7" s="17"/>
      <c r="M7" s="21"/>
      <c r="N7" s="14"/>
      <c r="O7" s="16"/>
      <c r="P7" s="16"/>
      <c r="Q7" s="16"/>
      <c r="R7" s="16"/>
      <c r="S7" s="16"/>
      <c r="T7" s="16"/>
      <c r="U7" s="16"/>
      <c r="V7" s="16"/>
      <c r="W7" s="40"/>
      <c r="X7" s="17"/>
      <c r="Y7" s="16"/>
      <c r="Z7" s="16"/>
      <c r="AA7" s="6"/>
    </row>
    <row r="8" ht="112.5" customHeight="1">
      <c r="A8" s="17"/>
      <c r="B8" s="28"/>
      <c r="C8" s="17"/>
      <c r="D8" s="17"/>
      <c r="E8" s="6"/>
      <c r="F8" s="21"/>
      <c r="G8" s="21"/>
      <c r="H8" s="17"/>
      <c r="I8" s="17"/>
      <c r="J8" s="21"/>
      <c r="K8" s="21"/>
      <c r="L8" s="17"/>
      <c r="M8" s="21"/>
      <c r="N8" s="14"/>
      <c r="O8" s="16"/>
      <c r="P8" s="16"/>
      <c r="Q8" s="16"/>
      <c r="R8" s="16"/>
      <c r="S8" s="16"/>
      <c r="T8" s="16"/>
      <c r="U8" s="16"/>
      <c r="V8" s="16"/>
      <c r="W8" s="40"/>
      <c r="X8" s="17"/>
      <c r="Y8" s="16"/>
      <c r="Z8" s="16"/>
      <c r="AA8" s="6"/>
    </row>
    <row r="9" ht="112.5" customHeight="1">
      <c r="A9" s="17"/>
      <c r="B9" s="28"/>
      <c r="C9" s="17"/>
      <c r="D9" s="17"/>
      <c r="E9" s="6"/>
      <c r="F9" s="21"/>
      <c r="G9" s="21"/>
      <c r="H9" s="17"/>
      <c r="I9" s="17"/>
      <c r="J9" s="21"/>
      <c r="K9" s="21"/>
      <c r="L9" s="17"/>
      <c r="M9" s="10"/>
      <c r="N9" s="63"/>
      <c r="O9" s="16"/>
      <c r="P9" s="16"/>
      <c r="Q9" s="16"/>
      <c r="R9" s="16"/>
      <c r="S9" s="16"/>
      <c r="T9" s="16"/>
      <c r="U9" s="16"/>
      <c r="V9" s="16"/>
      <c r="W9" s="40"/>
      <c r="X9" s="17"/>
      <c r="Y9" s="16"/>
      <c r="Z9" s="16"/>
      <c r="AA9" s="6"/>
    </row>
    <row r="10" ht="112.5" customHeight="1">
      <c r="A10" s="17"/>
      <c r="B10" s="21"/>
      <c r="C10" s="17"/>
      <c r="D10" s="46"/>
      <c r="E10" s="6"/>
      <c r="F10" s="21"/>
      <c r="G10" s="21"/>
      <c r="H10" s="17"/>
      <c r="I10" s="17"/>
      <c r="J10" s="21"/>
      <c r="K10" s="28"/>
      <c r="L10" s="17"/>
      <c r="M10" s="10"/>
      <c r="N10" s="10"/>
      <c r="O10" s="16"/>
      <c r="P10" s="16"/>
      <c r="Q10" s="16"/>
      <c r="R10" s="16"/>
      <c r="S10" s="16"/>
      <c r="T10" s="16"/>
      <c r="U10" s="16"/>
      <c r="V10" s="16"/>
      <c r="W10" s="40"/>
      <c r="X10" s="17"/>
      <c r="Y10" s="16"/>
      <c r="Z10" s="16"/>
      <c r="AA10" s="6"/>
    </row>
    <row r="11" ht="112.5" customHeight="1">
      <c r="A11" s="17"/>
      <c r="B11" s="28"/>
      <c r="C11" s="17"/>
      <c r="D11" s="17"/>
      <c r="E11" s="6"/>
      <c r="F11" s="7"/>
      <c r="G11" s="21"/>
      <c r="H11" s="17"/>
      <c r="I11" s="17"/>
      <c r="J11" s="21"/>
      <c r="K11" s="7"/>
      <c r="L11" s="17"/>
      <c r="M11" s="21"/>
      <c r="N11" s="28"/>
      <c r="O11" s="16"/>
      <c r="P11" s="16"/>
      <c r="Q11" s="16"/>
      <c r="R11" s="16"/>
      <c r="S11" s="16"/>
      <c r="T11" s="16"/>
      <c r="U11" s="16"/>
      <c r="V11" s="16"/>
      <c r="W11" s="40"/>
      <c r="X11" s="17"/>
      <c r="Y11" s="16"/>
      <c r="Z11" s="16"/>
      <c r="AA11" s="6"/>
    </row>
    <row r="12" ht="112.5" customHeight="1">
      <c r="A12" s="17"/>
      <c r="B12" s="28"/>
      <c r="C12" s="17"/>
      <c r="D12" s="17"/>
      <c r="E12" s="6"/>
      <c r="F12" s="7"/>
      <c r="G12" s="7"/>
      <c r="H12" s="6"/>
      <c r="I12" s="6"/>
      <c r="J12" s="7"/>
      <c r="K12" s="7"/>
      <c r="L12" s="17"/>
      <c r="M12" s="21"/>
      <c r="N12" s="21"/>
      <c r="O12" s="16"/>
      <c r="P12" s="16"/>
      <c r="Q12" s="16"/>
      <c r="R12" s="16"/>
      <c r="S12" s="16"/>
      <c r="T12" s="16"/>
      <c r="U12" s="16"/>
      <c r="V12" s="16"/>
      <c r="W12" s="40"/>
      <c r="X12" s="17"/>
      <c r="Y12" s="16"/>
      <c r="Z12" s="16"/>
      <c r="AA12" s="6"/>
    </row>
    <row r="13" ht="112.5" customHeight="1">
      <c r="A13" s="17"/>
      <c r="B13" s="28"/>
      <c r="C13" s="17"/>
      <c r="D13" s="17"/>
      <c r="E13" s="6"/>
      <c r="F13" s="10"/>
      <c r="G13" s="21"/>
      <c r="H13" s="17"/>
      <c r="I13" s="17"/>
      <c r="J13" s="21"/>
      <c r="K13" s="21"/>
      <c r="L13" s="17"/>
      <c r="M13" s="21"/>
      <c r="N13" s="21"/>
      <c r="O13" s="16"/>
      <c r="P13" s="16"/>
      <c r="Q13" s="16"/>
      <c r="R13" s="16"/>
      <c r="S13" s="16"/>
      <c r="T13" s="16"/>
      <c r="U13" s="16"/>
      <c r="V13" s="16"/>
      <c r="W13" s="40"/>
      <c r="X13" s="17"/>
      <c r="Y13" s="16"/>
      <c r="Z13" s="16"/>
      <c r="AA13" s="6"/>
    </row>
    <row r="14" ht="112.5" customHeight="1">
      <c r="A14" s="17"/>
      <c r="B14" s="28"/>
      <c r="C14" s="17"/>
      <c r="D14" s="17"/>
      <c r="E14" s="6"/>
      <c r="F14" s="21"/>
      <c r="G14" s="21"/>
      <c r="H14" s="17"/>
      <c r="I14" s="17"/>
      <c r="J14" s="21"/>
      <c r="K14" s="21"/>
      <c r="L14" s="17"/>
      <c r="M14" s="21"/>
      <c r="N14" s="14"/>
      <c r="O14" s="16"/>
      <c r="P14" s="17"/>
      <c r="Q14" s="16"/>
      <c r="R14" s="16"/>
      <c r="S14" s="16"/>
      <c r="T14" s="16"/>
      <c r="U14" s="16"/>
      <c r="V14" s="16"/>
      <c r="W14" s="40"/>
      <c r="X14" s="17"/>
      <c r="Y14" s="16"/>
      <c r="Z14" s="16"/>
      <c r="AA14" s="6"/>
    </row>
    <row r="15" ht="112.5" customHeight="1">
      <c r="A15" s="17"/>
      <c r="B15" s="28"/>
      <c r="C15" s="17"/>
      <c r="D15" s="17"/>
      <c r="E15" s="6"/>
      <c r="F15" s="21"/>
      <c r="G15" s="21"/>
      <c r="H15" s="17"/>
      <c r="I15" s="17"/>
      <c r="J15" s="21"/>
      <c r="K15" s="21"/>
      <c r="L15" s="17"/>
      <c r="M15" s="21"/>
      <c r="N15" s="14"/>
      <c r="O15" s="16"/>
      <c r="P15" s="17"/>
      <c r="Q15" s="16"/>
      <c r="R15" s="16"/>
      <c r="S15" s="16"/>
      <c r="T15" s="16"/>
      <c r="U15" s="16"/>
      <c r="V15" s="16"/>
      <c r="W15" s="40"/>
      <c r="X15" s="17"/>
      <c r="Y15" s="16"/>
      <c r="Z15" s="16"/>
      <c r="AA15" s="6"/>
    </row>
    <row r="16" ht="112.5" customHeight="1">
      <c r="A16" s="17"/>
      <c r="B16" s="28"/>
      <c r="C16" s="17"/>
      <c r="D16" s="17"/>
      <c r="E16" s="6"/>
      <c r="F16" s="21"/>
      <c r="G16" s="21"/>
      <c r="H16" s="17"/>
      <c r="I16" s="17"/>
      <c r="J16" s="21"/>
      <c r="K16" s="21"/>
      <c r="L16" s="17"/>
      <c r="M16" s="21"/>
      <c r="N16" s="21"/>
      <c r="O16" s="16"/>
      <c r="P16" s="16"/>
      <c r="Q16" s="16"/>
      <c r="R16" s="16"/>
      <c r="S16" s="16"/>
      <c r="T16" s="16"/>
      <c r="U16" s="16"/>
      <c r="V16" s="16"/>
      <c r="W16" s="40"/>
      <c r="X16" s="17"/>
      <c r="Y16" s="16"/>
      <c r="Z16" s="16"/>
      <c r="AA16" s="6"/>
    </row>
    <row r="17" ht="112.5" customHeight="1">
      <c r="A17" s="17"/>
      <c r="B17" s="28"/>
      <c r="C17" s="17"/>
      <c r="D17" s="17"/>
      <c r="E17" s="6"/>
      <c r="F17" s="10"/>
      <c r="G17" s="21"/>
      <c r="H17" s="17"/>
      <c r="I17" s="17"/>
      <c r="J17" s="21"/>
      <c r="K17" s="10"/>
      <c r="L17" s="17"/>
      <c r="M17" s="21"/>
      <c r="N17" s="28"/>
      <c r="O17" s="16"/>
      <c r="P17" s="16"/>
      <c r="Q17" s="16"/>
      <c r="R17" s="16"/>
      <c r="S17" s="16"/>
      <c r="T17" s="16"/>
      <c r="U17" s="16"/>
      <c r="V17" s="16"/>
      <c r="W17" s="40"/>
      <c r="X17" s="17"/>
      <c r="Y17" s="16"/>
      <c r="Z17" s="16"/>
      <c r="AA17" s="6"/>
    </row>
    <row r="18" ht="112.5" customHeight="1">
      <c r="A18" s="17"/>
      <c r="B18" s="28"/>
      <c r="C18" s="17"/>
      <c r="D18" s="17"/>
      <c r="E18" s="6"/>
      <c r="F18" s="10"/>
      <c r="G18" s="21"/>
      <c r="H18" s="17"/>
      <c r="I18" s="17"/>
      <c r="J18" s="21"/>
      <c r="K18" s="10"/>
      <c r="L18" s="17"/>
      <c r="M18" s="21"/>
      <c r="N18" s="28"/>
      <c r="O18" s="16"/>
      <c r="P18" s="16"/>
      <c r="Q18" s="16"/>
      <c r="R18" s="16"/>
      <c r="S18" s="16"/>
      <c r="T18" s="16"/>
      <c r="U18" s="16"/>
      <c r="V18" s="16"/>
      <c r="W18" s="40"/>
      <c r="X18" s="17"/>
      <c r="Y18" s="16"/>
      <c r="Z18" s="16"/>
      <c r="AA18" s="6"/>
    </row>
    <row r="19" ht="112.5" customHeight="1">
      <c r="A19" s="17"/>
      <c r="B19" s="28"/>
      <c r="C19" s="17"/>
      <c r="D19" s="17"/>
      <c r="E19" s="6"/>
      <c r="F19" s="10"/>
      <c r="G19" s="21"/>
      <c r="H19" s="17"/>
      <c r="I19" s="17"/>
      <c r="J19" s="21"/>
      <c r="K19" s="21"/>
      <c r="L19" s="17"/>
      <c r="M19" s="52"/>
      <c r="N19" s="21"/>
      <c r="O19" s="16"/>
      <c r="P19" s="16"/>
      <c r="Q19" s="16"/>
      <c r="R19" s="16"/>
      <c r="S19" s="16"/>
      <c r="T19" s="16"/>
      <c r="U19" s="16"/>
      <c r="V19" s="16"/>
      <c r="W19" s="40"/>
      <c r="X19" s="17"/>
      <c r="Y19" s="16"/>
      <c r="Z19" s="16"/>
      <c r="AA19" s="6"/>
    </row>
    <row r="20" ht="112.5" customHeight="1">
      <c r="A20" s="17"/>
      <c r="B20" s="21"/>
      <c r="C20" s="17"/>
      <c r="D20" s="17"/>
      <c r="E20" s="6"/>
      <c r="F20" s="21"/>
      <c r="G20" s="21"/>
      <c r="H20" s="16"/>
      <c r="I20" s="17"/>
      <c r="J20" s="21"/>
      <c r="K20" s="21"/>
      <c r="L20" s="17"/>
      <c r="M20" s="21"/>
      <c r="N20" s="14"/>
      <c r="O20" s="16"/>
      <c r="P20" s="16"/>
      <c r="Q20" s="16"/>
      <c r="R20" s="16"/>
      <c r="S20" s="16"/>
      <c r="T20" s="16"/>
      <c r="U20" s="16"/>
      <c r="V20" s="16"/>
      <c r="W20" s="40"/>
      <c r="X20" s="16"/>
      <c r="Y20" s="16"/>
      <c r="Z20" s="16"/>
      <c r="AA20" s="6"/>
    </row>
    <row r="21" ht="112.5" customHeight="1">
      <c r="A21" s="17"/>
      <c r="B21" s="21"/>
      <c r="C21" s="17"/>
      <c r="D21" s="17"/>
      <c r="E21" s="6"/>
      <c r="F21" s="21"/>
      <c r="G21" s="21"/>
      <c r="H21" s="16"/>
      <c r="I21" s="17"/>
      <c r="J21" s="21"/>
      <c r="K21" s="21"/>
      <c r="L21" s="17"/>
      <c r="M21" s="21"/>
      <c r="N21" s="14"/>
      <c r="O21" s="16"/>
      <c r="P21" s="16"/>
      <c r="Q21" s="16"/>
      <c r="R21" s="16"/>
      <c r="S21" s="16"/>
      <c r="T21" s="16"/>
      <c r="U21" s="16"/>
      <c r="V21" s="16"/>
      <c r="W21" s="40"/>
      <c r="X21" s="16"/>
      <c r="Y21" s="16"/>
      <c r="Z21" s="16"/>
      <c r="AA21" s="6"/>
    </row>
    <row r="22" ht="112.5" customHeight="1">
      <c r="A22" s="17"/>
      <c r="B22" s="21"/>
      <c r="C22" s="17"/>
      <c r="D22" s="17"/>
      <c r="E22" s="6"/>
      <c r="F22" s="21"/>
      <c r="G22" s="21"/>
      <c r="H22" s="16"/>
      <c r="I22" s="17"/>
      <c r="J22" s="21"/>
      <c r="K22" s="21"/>
      <c r="L22" s="17"/>
      <c r="M22" s="21"/>
      <c r="N22" s="14"/>
      <c r="O22" s="16"/>
      <c r="P22" s="16"/>
      <c r="Q22" s="16"/>
      <c r="R22" s="16"/>
      <c r="S22" s="16"/>
      <c r="T22" s="16"/>
      <c r="U22" s="16"/>
      <c r="V22" s="16"/>
      <c r="W22" s="40"/>
      <c r="X22" s="16"/>
      <c r="Y22" s="16"/>
      <c r="Z22" s="16"/>
      <c r="AA22" s="6"/>
    </row>
    <row r="23" ht="112.5" customHeight="1">
      <c r="A23" s="17"/>
      <c r="B23" s="21"/>
      <c r="C23" s="17"/>
      <c r="D23" s="17"/>
      <c r="E23" s="6"/>
      <c r="F23" s="21"/>
      <c r="G23" s="28"/>
      <c r="H23" s="16"/>
      <c r="I23" s="17"/>
      <c r="J23" s="21"/>
      <c r="K23" s="21"/>
      <c r="L23" s="17"/>
      <c r="M23" s="21"/>
      <c r="N23" s="14"/>
      <c r="O23" s="16"/>
      <c r="P23" s="16"/>
      <c r="Q23" s="16"/>
      <c r="R23" s="16"/>
      <c r="S23" s="16"/>
      <c r="T23" s="16"/>
      <c r="U23" s="16"/>
      <c r="V23" s="16"/>
      <c r="W23" s="40"/>
      <c r="X23" s="16"/>
      <c r="Y23" s="16"/>
      <c r="Z23" s="16"/>
      <c r="AA23" s="6"/>
    </row>
    <row r="24" ht="112.5" customHeight="1">
      <c r="A24" s="17"/>
      <c r="B24" s="21"/>
      <c r="C24" s="17"/>
      <c r="D24" s="17"/>
      <c r="E24" s="6"/>
      <c r="F24" s="21"/>
      <c r="G24" s="21"/>
      <c r="H24" s="17"/>
      <c r="I24" s="17"/>
      <c r="J24" s="21"/>
      <c r="K24" s="21"/>
      <c r="L24" s="17"/>
      <c r="M24" s="21"/>
      <c r="N24" s="14"/>
      <c r="O24" s="16"/>
      <c r="P24" s="16"/>
      <c r="Q24" s="16"/>
      <c r="R24" s="16"/>
      <c r="S24" s="16"/>
      <c r="T24" s="16"/>
      <c r="U24" s="16"/>
      <c r="V24" s="16"/>
      <c r="W24" s="40"/>
      <c r="X24" s="23"/>
      <c r="Y24" s="16"/>
      <c r="Z24" s="16"/>
      <c r="AA24" s="6"/>
    </row>
    <row r="25" ht="112.5" customHeight="1">
      <c r="A25" s="17"/>
      <c r="B25" s="21"/>
      <c r="C25" s="17"/>
      <c r="D25" s="17"/>
      <c r="E25" s="6"/>
      <c r="F25" s="10"/>
      <c r="G25" s="10"/>
      <c r="H25" s="17"/>
      <c r="I25" s="17"/>
      <c r="J25" s="10"/>
      <c r="K25" s="10"/>
      <c r="L25" s="17"/>
      <c r="M25" s="23"/>
      <c r="N25" s="14"/>
      <c r="O25" s="16"/>
      <c r="P25" s="16"/>
      <c r="Q25" s="10"/>
      <c r="R25" s="10"/>
      <c r="S25" s="10"/>
      <c r="T25" s="10"/>
      <c r="U25" s="16"/>
      <c r="V25" s="16"/>
      <c r="W25" s="17"/>
      <c r="X25" s="17"/>
      <c r="Y25" s="16"/>
      <c r="Z25" s="16"/>
      <c r="AA25" s="6"/>
    </row>
    <row r="26" ht="112.5" customHeight="1">
      <c r="A26" s="17"/>
      <c r="B26" s="21"/>
      <c r="C26" s="17"/>
      <c r="D26" s="17"/>
      <c r="E26" s="6"/>
      <c r="F26" s="21"/>
      <c r="G26" s="21"/>
      <c r="H26" s="17"/>
      <c r="I26" s="17"/>
      <c r="J26" s="21"/>
      <c r="K26" s="21"/>
      <c r="L26" s="17"/>
      <c r="M26" s="21"/>
      <c r="N26" s="14"/>
      <c r="O26" s="16"/>
      <c r="P26" s="16"/>
      <c r="Q26" s="10"/>
      <c r="R26" s="10"/>
      <c r="S26" s="10"/>
      <c r="T26" s="10"/>
      <c r="U26" s="10"/>
      <c r="V26" s="10"/>
      <c r="W26" s="17"/>
      <c r="X26" s="17"/>
      <c r="Y26" s="16"/>
      <c r="Z26" s="16"/>
      <c r="AA26" s="6"/>
    </row>
    <row r="27" ht="112.5" customHeight="1">
      <c r="A27" s="17"/>
      <c r="B27" s="21"/>
      <c r="C27" s="17"/>
      <c r="D27" s="17"/>
      <c r="E27" s="6"/>
      <c r="F27" s="10"/>
      <c r="G27" s="21"/>
      <c r="H27" s="17"/>
      <c r="I27" s="6"/>
      <c r="J27" s="10"/>
      <c r="K27" s="10"/>
      <c r="L27" s="17"/>
      <c r="M27" s="14"/>
      <c r="N27" s="14"/>
      <c r="O27" s="16"/>
      <c r="P27" s="16"/>
      <c r="Q27" s="23"/>
      <c r="R27" s="23"/>
      <c r="S27" s="10"/>
      <c r="T27" s="10"/>
      <c r="U27" s="16"/>
      <c r="V27" s="16"/>
      <c r="W27" s="17"/>
      <c r="X27" s="17"/>
      <c r="Y27" s="16"/>
      <c r="Z27" s="16"/>
      <c r="AA27" s="6"/>
    </row>
    <row r="28" ht="112.5" customHeight="1">
      <c r="A28" s="17"/>
      <c r="B28" s="21"/>
      <c r="C28" s="17"/>
      <c r="D28" s="17"/>
      <c r="E28" s="6"/>
      <c r="F28" s="21"/>
      <c r="G28" s="14"/>
      <c r="H28" s="17"/>
      <c r="I28" s="17"/>
      <c r="J28" s="21"/>
      <c r="K28" s="21"/>
      <c r="L28" s="17"/>
      <c r="M28" s="17"/>
      <c r="N28" s="17"/>
      <c r="O28" s="16"/>
      <c r="P28" s="16"/>
      <c r="Q28" s="16"/>
      <c r="R28" s="16"/>
      <c r="S28" s="16"/>
      <c r="T28" s="16"/>
      <c r="U28" s="16"/>
      <c r="V28" s="16"/>
      <c r="W28" s="17"/>
      <c r="X28" s="17"/>
      <c r="Y28" s="16"/>
      <c r="Z28" s="16"/>
      <c r="AA28" s="6"/>
    </row>
    <row r="29" ht="112.5" customHeight="1">
      <c r="A29" s="17"/>
      <c r="B29" s="21"/>
      <c r="C29" s="17"/>
      <c r="D29" s="17"/>
      <c r="E29" s="6"/>
      <c r="F29" s="21"/>
      <c r="G29" s="14"/>
      <c r="H29" s="16"/>
      <c r="I29" s="16"/>
      <c r="J29" s="14"/>
      <c r="K29" s="14"/>
      <c r="L29" s="16"/>
      <c r="M29" s="14"/>
      <c r="N29" s="14"/>
      <c r="O29" s="16"/>
      <c r="P29" s="16"/>
      <c r="Q29" s="16"/>
      <c r="R29" s="16"/>
      <c r="S29" s="16"/>
      <c r="T29" s="16"/>
      <c r="U29" s="16"/>
      <c r="V29" s="16"/>
      <c r="W29" s="17"/>
      <c r="X29" s="16"/>
      <c r="Y29" s="16"/>
      <c r="Z29" s="16"/>
      <c r="AA29" s="6"/>
    </row>
    <row r="30" ht="112.5" customHeight="1">
      <c r="A30" s="17"/>
      <c r="B30" s="21"/>
      <c r="C30" s="17"/>
      <c r="D30" s="17"/>
      <c r="E30" s="6"/>
      <c r="F30" s="14"/>
      <c r="G30" s="14"/>
      <c r="H30" s="16"/>
      <c r="I30" s="16"/>
      <c r="J30" s="14"/>
      <c r="K30" s="14"/>
      <c r="L30" s="16"/>
      <c r="M30" s="14"/>
      <c r="N30" s="14"/>
      <c r="O30" s="16"/>
      <c r="P30" s="16"/>
      <c r="Q30" s="16"/>
      <c r="R30" s="16"/>
      <c r="S30" s="16"/>
      <c r="T30" s="16"/>
      <c r="U30" s="16"/>
      <c r="V30" s="16"/>
      <c r="W30" s="17"/>
      <c r="X30" s="17"/>
      <c r="Y30" s="16"/>
      <c r="Z30" s="16"/>
      <c r="AA30" s="6"/>
    </row>
    <row r="31" ht="112.5" customHeight="1">
      <c r="A31" s="17"/>
      <c r="B31" s="21"/>
      <c r="C31" s="17"/>
      <c r="D31" s="17"/>
      <c r="E31" s="6"/>
      <c r="F31" s="10"/>
      <c r="G31" s="14"/>
      <c r="H31" s="17"/>
      <c r="I31" s="17"/>
      <c r="J31" s="7"/>
      <c r="K31" s="7"/>
      <c r="L31" s="17"/>
      <c r="M31" s="14"/>
      <c r="N31" s="14"/>
      <c r="O31" s="16"/>
      <c r="P31" s="16"/>
      <c r="Q31" s="21"/>
      <c r="R31" s="21"/>
      <c r="S31" s="21"/>
      <c r="T31" s="21"/>
      <c r="U31" s="16"/>
      <c r="V31" s="16"/>
      <c r="W31" s="17"/>
      <c r="X31" s="17"/>
      <c r="Y31" s="16"/>
      <c r="Z31" s="16"/>
      <c r="AA31" s="6"/>
    </row>
    <row r="32" ht="112.5" customHeight="1">
      <c r="A32" s="17"/>
      <c r="B32" s="21"/>
      <c r="C32" s="17"/>
      <c r="D32" s="17"/>
      <c r="E32" s="6"/>
      <c r="F32" s="7"/>
      <c r="G32" s="23"/>
      <c r="H32" s="16"/>
      <c r="I32" s="6"/>
      <c r="J32" s="7"/>
      <c r="K32" s="7"/>
      <c r="L32" s="17"/>
      <c r="M32" s="23"/>
      <c r="N32" s="10"/>
      <c r="O32" s="16"/>
      <c r="P32" s="16"/>
      <c r="Q32" s="16"/>
      <c r="R32" s="16"/>
      <c r="S32" s="16"/>
      <c r="T32" s="16"/>
      <c r="U32" s="16"/>
      <c r="V32" s="16"/>
      <c r="W32" s="17"/>
      <c r="X32" s="17"/>
      <c r="Y32" s="16"/>
      <c r="Z32" s="16"/>
      <c r="AA32" s="6"/>
    </row>
    <row r="33" ht="112.5" customHeight="1">
      <c r="A33" s="17"/>
      <c r="B33" s="21"/>
      <c r="C33" s="17"/>
      <c r="D33" s="17"/>
      <c r="E33" s="6"/>
      <c r="F33" s="21"/>
      <c r="G33" s="14"/>
      <c r="H33" s="17"/>
      <c r="I33" s="17"/>
      <c r="J33" s="21"/>
      <c r="K33" s="21"/>
      <c r="L33" s="17"/>
      <c r="M33" s="23"/>
      <c r="N33" s="10"/>
      <c r="O33" s="16"/>
      <c r="P33" s="16"/>
      <c r="Q33" s="16"/>
      <c r="R33" s="16"/>
      <c r="S33" s="16"/>
      <c r="T33" s="16"/>
      <c r="U33" s="16"/>
      <c r="V33" s="16"/>
      <c r="W33" s="17"/>
      <c r="X33" s="17"/>
      <c r="Y33" s="16"/>
      <c r="Z33" s="16"/>
      <c r="AA33" s="6"/>
    </row>
    <row r="34" ht="112.5" customHeight="1">
      <c r="A34" s="17"/>
      <c r="B34" s="21"/>
      <c r="C34" s="17"/>
      <c r="D34" s="17"/>
      <c r="E34" s="6"/>
      <c r="F34" s="21"/>
      <c r="G34" s="14"/>
      <c r="H34" s="17"/>
      <c r="I34" s="17"/>
      <c r="J34" s="21"/>
      <c r="K34" s="21"/>
      <c r="L34" s="17"/>
      <c r="M34" s="21"/>
      <c r="N34" s="10"/>
      <c r="O34" s="16"/>
      <c r="P34" s="16"/>
      <c r="Q34" s="16"/>
      <c r="R34" s="16"/>
      <c r="S34" s="16"/>
      <c r="T34" s="16"/>
      <c r="U34" s="16"/>
      <c r="V34" s="16"/>
      <c r="W34" s="17"/>
      <c r="X34" s="17"/>
      <c r="Y34" s="16"/>
      <c r="Z34" s="16"/>
      <c r="AA34" s="6"/>
    </row>
    <row r="35" ht="112.5" customHeight="1">
      <c r="A35" s="17"/>
      <c r="B35" s="21"/>
      <c r="C35" s="17"/>
      <c r="D35" s="17"/>
      <c r="E35" s="6"/>
      <c r="F35" s="21"/>
      <c r="G35" s="14"/>
      <c r="H35" s="17"/>
      <c r="I35" s="17"/>
      <c r="J35" s="21"/>
      <c r="K35" s="21"/>
      <c r="L35" s="17"/>
      <c r="M35" s="21"/>
      <c r="N35" s="23"/>
      <c r="O35" s="16"/>
      <c r="P35" s="16"/>
      <c r="Q35" s="16"/>
      <c r="R35" s="16"/>
      <c r="S35" s="16"/>
      <c r="T35" s="16"/>
      <c r="U35" s="16"/>
      <c r="V35" s="16"/>
      <c r="W35" s="17"/>
      <c r="X35" s="17"/>
      <c r="Y35" s="16"/>
      <c r="Z35" s="16"/>
      <c r="AA35" s="6"/>
    </row>
    <row r="36" ht="112.5" customHeight="1">
      <c r="A36" s="17"/>
      <c r="B36" s="21"/>
      <c r="C36" s="17"/>
      <c r="D36" s="17"/>
      <c r="E36" s="6"/>
      <c r="F36" s="21"/>
      <c r="G36" s="14"/>
      <c r="H36" s="17"/>
      <c r="I36" s="17"/>
      <c r="J36" s="21"/>
      <c r="K36" s="21"/>
      <c r="L36" s="17"/>
      <c r="M36" s="21"/>
      <c r="N36" s="23"/>
      <c r="O36" s="16"/>
      <c r="P36" s="16"/>
      <c r="Q36" s="16"/>
      <c r="R36" s="16"/>
      <c r="S36" s="16"/>
      <c r="T36" s="16"/>
      <c r="U36" s="16"/>
      <c r="V36" s="16"/>
      <c r="W36" s="17"/>
      <c r="X36" s="17"/>
      <c r="Y36" s="16"/>
      <c r="Z36" s="16"/>
      <c r="AA36" s="6"/>
    </row>
    <row r="37" ht="112.5" customHeight="1">
      <c r="A37" s="17"/>
      <c r="B37" s="21"/>
      <c r="C37" s="6"/>
      <c r="D37" s="17"/>
      <c r="E37" s="6"/>
      <c r="F37" s="21"/>
      <c r="G37" s="14"/>
      <c r="H37" s="17"/>
      <c r="I37" s="17"/>
      <c r="J37" s="21"/>
      <c r="K37" s="21"/>
      <c r="L37" s="17"/>
      <c r="M37" s="21"/>
      <c r="N37" s="21"/>
      <c r="O37" s="16"/>
      <c r="P37" s="16"/>
      <c r="Q37" s="16"/>
      <c r="R37" s="16"/>
      <c r="S37" s="16"/>
      <c r="T37" s="16"/>
      <c r="U37" s="16"/>
      <c r="V37" s="16"/>
      <c r="W37" s="17"/>
      <c r="X37" s="17"/>
      <c r="Y37" s="16"/>
      <c r="Z37" s="16"/>
      <c r="AA37" s="6"/>
    </row>
    <row r="38" ht="112.5" customHeight="1">
      <c r="A38" s="17"/>
      <c r="B38" s="21"/>
      <c r="C38" s="6"/>
      <c r="D38" s="17"/>
      <c r="E38" s="6"/>
      <c r="F38" s="14"/>
      <c r="G38" s="14"/>
      <c r="H38" s="16"/>
      <c r="I38" s="16"/>
      <c r="J38" s="14"/>
      <c r="K38" s="14"/>
      <c r="L38" s="16"/>
      <c r="M38" s="14"/>
      <c r="N38" s="14"/>
      <c r="O38" s="16"/>
      <c r="P38" s="16"/>
      <c r="Q38" s="16"/>
      <c r="R38" s="16"/>
      <c r="S38" s="16"/>
      <c r="T38" s="16"/>
      <c r="U38" s="16"/>
      <c r="V38" s="16"/>
      <c r="W38" s="17"/>
      <c r="X38" s="16"/>
      <c r="Y38" s="16"/>
      <c r="Z38" s="16"/>
      <c r="AA38" s="6"/>
    </row>
    <row r="39" ht="112.5" customHeight="1">
      <c r="A39" s="17"/>
      <c r="B39" s="21"/>
      <c r="C39" s="17"/>
      <c r="D39" s="17"/>
      <c r="E39" s="6"/>
      <c r="F39" s="7"/>
      <c r="G39" s="23"/>
      <c r="H39" s="23"/>
      <c r="I39" s="6"/>
      <c r="J39" s="7"/>
      <c r="K39" s="7"/>
      <c r="L39" s="17"/>
      <c r="M39" s="14"/>
      <c r="N39" s="14"/>
      <c r="O39" s="16"/>
      <c r="P39" s="16"/>
      <c r="Q39" s="16"/>
      <c r="R39" s="16"/>
      <c r="S39" s="16"/>
      <c r="T39" s="16"/>
      <c r="U39" s="16"/>
      <c r="V39" s="16"/>
      <c r="W39" s="17"/>
      <c r="X39" s="17"/>
      <c r="Y39" s="16"/>
      <c r="Z39" s="16"/>
      <c r="AA39" s="6"/>
    </row>
    <row r="40" ht="112.5" customHeight="1">
      <c r="A40" s="17"/>
      <c r="B40" s="28"/>
      <c r="C40" s="16"/>
      <c r="D40" s="17"/>
      <c r="E40" s="6"/>
      <c r="F40" s="21"/>
      <c r="G40" s="14"/>
      <c r="H40" s="16"/>
      <c r="I40" s="17"/>
      <c r="J40" s="21"/>
      <c r="K40" s="21"/>
      <c r="L40" s="16"/>
      <c r="M40" s="14"/>
      <c r="N40" s="14"/>
      <c r="O40" s="16"/>
      <c r="P40" s="16"/>
      <c r="Q40" s="16"/>
      <c r="R40" s="16"/>
      <c r="S40" s="16"/>
      <c r="T40" s="16"/>
      <c r="U40" s="16"/>
      <c r="V40" s="16"/>
      <c r="W40" s="17"/>
      <c r="X40" s="17"/>
      <c r="Y40" s="16"/>
      <c r="Z40" s="16"/>
      <c r="AA40" s="6"/>
    </row>
    <row r="41" ht="112.5" customHeight="1">
      <c r="A41" s="17"/>
      <c r="B41" s="21"/>
      <c r="C41" s="16"/>
      <c r="D41" s="17"/>
      <c r="E41" s="6"/>
      <c r="F41" s="21"/>
      <c r="G41" s="21"/>
      <c r="H41" s="17"/>
      <c r="I41" s="17"/>
      <c r="J41" s="21"/>
      <c r="K41" s="21"/>
      <c r="L41" s="16"/>
      <c r="M41" s="14"/>
      <c r="N41" s="14"/>
      <c r="O41" s="16"/>
      <c r="P41" s="16"/>
      <c r="Q41" s="16"/>
      <c r="R41" s="16"/>
      <c r="S41" s="16"/>
      <c r="T41" s="16"/>
      <c r="U41" s="16"/>
      <c r="V41" s="16"/>
      <c r="W41" s="17"/>
      <c r="X41" s="17"/>
      <c r="Y41" s="16"/>
      <c r="Z41" s="16"/>
      <c r="AA41" s="6"/>
    </row>
    <row r="42" ht="112.5" customHeight="1">
      <c r="A42" s="17"/>
      <c r="B42" s="21"/>
      <c r="C42" s="16"/>
      <c r="D42" s="17"/>
      <c r="E42" s="6"/>
      <c r="F42" s="21"/>
      <c r="G42" s="21"/>
      <c r="H42" s="17"/>
      <c r="I42" s="17"/>
      <c r="J42" s="28"/>
      <c r="K42" s="21"/>
      <c r="L42" s="16"/>
      <c r="M42" s="14"/>
      <c r="N42" s="14"/>
      <c r="O42" s="16"/>
      <c r="P42" s="16"/>
      <c r="Q42" s="16"/>
      <c r="R42" s="16"/>
      <c r="S42" s="16"/>
      <c r="T42" s="16"/>
      <c r="U42" s="16"/>
      <c r="V42" s="16"/>
      <c r="W42" s="17"/>
      <c r="X42" s="17"/>
      <c r="Y42" s="16"/>
      <c r="Z42" s="16"/>
      <c r="AA42" s="6"/>
    </row>
    <row r="43" ht="112.5" customHeight="1">
      <c r="A43" s="17"/>
      <c r="B43" s="21"/>
      <c r="C43" s="16"/>
      <c r="D43" s="17"/>
      <c r="E43" s="6"/>
      <c r="F43" s="21"/>
      <c r="G43" s="21"/>
      <c r="H43" s="17"/>
      <c r="I43" s="17"/>
      <c r="J43" s="21"/>
      <c r="K43" s="21"/>
      <c r="L43" s="17"/>
      <c r="M43" s="14"/>
      <c r="N43" s="14"/>
      <c r="O43" s="16"/>
      <c r="P43" s="16"/>
      <c r="Q43" s="16"/>
      <c r="R43" s="16"/>
      <c r="S43" s="16"/>
      <c r="T43" s="16"/>
      <c r="U43" s="16"/>
      <c r="V43" s="16"/>
      <c r="W43" s="17"/>
      <c r="X43" s="17"/>
      <c r="Y43" s="16"/>
      <c r="Z43" s="16"/>
      <c r="AA43" s="6"/>
    </row>
    <row r="44" ht="112.5" customHeight="1">
      <c r="A44" s="17"/>
      <c r="B44" s="21"/>
      <c r="C44" s="16"/>
      <c r="D44" s="17"/>
      <c r="E44" s="6"/>
      <c r="F44" s="7"/>
      <c r="G44" s="7"/>
      <c r="H44" s="6"/>
      <c r="I44" s="6"/>
      <c r="J44" s="7"/>
      <c r="K44" s="7"/>
      <c r="L44" s="17"/>
      <c r="M44" s="14"/>
      <c r="N44" s="14"/>
      <c r="O44" s="16"/>
      <c r="P44" s="16"/>
      <c r="Q44" s="16"/>
      <c r="R44" s="16"/>
      <c r="S44" s="16"/>
      <c r="T44" s="16"/>
      <c r="U44" s="16"/>
      <c r="V44" s="16"/>
      <c r="W44" s="17"/>
      <c r="X44" s="17"/>
      <c r="Y44" s="16"/>
      <c r="Z44" s="16"/>
      <c r="AA44" s="6"/>
    </row>
    <row r="45" ht="112.5" customHeight="1">
      <c r="A45" s="17"/>
      <c r="B45" s="21"/>
      <c r="C45" s="17"/>
      <c r="D45" s="17"/>
      <c r="E45" s="6"/>
      <c r="F45" s="21"/>
      <c r="G45" s="21"/>
      <c r="H45" s="17"/>
      <c r="I45" s="17"/>
      <c r="J45" s="21"/>
      <c r="K45" s="21"/>
      <c r="L45" s="17"/>
      <c r="M45" s="14"/>
      <c r="N45" s="14"/>
      <c r="O45" s="16"/>
      <c r="P45" s="16"/>
      <c r="Q45" s="16"/>
      <c r="R45" s="16"/>
      <c r="S45" s="16"/>
      <c r="T45" s="16"/>
      <c r="U45" s="16"/>
      <c r="V45" s="16"/>
      <c r="W45" s="17"/>
      <c r="X45" s="17"/>
      <c r="Y45" s="16"/>
      <c r="Z45" s="16"/>
      <c r="AA45" s="6"/>
    </row>
    <row r="46" ht="112.5" customHeight="1">
      <c r="A46" s="17"/>
      <c r="B46" s="21"/>
      <c r="C46" s="16"/>
      <c r="D46" s="17"/>
      <c r="E46" s="6"/>
      <c r="F46" s="10"/>
      <c r="G46" s="21"/>
      <c r="H46" s="17"/>
      <c r="I46" s="17"/>
      <c r="J46" s="10"/>
      <c r="K46" s="10"/>
      <c r="L46" s="17"/>
      <c r="M46" s="14"/>
      <c r="N46" s="14"/>
      <c r="O46" s="16"/>
      <c r="P46" s="16"/>
      <c r="Q46" s="16"/>
      <c r="R46" s="16"/>
      <c r="S46" s="16"/>
      <c r="T46" s="16"/>
      <c r="U46" s="16"/>
      <c r="V46" s="16"/>
      <c r="W46" s="17"/>
      <c r="X46" s="17"/>
      <c r="Y46" s="16"/>
      <c r="Z46" s="16"/>
      <c r="AA46" s="6"/>
    </row>
    <row r="47" ht="112.5" customHeight="1">
      <c r="A47" s="17"/>
      <c r="B47" s="21"/>
      <c r="C47" s="16"/>
      <c r="D47" s="17"/>
      <c r="E47" s="6"/>
      <c r="F47" s="23"/>
      <c r="G47" s="23"/>
      <c r="H47" s="23"/>
      <c r="I47" s="23"/>
      <c r="J47" s="23"/>
      <c r="K47" s="23"/>
      <c r="L47" s="16"/>
      <c r="M47" s="14"/>
      <c r="N47" s="14"/>
      <c r="O47" s="16"/>
      <c r="P47" s="16"/>
      <c r="Q47" s="16"/>
      <c r="R47" s="16"/>
      <c r="S47" s="16"/>
      <c r="T47" s="16"/>
      <c r="U47" s="16"/>
      <c r="V47" s="16"/>
      <c r="W47" s="17"/>
      <c r="X47" s="17"/>
      <c r="Y47" s="16"/>
      <c r="Z47" s="16"/>
      <c r="AA47" s="6"/>
    </row>
    <row r="48" ht="112.5" customHeight="1">
      <c r="A48" s="17"/>
      <c r="B48" s="21"/>
      <c r="C48" s="16"/>
      <c r="D48" s="17"/>
      <c r="E48" s="6"/>
      <c r="F48" s="21"/>
      <c r="G48" s="14"/>
      <c r="H48" s="17"/>
      <c r="I48" s="17"/>
      <c r="J48" s="21"/>
      <c r="K48" s="21"/>
      <c r="L48" s="16"/>
      <c r="M48" s="14"/>
      <c r="N48" s="14"/>
      <c r="O48" s="16"/>
      <c r="P48" s="16"/>
      <c r="Q48" s="16"/>
      <c r="R48" s="16"/>
      <c r="S48" s="16"/>
      <c r="T48" s="16"/>
      <c r="U48" s="16"/>
      <c r="V48" s="16"/>
      <c r="W48" s="17"/>
      <c r="X48" s="17"/>
      <c r="Y48" s="16"/>
      <c r="Z48" s="16"/>
      <c r="AA48" s="6"/>
    </row>
    <row r="49" ht="112.5" customHeight="1">
      <c r="A49" s="17"/>
      <c r="B49" s="21"/>
      <c r="C49" s="16"/>
      <c r="D49" s="17"/>
      <c r="E49" s="6"/>
      <c r="F49" s="14"/>
      <c r="G49" s="14"/>
      <c r="H49" s="16"/>
      <c r="I49" s="16"/>
      <c r="J49" s="14"/>
      <c r="K49" s="14"/>
      <c r="L49" s="16"/>
      <c r="M49" s="14"/>
      <c r="N49" s="14"/>
      <c r="O49" s="16"/>
      <c r="P49" s="16"/>
      <c r="Q49" s="16"/>
      <c r="R49" s="16"/>
      <c r="S49" s="16"/>
      <c r="T49" s="16"/>
      <c r="U49" s="16"/>
      <c r="V49" s="16"/>
      <c r="W49" s="17"/>
      <c r="X49" s="16"/>
      <c r="Y49" s="16"/>
      <c r="Z49" s="16"/>
      <c r="AA49" s="6"/>
    </row>
    <row r="50" ht="112.5" customHeight="1">
      <c r="A50" s="17"/>
      <c r="B50" s="21"/>
      <c r="C50" s="16"/>
      <c r="D50" s="17"/>
      <c r="E50" s="6"/>
      <c r="F50" s="21"/>
      <c r="G50" s="21"/>
      <c r="H50" s="17"/>
      <c r="I50" s="17"/>
      <c r="J50" s="21"/>
      <c r="K50" s="21"/>
      <c r="L50" s="17"/>
      <c r="M50" s="21"/>
      <c r="N50" s="21"/>
      <c r="O50" s="16"/>
      <c r="P50" s="16"/>
      <c r="Q50" s="16"/>
      <c r="R50" s="16"/>
      <c r="S50" s="16"/>
      <c r="T50" s="16"/>
      <c r="U50" s="16"/>
      <c r="V50" s="16"/>
      <c r="W50" s="17"/>
      <c r="X50" s="17"/>
      <c r="Y50" s="16"/>
      <c r="Z50" s="16"/>
      <c r="AA50" s="6"/>
    </row>
    <row r="51" ht="112.5" customHeight="1">
      <c r="A51" s="17"/>
      <c r="B51" s="21"/>
      <c r="C51" s="16"/>
      <c r="D51" s="17"/>
      <c r="E51" s="6"/>
      <c r="F51" s="21"/>
      <c r="G51" s="21"/>
      <c r="H51" s="17"/>
      <c r="I51" s="17"/>
      <c r="J51" s="21"/>
      <c r="K51" s="21"/>
      <c r="L51" s="16"/>
      <c r="M51" s="14"/>
      <c r="N51" s="14"/>
      <c r="O51" s="16"/>
      <c r="P51" s="16"/>
      <c r="Q51" s="16"/>
      <c r="R51" s="16"/>
      <c r="S51" s="16"/>
      <c r="T51" s="16"/>
      <c r="U51" s="16"/>
      <c r="V51" s="16"/>
      <c r="W51" s="17"/>
      <c r="X51" s="17"/>
      <c r="Y51" s="16"/>
      <c r="Z51" s="16"/>
      <c r="AA51" s="6"/>
    </row>
    <row r="52" ht="112.5" customHeight="1">
      <c r="A52" s="17"/>
      <c r="B52" s="21"/>
      <c r="C52" s="16"/>
      <c r="D52" s="17"/>
      <c r="E52" s="6"/>
      <c r="F52" s="21"/>
      <c r="G52" s="14"/>
      <c r="H52" s="16"/>
      <c r="I52" s="16"/>
      <c r="J52" s="14"/>
      <c r="K52" s="14"/>
      <c r="L52" s="16"/>
      <c r="M52" s="14"/>
      <c r="N52" s="14"/>
      <c r="O52" s="16"/>
      <c r="P52" s="16"/>
      <c r="Q52" s="16"/>
      <c r="R52" s="16"/>
      <c r="S52" s="16"/>
      <c r="T52" s="16"/>
      <c r="U52" s="16"/>
      <c r="V52" s="16"/>
      <c r="W52" s="17"/>
      <c r="X52" s="17"/>
      <c r="Y52" s="16"/>
      <c r="Z52" s="16"/>
      <c r="AA52" s="6"/>
    </row>
    <row r="53" ht="112.5" customHeight="1">
      <c r="A53" s="17"/>
      <c r="B53" s="21"/>
      <c r="C53" s="16"/>
      <c r="D53" s="17"/>
      <c r="E53" s="6"/>
      <c r="F53" s="21"/>
      <c r="G53" s="14"/>
      <c r="H53" s="16"/>
      <c r="I53" s="16"/>
      <c r="J53" s="14"/>
      <c r="K53" s="14"/>
      <c r="L53" s="16"/>
      <c r="M53" s="14"/>
      <c r="N53" s="14"/>
      <c r="O53" s="16"/>
      <c r="P53" s="16"/>
      <c r="Q53" s="16"/>
      <c r="R53" s="16"/>
      <c r="S53" s="16"/>
      <c r="T53" s="16"/>
      <c r="U53" s="16"/>
      <c r="V53" s="16"/>
      <c r="W53" s="17"/>
      <c r="X53" s="17"/>
      <c r="Y53" s="16"/>
      <c r="Z53" s="16"/>
      <c r="AA53" s="6"/>
    </row>
    <row r="54" ht="112.5" customHeight="1">
      <c r="A54" s="17"/>
      <c r="B54" s="21"/>
      <c r="C54" s="16"/>
      <c r="D54" s="17"/>
      <c r="E54" s="6"/>
      <c r="F54" s="21"/>
      <c r="G54" s="14"/>
      <c r="H54" s="16"/>
      <c r="I54" s="16"/>
      <c r="J54" s="14"/>
      <c r="K54" s="14"/>
      <c r="L54" s="16"/>
      <c r="M54" s="14"/>
      <c r="N54" s="14"/>
      <c r="O54" s="16"/>
      <c r="P54" s="16"/>
      <c r="Q54" s="16"/>
      <c r="R54" s="16"/>
      <c r="S54" s="16"/>
      <c r="T54" s="16"/>
      <c r="U54" s="16"/>
      <c r="V54" s="16"/>
      <c r="W54" s="17"/>
      <c r="X54" s="17"/>
      <c r="Y54" s="16"/>
      <c r="Z54" s="16"/>
      <c r="AA54" s="6"/>
    </row>
    <row r="55" ht="112.5" customHeight="1">
      <c r="A55" s="17"/>
      <c r="B55" s="21"/>
      <c r="C55" s="16"/>
      <c r="D55" s="17"/>
      <c r="E55" s="6"/>
      <c r="F55" s="21"/>
      <c r="G55" s="14"/>
      <c r="H55" s="16"/>
      <c r="I55" s="16"/>
      <c r="J55" s="14"/>
      <c r="K55" s="14"/>
      <c r="L55" s="16"/>
      <c r="M55" s="14"/>
      <c r="N55" s="14"/>
      <c r="O55" s="16"/>
      <c r="P55" s="16"/>
      <c r="Q55" s="16"/>
      <c r="R55" s="16"/>
      <c r="S55" s="16"/>
      <c r="T55" s="16"/>
      <c r="U55" s="16"/>
      <c r="V55" s="16"/>
      <c r="W55" s="17"/>
      <c r="X55" s="17"/>
      <c r="Y55" s="16"/>
      <c r="Z55" s="16"/>
      <c r="AA55" s="6"/>
    </row>
    <row r="56" ht="112.5" customHeight="1">
      <c r="A56" s="17"/>
      <c r="B56" s="21"/>
      <c r="C56" s="16"/>
      <c r="D56" s="17"/>
      <c r="E56" s="6"/>
      <c r="F56" s="21"/>
      <c r="G56" s="14"/>
      <c r="H56" s="16"/>
      <c r="I56" s="16"/>
      <c r="J56" s="14"/>
      <c r="K56" s="14"/>
      <c r="L56" s="16"/>
      <c r="M56" s="14"/>
      <c r="N56" s="14"/>
      <c r="O56" s="16"/>
      <c r="P56" s="16"/>
      <c r="Q56" s="16"/>
      <c r="R56" s="16"/>
      <c r="S56" s="16"/>
      <c r="T56" s="16"/>
      <c r="U56" s="16"/>
      <c r="V56" s="16"/>
      <c r="W56" s="17"/>
      <c r="X56" s="17"/>
      <c r="Y56" s="16"/>
      <c r="Z56" s="16"/>
      <c r="AA56" s="6"/>
    </row>
    <row r="57" ht="112.5" customHeight="1">
      <c r="A57" s="17"/>
      <c r="B57" s="21"/>
      <c r="C57" s="16"/>
      <c r="D57" s="17"/>
      <c r="E57" s="6"/>
      <c r="F57" s="21"/>
      <c r="G57" s="14"/>
      <c r="H57" s="17"/>
      <c r="I57" s="17"/>
      <c r="J57" s="21"/>
      <c r="K57" s="21"/>
      <c r="L57" s="17"/>
      <c r="M57" s="21"/>
      <c r="N57" s="21"/>
      <c r="O57" s="16"/>
      <c r="P57" s="16"/>
      <c r="Q57" s="16"/>
      <c r="R57" s="16"/>
      <c r="S57" s="16"/>
      <c r="T57" s="16"/>
      <c r="U57" s="16"/>
      <c r="V57" s="16"/>
      <c r="W57" s="17"/>
      <c r="X57" s="17"/>
      <c r="Y57" s="16"/>
      <c r="Z57" s="16"/>
      <c r="AA57" s="6"/>
    </row>
    <row r="58" ht="112.5" customHeight="1">
      <c r="A58" s="17"/>
      <c r="B58" s="21"/>
      <c r="C58" s="16"/>
      <c r="D58" s="17"/>
      <c r="E58" s="6"/>
      <c r="F58" s="21"/>
      <c r="G58" s="21"/>
      <c r="H58" s="17"/>
      <c r="I58" s="17"/>
      <c r="J58" s="21"/>
      <c r="K58" s="21"/>
      <c r="L58" s="16"/>
      <c r="M58" s="14"/>
      <c r="N58" s="14"/>
      <c r="O58" s="16"/>
      <c r="P58" s="16"/>
      <c r="Q58" s="16"/>
      <c r="R58" s="16"/>
      <c r="S58" s="16"/>
      <c r="T58" s="16"/>
      <c r="U58" s="16"/>
      <c r="V58" s="16"/>
      <c r="W58" s="17"/>
      <c r="X58" s="17"/>
      <c r="Y58" s="16"/>
      <c r="Z58" s="16"/>
      <c r="AA58" s="6"/>
    </row>
    <row r="59" ht="112.5" customHeight="1">
      <c r="A59" s="17"/>
      <c r="B59" s="21"/>
      <c r="C59" s="16"/>
      <c r="D59" s="17"/>
      <c r="E59" s="6"/>
      <c r="F59" s="21"/>
      <c r="G59" s="21"/>
      <c r="H59" s="17"/>
      <c r="I59" s="17"/>
      <c r="J59" s="21"/>
      <c r="K59" s="28"/>
      <c r="L59" s="16"/>
      <c r="M59" s="14"/>
      <c r="N59" s="14"/>
      <c r="O59" s="16"/>
      <c r="P59" s="16"/>
      <c r="Q59" s="16"/>
      <c r="R59" s="16"/>
      <c r="S59" s="16"/>
      <c r="T59" s="16"/>
      <c r="U59" s="16"/>
      <c r="V59" s="16"/>
      <c r="W59" s="17"/>
      <c r="X59" s="17"/>
      <c r="Y59" s="16"/>
      <c r="Z59" s="16"/>
      <c r="AA59" s="6"/>
    </row>
    <row r="60" ht="112.5" customHeight="1">
      <c r="A60" s="17"/>
      <c r="B60" s="21"/>
      <c r="C60" s="16"/>
      <c r="D60" s="17"/>
      <c r="E60" s="6"/>
      <c r="F60" s="21"/>
      <c r="G60" s="21"/>
      <c r="H60" s="17"/>
      <c r="I60" s="17"/>
      <c r="J60" s="21"/>
      <c r="K60" s="28"/>
      <c r="L60" s="16"/>
      <c r="M60" s="14"/>
      <c r="N60" s="14"/>
      <c r="O60" s="16"/>
      <c r="P60" s="16"/>
      <c r="Q60" s="16"/>
      <c r="R60" s="16"/>
      <c r="S60" s="16"/>
      <c r="T60" s="16"/>
      <c r="U60" s="16"/>
      <c r="V60" s="16"/>
      <c r="W60" s="17"/>
      <c r="X60" s="17"/>
      <c r="Y60" s="16"/>
      <c r="Z60" s="16"/>
      <c r="AA60" s="6"/>
    </row>
    <row r="61" ht="112.5" customHeight="1">
      <c r="A61" s="17"/>
      <c r="B61" s="21"/>
      <c r="C61" s="16"/>
      <c r="D61" s="17"/>
      <c r="E61" s="6"/>
      <c r="F61" s="21"/>
      <c r="G61" s="21"/>
      <c r="H61" s="17"/>
      <c r="I61" s="17"/>
      <c r="J61" s="21"/>
      <c r="K61" s="28"/>
      <c r="L61" s="16"/>
      <c r="M61" s="14"/>
      <c r="N61" s="14"/>
      <c r="O61" s="16"/>
      <c r="P61" s="16"/>
      <c r="Q61" s="16"/>
      <c r="R61" s="16"/>
      <c r="S61" s="16"/>
      <c r="T61" s="16"/>
      <c r="U61" s="16"/>
      <c r="V61" s="16"/>
      <c r="W61" s="17"/>
      <c r="X61" s="17"/>
      <c r="Y61" s="16"/>
      <c r="Z61" s="16"/>
      <c r="AA61" s="6"/>
    </row>
    <row r="62" ht="112.5" customHeight="1">
      <c r="A62" s="17"/>
      <c r="B62" s="21"/>
      <c r="C62" s="16"/>
      <c r="D62" s="17"/>
      <c r="E62" s="6"/>
      <c r="F62" s="21"/>
      <c r="G62" s="21"/>
      <c r="H62" s="17"/>
      <c r="I62" s="17"/>
      <c r="J62" s="21"/>
      <c r="K62" s="28"/>
      <c r="L62" s="16"/>
      <c r="M62" s="14"/>
      <c r="N62" s="14"/>
      <c r="O62" s="16"/>
      <c r="P62" s="16"/>
      <c r="Q62" s="16"/>
      <c r="R62" s="16"/>
      <c r="S62" s="16"/>
      <c r="T62" s="16"/>
      <c r="U62" s="16"/>
      <c r="V62" s="16"/>
      <c r="W62" s="17"/>
      <c r="X62" s="17"/>
      <c r="Y62" s="16"/>
      <c r="Z62" s="16"/>
      <c r="AA62" s="6"/>
    </row>
    <row r="63" ht="112.5" customHeight="1">
      <c r="A63" s="17"/>
      <c r="B63" s="21"/>
      <c r="C63" s="16"/>
      <c r="D63" s="17"/>
      <c r="E63" s="6"/>
      <c r="F63" s="21"/>
      <c r="G63" s="21"/>
      <c r="H63" s="17"/>
      <c r="I63" s="17"/>
      <c r="J63" s="21"/>
      <c r="K63" s="28"/>
      <c r="L63" s="16"/>
      <c r="M63" s="14"/>
      <c r="N63" s="14"/>
      <c r="O63" s="16"/>
      <c r="P63" s="16"/>
      <c r="Q63" s="16"/>
      <c r="R63" s="16"/>
      <c r="S63" s="16"/>
      <c r="T63" s="16"/>
      <c r="U63" s="16"/>
      <c r="V63" s="16"/>
      <c r="W63" s="17"/>
      <c r="X63" s="17"/>
      <c r="Y63" s="16"/>
      <c r="Z63" s="16"/>
      <c r="AA63" s="6"/>
    </row>
    <row r="64" ht="112.5" customHeight="1">
      <c r="A64" s="17"/>
      <c r="B64" s="21"/>
      <c r="C64" s="16"/>
      <c r="D64" s="17"/>
      <c r="E64" s="6"/>
      <c r="F64" s="21"/>
      <c r="G64" s="21"/>
      <c r="H64" s="17"/>
      <c r="I64" s="17"/>
      <c r="J64" s="21"/>
      <c r="K64" s="28"/>
      <c r="L64" s="17"/>
      <c r="M64" s="21"/>
      <c r="N64" s="21"/>
      <c r="O64" s="16"/>
      <c r="P64" s="16"/>
      <c r="Q64" s="16"/>
      <c r="R64" s="16"/>
      <c r="S64" s="16"/>
      <c r="T64" s="16"/>
      <c r="U64" s="16"/>
      <c r="V64" s="16"/>
      <c r="W64" s="17"/>
      <c r="X64" s="17"/>
      <c r="Y64" s="16"/>
      <c r="Z64" s="16"/>
      <c r="AA64" s="6"/>
    </row>
    <row r="65" ht="112.5" customHeight="1">
      <c r="A65" s="17"/>
      <c r="B65" s="21"/>
      <c r="C65" s="16"/>
      <c r="D65" s="17"/>
      <c r="E65" s="6"/>
      <c r="F65" s="21"/>
      <c r="G65" s="21"/>
      <c r="H65" s="17"/>
      <c r="I65" s="17"/>
      <c r="J65" s="21"/>
      <c r="K65" s="28"/>
      <c r="L65" s="16"/>
      <c r="M65" s="14"/>
      <c r="N65" s="14"/>
      <c r="O65" s="16"/>
      <c r="P65" s="16"/>
      <c r="Q65" s="16"/>
      <c r="R65" s="16"/>
      <c r="S65" s="16"/>
      <c r="T65" s="16"/>
      <c r="U65" s="16"/>
      <c r="V65" s="16"/>
      <c r="W65" s="17"/>
      <c r="X65" s="17"/>
      <c r="Y65" s="16"/>
      <c r="Z65" s="16"/>
      <c r="AA65" s="6"/>
    </row>
    <row r="66" ht="112.5" customHeight="1">
      <c r="A66" s="17"/>
      <c r="B66" s="21"/>
      <c r="C66" s="16"/>
      <c r="D66" s="17"/>
      <c r="E66" s="6"/>
      <c r="F66" s="21"/>
      <c r="G66" s="21"/>
      <c r="H66" s="17"/>
      <c r="I66" s="17"/>
      <c r="J66" s="21"/>
      <c r="K66" s="28"/>
      <c r="L66" s="16"/>
      <c r="M66" s="14"/>
      <c r="N66" s="14"/>
      <c r="O66" s="16"/>
      <c r="P66" s="16"/>
      <c r="Q66" s="16"/>
      <c r="R66" s="16"/>
      <c r="S66" s="16"/>
      <c r="T66" s="16"/>
      <c r="U66" s="16"/>
      <c r="V66" s="16"/>
      <c r="W66" s="17"/>
      <c r="X66" s="17"/>
      <c r="Y66" s="16"/>
      <c r="Z66" s="16"/>
      <c r="AA66" s="6"/>
    </row>
    <row r="67" ht="112.5" customHeight="1">
      <c r="A67" s="17"/>
      <c r="B67" s="21"/>
      <c r="C67" s="16"/>
      <c r="D67" s="17"/>
      <c r="E67" s="6"/>
      <c r="F67" s="21"/>
      <c r="G67" s="21"/>
      <c r="H67" s="17"/>
      <c r="I67" s="17"/>
      <c r="J67" s="21"/>
      <c r="K67" s="28"/>
      <c r="L67" s="16"/>
      <c r="M67" s="14"/>
      <c r="N67" s="14"/>
      <c r="O67" s="16"/>
      <c r="P67" s="16"/>
      <c r="Q67" s="16"/>
      <c r="R67" s="16"/>
      <c r="S67" s="16"/>
      <c r="T67" s="16"/>
      <c r="U67" s="16"/>
      <c r="V67" s="16"/>
      <c r="W67" s="17"/>
      <c r="X67" s="17"/>
      <c r="Y67" s="16"/>
      <c r="Z67" s="16"/>
      <c r="AA67" s="6"/>
    </row>
    <row r="68" ht="112.5" customHeight="1">
      <c r="A68" s="17"/>
      <c r="B68" s="21"/>
      <c r="C68" s="16"/>
      <c r="D68" s="17"/>
      <c r="E68" s="6"/>
      <c r="F68" s="21"/>
      <c r="G68" s="21"/>
      <c r="H68" s="17"/>
      <c r="I68" s="17"/>
      <c r="J68" s="21"/>
      <c r="K68" s="28"/>
      <c r="L68" s="16"/>
      <c r="M68" s="14"/>
      <c r="N68" s="14"/>
      <c r="O68" s="16"/>
      <c r="P68" s="16"/>
      <c r="Q68" s="16"/>
      <c r="R68" s="16"/>
      <c r="S68" s="16"/>
      <c r="T68" s="16"/>
      <c r="U68" s="16"/>
      <c r="V68" s="16"/>
      <c r="W68" s="17"/>
      <c r="X68" s="17"/>
      <c r="Y68" s="16"/>
      <c r="Z68" s="16"/>
      <c r="AA68" s="6"/>
    </row>
    <row r="69" ht="112.5" customHeight="1">
      <c r="A69" s="17"/>
      <c r="B69" s="21"/>
      <c r="C69" s="16"/>
      <c r="D69" s="17"/>
      <c r="E69" s="6"/>
      <c r="F69" s="21"/>
      <c r="G69" s="21"/>
      <c r="H69" s="17"/>
      <c r="I69" s="17"/>
      <c r="J69" s="21"/>
      <c r="K69" s="28"/>
      <c r="L69" s="16"/>
      <c r="M69" s="14"/>
      <c r="N69" s="14"/>
      <c r="O69" s="16"/>
      <c r="P69" s="16"/>
      <c r="Q69" s="16"/>
      <c r="R69" s="16"/>
      <c r="S69" s="16"/>
      <c r="T69" s="16"/>
      <c r="U69" s="16"/>
      <c r="V69" s="16"/>
      <c r="W69" s="17"/>
      <c r="X69" s="17"/>
      <c r="Y69" s="16"/>
      <c r="Z69" s="16"/>
      <c r="AA69" s="6"/>
    </row>
    <row r="70" ht="112.5" customHeight="1">
      <c r="A70" s="17"/>
      <c r="B70" s="21"/>
      <c r="C70" s="16"/>
      <c r="D70" s="17"/>
      <c r="E70" s="6"/>
      <c r="F70" s="21"/>
      <c r="G70" s="21"/>
      <c r="H70" s="17"/>
      <c r="I70" s="17"/>
      <c r="J70" s="21"/>
      <c r="K70" s="28"/>
      <c r="L70" s="16"/>
      <c r="M70" s="14"/>
      <c r="N70" s="14"/>
      <c r="O70" s="16"/>
      <c r="P70" s="16"/>
      <c r="Q70" s="16"/>
      <c r="R70" s="16"/>
      <c r="S70" s="16"/>
      <c r="T70" s="16"/>
      <c r="U70" s="16"/>
      <c r="V70" s="16"/>
      <c r="W70" s="17"/>
      <c r="X70" s="17"/>
      <c r="Y70" s="16"/>
      <c r="Z70" s="16"/>
      <c r="AA70" s="6"/>
    </row>
    <row r="71" ht="112.5" customHeight="1">
      <c r="A71" s="17"/>
      <c r="B71" s="21"/>
      <c r="C71" s="16"/>
      <c r="D71" s="17"/>
      <c r="E71" s="6"/>
      <c r="F71" s="21"/>
      <c r="G71" s="21"/>
      <c r="H71" s="17"/>
      <c r="I71" s="17"/>
      <c r="J71" s="21"/>
      <c r="K71" s="21"/>
      <c r="L71" s="17"/>
      <c r="M71" s="21"/>
      <c r="N71" s="21"/>
      <c r="O71" s="16"/>
      <c r="P71" s="16"/>
      <c r="Q71" s="16"/>
      <c r="R71" s="16"/>
      <c r="S71" s="16"/>
      <c r="T71" s="16"/>
      <c r="U71" s="16"/>
      <c r="V71" s="16"/>
      <c r="W71" s="17"/>
      <c r="X71" s="17"/>
      <c r="Y71" s="16"/>
      <c r="Z71" s="16"/>
      <c r="AA71" s="6"/>
    </row>
    <row r="72" ht="112.5" customHeight="1">
      <c r="A72" s="17"/>
      <c r="B72" s="21"/>
      <c r="C72" s="16"/>
      <c r="D72" s="17"/>
      <c r="E72" s="6"/>
      <c r="F72" s="21"/>
      <c r="G72" s="21"/>
      <c r="H72" s="17"/>
      <c r="I72" s="17"/>
      <c r="J72" s="21"/>
      <c r="K72" s="21"/>
      <c r="L72" s="16"/>
      <c r="M72" s="14"/>
      <c r="N72" s="14"/>
      <c r="O72" s="16"/>
      <c r="P72" s="16"/>
      <c r="Q72" s="16"/>
      <c r="R72" s="16"/>
      <c r="S72" s="16"/>
      <c r="T72" s="16"/>
      <c r="U72" s="16"/>
      <c r="V72" s="16"/>
      <c r="W72" s="17"/>
      <c r="X72" s="17"/>
      <c r="Y72" s="16"/>
      <c r="Z72" s="16"/>
      <c r="AA72" s="6"/>
    </row>
    <row r="73" ht="112.5" customHeight="1">
      <c r="A73" s="17"/>
      <c r="B73" s="21"/>
      <c r="C73" s="16"/>
      <c r="D73" s="17"/>
      <c r="E73" s="6"/>
      <c r="F73" s="21"/>
      <c r="G73" s="14"/>
      <c r="H73" s="16"/>
      <c r="I73" s="16"/>
      <c r="J73" s="14"/>
      <c r="K73" s="14"/>
      <c r="L73" s="16"/>
      <c r="M73" s="14"/>
      <c r="N73" s="14"/>
      <c r="O73" s="16"/>
      <c r="P73" s="16"/>
      <c r="Q73" s="16"/>
      <c r="R73" s="16"/>
      <c r="S73" s="16"/>
      <c r="T73" s="16"/>
      <c r="U73" s="16"/>
      <c r="V73" s="16"/>
      <c r="W73" s="17"/>
      <c r="X73" s="16"/>
      <c r="Y73" s="16"/>
      <c r="Z73" s="16"/>
      <c r="AA73" s="6"/>
    </row>
    <row r="74" ht="112.5" customHeight="1">
      <c r="A74" s="17"/>
      <c r="B74" s="21"/>
      <c r="C74" s="16"/>
      <c r="D74" s="17"/>
      <c r="E74" s="6"/>
      <c r="F74" s="21"/>
      <c r="G74" s="14"/>
      <c r="H74" s="16"/>
      <c r="I74" s="16"/>
      <c r="J74" s="14"/>
      <c r="K74" s="14"/>
      <c r="L74" s="16"/>
      <c r="M74" s="14"/>
      <c r="N74" s="14"/>
      <c r="O74" s="16"/>
      <c r="P74" s="16"/>
      <c r="Q74" s="16"/>
      <c r="R74" s="16"/>
      <c r="S74" s="16"/>
      <c r="T74" s="16"/>
      <c r="U74" s="16"/>
      <c r="V74" s="16"/>
      <c r="W74" s="17"/>
      <c r="X74" s="16"/>
      <c r="Y74" s="16"/>
      <c r="Z74" s="16"/>
      <c r="AA74" s="6"/>
    </row>
    <row r="75" ht="112.5" customHeight="1">
      <c r="A75" s="17"/>
      <c r="B75" s="21"/>
      <c r="C75" s="16"/>
      <c r="D75" s="17"/>
      <c r="E75" s="6"/>
      <c r="F75" s="21"/>
      <c r="G75" s="14"/>
      <c r="H75" s="16"/>
      <c r="I75" s="16"/>
      <c r="J75" s="14"/>
      <c r="K75" s="14"/>
      <c r="L75" s="16"/>
      <c r="M75" s="14"/>
      <c r="N75" s="14"/>
      <c r="O75" s="16"/>
      <c r="P75" s="16"/>
      <c r="Q75" s="16"/>
      <c r="R75" s="16"/>
      <c r="S75" s="16"/>
      <c r="T75" s="16"/>
      <c r="U75" s="16"/>
      <c r="V75" s="16"/>
      <c r="W75" s="17"/>
      <c r="X75" s="16"/>
      <c r="Y75" s="16"/>
      <c r="Z75" s="16"/>
      <c r="AA75" s="6"/>
    </row>
    <row r="76" ht="112.5" customHeight="1">
      <c r="A76" s="17"/>
      <c r="B76" s="21"/>
      <c r="C76" s="16"/>
      <c r="D76" s="17"/>
      <c r="E76" s="6"/>
      <c r="F76" s="21"/>
      <c r="G76" s="14"/>
      <c r="H76" s="16"/>
      <c r="I76" s="16"/>
      <c r="J76" s="14"/>
      <c r="K76" s="14"/>
      <c r="L76" s="16"/>
      <c r="M76" s="14"/>
      <c r="N76" s="14"/>
      <c r="O76" s="16"/>
      <c r="P76" s="16"/>
      <c r="Q76" s="16"/>
      <c r="R76" s="16"/>
      <c r="S76" s="16"/>
      <c r="T76" s="16"/>
      <c r="U76" s="16"/>
      <c r="V76" s="16"/>
      <c r="W76" s="17"/>
      <c r="X76" s="16"/>
      <c r="Y76" s="16"/>
      <c r="Z76" s="16"/>
      <c r="AA76" s="6"/>
    </row>
    <row r="77" ht="112.5" customHeight="1">
      <c r="A77" s="17"/>
      <c r="B77" s="21"/>
      <c r="C77" s="16"/>
      <c r="D77" s="17"/>
      <c r="E77" s="6"/>
      <c r="F77" s="21"/>
      <c r="G77" s="14"/>
      <c r="H77" s="16"/>
      <c r="I77" s="16"/>
      <c r="J77" s="14"/>
      <c r="K77" s="14"/>
      <c r="L77" s="16"/>
      <c r="M77" s="14"/>
      <c r="N77" s="14"/>
      <c r="O77" s="16"/>
      <c r="P77" s="16"/>
      <c r="Q77" s="16"/>
      <c r="R77" s="16"/>
      <c r="S77" s="16"/>
      <c r="T77" s="16"/>
      <c r="U77" s="16"/>
      <c r="V77" s="16"/>
      <c r="W77" s="17"/>
      <c r="X77" s="16"/>
      <c r="Y77" s="16"/>
      <c r="Z77" s="16"/>
      <c r="AA77" s="6"/>
    </row>
    <row r="78" ht="112.5" customHeight="1">
      <c r="A78" s="17"/>
      <c r="B78" s="21"/>
      <c r="C78" s="16"/>
      <c r="D78" s="17"/>
      <c r="E78" s="6"/>
      <c r="F78" s="14"/>
      <c r="G78" s="14"/>
      <c r="H78" s="16"/>
      <c r="I78" s="16"/>
      <c r="J78" s="14"/>
      <c r="K78" s="14"/>
      <c r="L78" s="16"/>
      <c r="M78" s="14"/>
      <c r="N78" s="14"/>
      <c r="O78" s="16"/>
      <c r="P78" s="16"/>
      <c r="Q78" s="16"/>
      <c r="R78" s="16"/>
      <c r="S78" s="16"/>
      <c r="T78" s="16"/>
      <c r="U78" s="16"/>
      <c r="V78" s="16"/>
      <c r="W78" s="17"/>
      <c r="X78" s="16"/>
      <c r="Y78" s="16"/>
      <c r="Z78" s="16"/>
      <c r="AA78" s="6"/>
    </row>
  </sheetData>
  <customSheetViews>
    <customSheetView guid="{977CF00C-79D2-4FC4-8B6E-E11CA0179CA5}" filter="1" showAutoFilter="1">
      <autoFilter ref="$A$1:$Y$78">
        <filterColumn colId="3">
          <filters/>
        </filterColumn>
      </autoFilter>
    </customSheetView>
    <customSheetView guid="{A9F1EDAD-10B0-4BBE-A891-7EF3615D09C4}" filter="1" showAutoFilter="1">
      <autoFilter ref="$A$1:$Y$78">
        <filterColumn colId="3">
          <filters/>
        </filterColumn>
      </autoFilter>
    </customSheetView>
    <customSheetView guid="{B3C2FA34-6E32-418E-91D9-D387EE1B519B}" filter="1" showAutoFilter="1">
      <autoFilter ref="$A$1:$Y$78">
        <filterColumn colId="3">
          <filters/>
        </filterColumn>
        <filterColumn colId="2">
          <filters blank="1">
            <filter val="Identificar"/>
          </filters>
        </filterColumn>
      </autoFilter>
    </customSheetView>
    <customSheetView guid="{DA14DD7F-0E3B-4678-889B-FBD1F338D859}" filter="1" showAutoFilter="1">
      <autoFilter ref="$A$1:$Y$78">
        <filterColumn colId="3">
          <filters/>
        </filterColumn>
      </autoFilter>
    </customSheetView>
    <customSheetView guid="{5DF7C1ED-92F6-4242-99FD-1BC0FF29251B}" filter="1" showAutoFilter="1">
      <autoFilter ref="$A$1:$AA$78">
        <filterColumn colId="3">
          <filters/>
        </filterColumn>
      </autoFilter>
    </customSheetView>
    <customSheetView guid="{04D8DE0E-BEC8-433B-89DF-1DDB90EDA4CA}" filter="1" showAutoFilter="1">
      <autoFilter ref="$A$1:$W$27">
        <filterColumn colId="0">
          <filters blank="1">
            <filter val="M1-G-7b"/>
            <filter val="M1-MyM-3a"/>
          </filters>
        </filterColumn>
      </autoFilter>
    </customSheetView>
    <customSheetView guid="{AB08F757-F921-4C03-AD67-DFFCBF975849}" filter="1" showAutoFilter="1">
      <autoFilter ref="$A$1:$Y$78"/>
    </customSheetView>
    <customSheetView guid="{F561340B-DDD5-4B8A-869E-C7BB7E97E846}" filter="1" showAutoFilter="1">
      <autoFilter ref="$A$1:$Y$78">
        <filterColumn colId="3">
          <filters/>
        </filterColumn>
      </autoFilter>
    </customSheetView>
    <customSheetView guid="{B45422B7-8E51-4747-A607-9ADD4E96CE94}" filter="1" showAutoFilter="1">
      <autoFilter ref="$A$1:$Y$78"/>
    </customSheetView>
    <customSheetView guid="{0FFCCCC1-A466-496F-B408-FF5D58B8C2BA}" filter="1" showAutoFilter="1">
      <autoFilter ref="$A$1:$Y$78">
        <filterColumn colId="3">
          <filters/>
        </filterColumn>
      </autoFilter>
    </customSheetView>
    <customSheetView guid="{6142582F-7EAC-466C-8A26-53612F82DEC3}" filter="1" showAutoFilter="1">
      <autoFilter ref="$A$1:$Y$78">
        <filterColumn colId="3">
          <filters/>
        </filterColumn>
      </autoFilter>
    </customSheetView>
    <customSheetView guid="{C97BCF60-62BB-4CE0-A9CE-344079349E7B}" filter="1" showAutoFilter="1">
      <autoFilter ref="$A$1:$Y$78">
        <filterColumn colId="3">
          <filters>
            <filter val="No hacer"/>
          </filters>
        </filterColumn>
        <filterColumn colId="23">
          <filters/>
        </filterColumn>
      </autoFilter>
    </customSheetView>
    <customSheetView guid="{1BC36CCF-D23B-4AED-9C20-E089FC3836B4}" filter="1" showAutoFilter="1">
      <autoFilter ref="$A$1:$AA$78">
        <filterColumn colId="3">
          <filters/>
        </filterColumn>
      </autoFilter>
    </customSheetView>
    <customSheetView guid="{A843A995-75B0-4ABD-87D6-9799A8E33477}" filter="1" showAutoFilter="1">
      <autoFilter ref="$A$1:$X$78">
        <filterColumn colId="5">
          <filters/>
        </filterColumn>
      </autoFilter>
    </customSheetView>
    <customSheetView guid="{2B1FD094-F390-41E3-ADBA-4CA36BFE626D}" filter="1" showAutoFilter="1">
      <autoFilter ref="$A$1:$Y$78">
        <filterColumn colId="23">
          <filters/>
        </filterColumn>
      </autoFilter>
    </customSheetView>
    <customSheetView guid="{2D8D6E33-80EC-432B-9653-324A0980D563}" filter="1" showAutoFilter="1">
      <autoFilter ref="$A$1:$Y$78"/>
    </customSheetView>
    <customSheetView guid="{1497055A-D34E-49FE-A507-368B6B179B06}" filter="1" showAutoFilter="1">
      <autoFilter ref="$A$1:$Y$78">
        <filterColumn colId="3">
          <filters/>
        </filterColumn>
        <filterColumn colId="2">
          <filters blank="1">
            <filter val="Identificar"/>
          </filters>
        </filterColumn>
      </autoFilter>
    </customSheetView>
    <customSheetView guid="{783BB95E-5536-4972-9511-6DD3A3FFDFD4}" filter="1" showAutoFilter="1">
      <autoFilter ref="$A$1:$Y$78">
        <filterColumn colId="3">
          <filters/>
        </filterColumn>
      </autoFilter>
    </customSheetView>
    <customSheetView guid="{F7F9FAF5-7FFE-40DA-8863-CCD8E8371ACA}" filter="1" showAutoFilter="1">
      <autoFilter ref="$D$1:$D$78"/>
    </customSheetView>
    <customSheetView guid="{BBDC7625-B379-4475-A991-5ED7A00CD515}" filter="1" showAutoFilter="1">
      <autoFilter ref="$A$1:$Y$78">
        <filterColumn colId="3">
          <filters/>
        </filterColumn>
      </autoFilter>
    </customSheetView>
    <customSheetView guid="{85A54042-4D6B-4401-8A10-15677B3000AF}" filter="1" showAutoFilter="1">
      <autoFilter ref="$A$1:$Y$78">
        <filterColumn colId="3">
          <filters blank="1"/>
        </filterColumn>
        <filterColumn colId="0">
          <customFilters>
            <customFilter val="*MyM-12*"/>
          </customFilters>
        </filterColumn>
      </autoFilter>
    </customSheetView>
    <customSheetView guid="{9799958B-547E-4ECB-AE9F-6779D9ADDF26}" filter="1" showAutoFilter="1">
      <autoFilter ref="$A$1:$Y$78">
        <filterColumn colId="3">
          <filters/>
        </filterColumn>
      </autoFilter>
    </customSheetView>
    <customSheetView guid="{D9A0BC46-4845-4333-81B3-62032096D319}" filter="1" showAutoFilter="1">
      <autoFilter ref="$A$1:$Y$78">
        <filterColumn colId="3">
          <filters/>
        </filterColumn>
      </autoFilter>
    </customSheetView>
    <customSheetView guid="{7427604F-54EA-4737-A037-D22015877BA2}" filter="1" showAutoFilter="1">
      <autoFilter ref="$A$1:$Y$78">
        <filterColumn colId="3">
          <filters/>
        </filterColumn>
      </autoFilter>
    </customSheetView>
    <customSheetView guid="{3FDE9CDF-D712-4DE9-9206-B654D3D07E65}" filter="1" showAutoFilter="1">
      <autoFilter ref="$A$1:$Y$78">
        <filterColumn colId="3">
          <filters/>
        </filterColumn>
      </autoFilter>
    </customSheetView>
    <customSheetView guid="{B2E70857-B5B6-4081-952D-2A12996175D9}" filter="1" showAutoFilter="1">
      <autoFilter ref="$A$1:$Y$78">
        <filterColumn colId="3">
          <filters/>
        </filterColumn>
        <filterColumn colId="11">
          <filters/>
        </filterColumn>
      </autoFilter>
    </customSheetView>
    <customSheetView guid="{CF87F73E-E5CF-4D52-A958-AFE723BAC8EE}" filter="1" showAutoFilter="1">
      <autoFilter ref="$A$1:$Y$78">
        <filterColumn colId="3">
          <filters/>
        </filterColumn>
      </autoFilter>
    </customSheetView>
    <customSheetView guid="{65A067DF-C0D7-42FF-866E-866E02B60925}" filter="1" showAutoFilter="1">
      <autoFilter ref="$J$1:$J$27">
        <filterColumn colId="0">
          <filters/>
        </filterColumn>
      </autoFilter>
    </customSheetView>
    <customSheetView guid="{10BD91BB-99AC-430C-A124-0FB03A74ACD2}" filter="1" showAutoFilter="1">
      <autoFilter ref="$A$1:$Y$78">
        <filterColumn colId="2">
          <filters blank="1">
            <filter val="Identificar"/>
          </filters>
        </filterColumn>
        <filterColumn colId="3">
          <filters/>
        </filterColumn>
        <filterColumn colId="11">
          <filters/>
        </filterColumn>
      </autoFilter>
    </customSheetView>
    <customSheetView guid="{FFEBD024-CBEC-4EB2-8A83-883BC0F9D996}" filter="1" showAutoFilter="1">
      <autoFilter ref="$A$1:$AA$78">
        <filterColumn colId="3">
          <filters/>
        </filterColumn>
      </autoFilter>
    </customSheetView>
    <customSheetView guid="{9D3A5E48-6FD3-484B-992E-5AD24FDDB5CF}" filter="1" showAutoFilter="1">
      <autoFilter ref="$A$1:$Y$78"/>
    </customSheetView>
    <customSheetView guid="{30AB8257-1E5A-4CF8-AF6C-2E243C0D7EA1}" filter="1" showAutoFilter="1">
      <autoFilter ref="$A$1:$Y$78"/>
    </customSheetView>
    <customSheetView guid="{809E8550-72BA-4EFC-8A8F-0C8AB291C6BE}" filter="1" showAutoFilter="1">
      <autoFilter ref="$B$1:$J$27"/>
    </customSheetView>
    <customSheetView guid="{127BE228-1F69-46EC-89A6-9ABF18E6F616}" filter="1" showAutoFilter="1">
      <autoFilter ref="$A$1:$Y$78">
        <filterColumn colId="23">
          <filters/>
        </filterColumn>
      </autoFilter>
    </customSheetView>
    <customSheetView guid="{D966515C-02D2-4836-9D60-361A2A19C376}" filter="1" showAutoFilter="1">
      <autoFilter ref="$A$1:$AA$78">
        <filterColumn colId="3">
          <filters/>
        </filterColumn>
        <filterColumn colId="11">
          <filters blank="1"/>
        </filterColumn>
      </autoFilter>
    </customSheetView>
    <customSheetView guid="{9D21D89B-9DBF-460F-84EB-8A129D520545}" filter="1" showAutoFilter="1">
      <autoFilter ref="$A$1:$AA$78">
        <filterColumn colId="3">
          <filters/>
        </filterColumn>
        <filterColumn colId="11">
          <filters/>
        </filterColumn>
      </autoFilter>
    </customSheetView>
    <customSheetView guid="{339AAFE1-F1E2-43E4-93B1-CE978D677706}" filter="1" showAutoFilter="1">
      <autoFilter ref="$A$1:$Y$78">
        <filterColumn colId="3">
          <filters/>
        </filterColumn>
      </autoFilter>
    </customSheetView>
    <customSheetView guid="{EDC7FDC3-7C86-4294-926A-948280AC228A}" filter="1" showAutoFilter="1">
      <autoFilter ref="$A$1:$Y$78">
        <filterColumn colId="3">
          <filters blank="1"/>
        </filterColumn>
        <filterColumn colId="0">
          <customFilters>
            <customFilter val="M5-G*"/>
          </customFilters>
        </filterColumn>
      </autoFilter>
    </customSheetView>
    <customSheetView guid="{6D592546-8177-421B-A022-A07AC7561D4E}" filter="1" showAutoFilter="1">
      <autoFilter ref="$A$1:$Y$78">
        <filterColumn colId="23">
          <filters/>
        </filterColumn>
      </autoFilter>
    </customSheetView>
    <customSheetView guid="{9449D0F6-74C4-4215-B6C1-618B3503B02C}" filter="1" showAutoFilter="1">
      <autoFilter ref="$A$1:$Y$78"/>
    </customSheetView>
    <customSheetView guid="{D3C994B6-7F35-4F45-AC19-5A9A3802721A}" filter="1" showAutoFilter="1">
      <autoFilter ref="$A$1:$Y$78">
        <filterColumn colId="3">
          <filters/>
        </filterColumn>
      </autoFilter>
    </customSheetView>
    <customSheetView guid="{23D08132-2FAE-4F35-AFCF-E41754177D10}" filter="1" showAutoFilter="1">
      <autoFilter ref="$A$1:$Y$78">
        <filterColumn colId="24">
          <filters blank="1"/>
        </filterColumn>
        <filterColumn colId="23">
          <filters/>
        </filterColumn>
        <filterColumn colId="13">
          <filters blank="1"/>
        </filterColumn>
      </autoFilter>
    </customSheetView>
    <customSheetView guid="{38EE2CEF-15CF-4626-8A61-A45E0CA4A2E9}" filter="1" showAutoFilter="1">
      <autoFilter ref="$A$1:$Y$78">
        <filterColumn colId="3">
          <filters/>
        </filterColumn>
      </autoFilter>
    </customSheetView>
    <customSheetView guid="{6079964D-8F22-4BBF-BDE3-AF2D662FFEA6}" filter="1" showAutoFilter="1">
      <autoFilter ref="$B$1:$P$78"/>
    </customSheetView>
    <customSheetView guid="{588EAF37-B875-4D25-A130-81112A2BEEA9}" filter="1" showAutoFilter="1">
      <autoFilter ref="$A$1:$AA$78">
        <filterColumn colId="3">
          <filters/>
        </filterColumn>
        <filterColumn colId="11">
          <filters blank="1"/>
        </filterColumn>
      </autoFilter>
    </customSheetView>
    <customSheetView guid="{76D3B8F9-6726-4224-B5CA-F1D7CEA68A70}" filter="1" showAutoFilter="1">
      <autoFilter ref="$A$1:$Y$78">
        <filterColumn colId="3">
          <filters/>
        </filterColumn>
      </autoFilter>
    </customSheetView>
    <customSheetView guid="{05A189C4-383E-47FC-8C83-3C4DC43E96C8}" filter="1" showAutoFilter="1">
      <autoFilter ref="$A$1:$Y$78">
        <filterColumn colId="3">
          <filters/>
        </filterColumn>
        <filterColumn colId="2">
          <filters blank="1">
            <filter val="Identificar"/>
          </filters>
        </filterColumn>
      </autoFilter>
    </customSheetView>
    <customSheetView guid="{FDA24355-D582-4C49-B450-58E209D9D48C}" filter="1" showAutoFilter="1">
      <autoFilter ref="$A$1:$AA$78">
        <filterColumn colId="3">
          <filters/>
        </filterColumn>
        <filterColumn colId="11">
          <filters blank="1"/>
        </filterColumn>
      </autoFilter>
    </customSheetView>
    <customSheetView guid="{BD2AAD53-386A-430E-AFE7-0FDD6DCD0BFF}" filter="1" showAutoFilter="1">
      <autoFilter ref="$A$1:$Y$78">
        <filterColumn colId="3">
          <filters/>
        </filterColumn>
      </autoFilter>
    </customSheetView>
    <customSheetView guid="{DFF00462-2A39-42A1-BAA1-1CCF15243926}" filter="1" showAutoFilter="1">
      <autoFilter ref="$F$1:$F$27"/>
    </customSheetView>
    <customSheetView guid="{F6AC7C48-0E27-4CE1-B6CB-C0650D0A633F}" filter="1" showAutoFilter="1">
      <autoFilter ref="$A$1:$Y$78">
        <filterColumn colId="3">
          <filters/>
        </filterColumn>
        <filterColumn colId="2">
          <filters blank="1">
            <filter val="Identificar"/>
          </filters>
        </filterColumn>
      </autoFilter>
    </customSheetView>
    <customSheetView guid="{574F67A1-405F-4202-A30C-8496D054DE51}" filter="1" showAutoFilter="1">
      <autoFilter ref="$A$1:$AA$78">
        <filterColumn colId="3">
          <filters/>
        </filterColumn>
      </autoFilter>
    </customSheetView>
    <customSheetView guid="{B2790AB7-4DBB-4C84-AF3D-A5995C5C0397}" filter="1" showAutoFilter="1">
      <autoFilter ref="$J$1:$J$27">
        <filterColumn colId="0">
          <filters/>
        </filterColumn>
      </autoFilter>
    </customSheetView>
    <customSheetView guid="{E0378814-969C-405B-AE71-085C8488F7D2}" filter="1" showAutoFilter="1">
      <autoFilter ref="$A$1:$Y$78">
        <filterColumn colId="3">
          <filters/>
        </filterColumn>
      </autoFilter>
    </customSheetView>
    <customSheetView guid="{46858781-AEC8-48BE-A31C-51E6A3CE0C75}" filter="1" showAutoFilter="1">
      <autoFilter ref="$A$1:$Y$78">
        <filterColumn colId="3">
          <filters/>
        </filterColumn>
      </autoFilter>
    </customSheetView>
    <customSheetView guid="{45938DC4-FBE7-4731-BBF5-00ABE8056687}" filter="1" showAutoFilter="1">
      <autoFilter ref="$A$1:$Y$78">
        <filterColumn colId="3">
          <filters/>
        </filterColumn>
      </autoFilter>
    </customSheetView>
    <customSheetView guid="{7D88D1DE-C98F-417B-86EB-58D86B5F5B89}" filter="1" showAutoFilter="1">
      <autoFilter ref="$A$1:$Y$78">
        <filterColumn colId="3">
          <filters/>
        </filterColumn>
      </autoFilter>
    </customSheetView>
    <customSheetView guid="{2E8B72EF-626B-44EE-BB33-12EF91A7B614}" filter="1" showAutoFilter="1">
      <autoFilter ref="$A$1:$Y$78">
        <filterColumn colId="3">
          <filters/>
        </filterColumn>
        <filterColumn colId="13">
          <filters blank="1"/>
        </filterColumn>
      </autoFilter>
    </customSheetView>
    <customSheetView guid="{A9D17259-300D-47A6-915D-02322AB8C178}" filter="1" showAutoFilter="1">
      <autoFilter ref="$A$1:$Y$78">
        <filterColumn colId="3">
          <filters/>
        </filterColumn>
      </autoFilter>
    </customSheetView>
    <customSheetView guid="{46472DB4-D1A3-4376-BE97-D01D664ACFBD}" filter="1" showAutoFilter="1">
      <autoFilter ref="$A$1:$AA$78">
        <filterColumn colId="3">
          <filters/>
        </filterColumn>
      </autoFilter>
    </customSheetView>
    <customSheetView guid="{A521055B-FB18-4689-BB44-0B722AD04667}" filter="1" showAutoFilter="1">
      <autoFilter ref="$A$1:$Y$78">
        <filterColumn colId="16">
          <filters/>
        </filterColumn>
      </autoFilter>
    </customSheetView>
    <customSheetView guid="{341ABDE1-D01C-433D-99A4-88DC0FFE301F}" filter="1" showAutoFilter="1">
      <autoFilter ref="$A$1:$W$39"/>
    </customSheetView>
    <customSheetView guid="{7F481E40-5DEB-49C9-92EC-E6C4C8AB25DA}" filter="1" showAutoFilter="1">
      <autoFilter ref="$A$1:$Y$78">
        <filterColumn colId="3">
          <filters/>
        </filterColumn>
      </autoFilter>
    </customSheetView>
    <customSheetView guid="{B953D705-8F9D-42FF-8830-42460190D4B0}" filter="1" showAutoFilter="1">
      <autoFilter ref="$A$1:$Y$78">
        <filterColumn colId="3">
          <filters/>
        </filterColumn>
      </autoFilter>
    </customSheetView>
  </customSheetViews>
  <conditionalFormatting sqref="C1:C78">
    <cfRule type="cellIs" dxfId="1" priority="1" operator="equal">
      <formula>"Identificar"</formula>
    </cfRule>
  </conditionalFormatting>
  <conditionalFormatting sqref="C1:C78">
    <cfRule type="cellIs" dxfId="2" priority="2" operator="equal">
      <formula>"Evocar"</formula>
    </cfRule>
  </conditionalFormatting>
  <conditionalFormatting sqref="C1:C78">
    <cfRule type="cellIs" dxfId="3" priority="3" operator="equal">
      <formula>"Aplicar"</formula>
    </cfRule>
  </conditionalFormatting>
  <conditionalFormatting sqref="D1:D78">
    <cfRule type="cellIs" dxfId="12" priority="4" operator="equal">
      <formula>"JSON revisado"</formula>
    </cfRule>
  </conditionalFormatting>
  <conditionalFormatting sqref="D1:D78">
    <cfRule type="cellIs" dxfId="5" priority="5" operator="equal">
      <formula>"Pendiente de revisión"</formula>
    </cfRule>
  </conditionalFormatting>
  <conditionalFormatting sqref="D1:D78">
    <cfRule type="cellIs" dxfId="6" priority="6" operator="equal">
      <formula>"Ortografía+cast"</formula>
    </cfRule>
  </conditionalFormatting>
  <conditionalFormatting sqref="D1:D78">
    <cfRule type="cellIs" dxfId="13" priority="7" operator="equal">
      <formula>"JSON sin imagen"</formula>
    </cfRule>
  </conditionalFormatting>
  <conditionalFormatting sqref="D1:D78">
    <cfRule type="cellIs" dxfId="14" priority="8" operator="equal">
      <formula>"JSON con imagen"</formula>
    </cfRule>
  </conditionalFormatting>
  <conditionalFormatting sqref="D1:D78">
    <cfRule type="cellIs" dxfId="9" priority="9" operator="equal">
      <formula>"No hacer"</formula>
    </cfRule>
  </conditionalFormatting>
  <conditionalFormatting sqref="M2:M3 M6:M78 N9">
    <cfRule type="expression" dxfId="0" priority="10">
      <formula>L:L="Scaff"</formula>
    </cfRule>
  </conditionalFormatting>
  <conditionalFormatting sqref="N2:N3 N6:N78">
    <cfRule type="expression" dxfId="0" priority="11">
      <formula>L:L="Scaff"</formula>
    </cfRule>
  </conditionalFormatting>
  <conditionalFormatting sqref="Q2:Q78">
    <cfRule type="expression" dxfId="0" priority="12">
      <formula>L:L="TE + hint"</formula>
    </cfRule>
  </conditionalFormatting>
  <conditionalFormatting sqref="R2:R78">
    <cfRule type="expression" dxfId="0" priority="13">
      <formula>L:L="TE + hint"</formula>
    </cfRule>
  </conditionalFormatting>
  <conditionalFormatting sqref="S2:S78">
    <cfRule type="expression" dxfId="0" priority="14">
      <formula>L:L="TE + hint"</formula>
    </cfRule>
  </conditionalFormatting>
  <conditionalFormatting sqref="T2:T78">
    <cfRule type="expression" dxfId="0" priority="15">
      <formula>L:L="TE + hint"</formula>
    </cfRule>
  </conditionalFormatting>
  <conditionalFormatting sqref="U2:U78">
    <cfRule type="expression" dxfId="0" priority="16">
      <formula>L:L="TE + hint"</formula>
    </cfRule>
  </conditionalFormatting>
  <conditionalFormatting sqref="V2:V78">
    <cfRule type="expression" dxfId="0" priority="17">
      <formula>L:L="TE + hint"</formula>
    </cfRule>
  </conditionalFormatting>
  <conditionalFormatting sqref="AA2:AA78">
    <cfRule type="cellIs" dxfId="15" priority="18" operator="equal">
      <formula>"Total"</formula>
    </cfRule>
  </conditionalFormatting>
  <conditionalFormatting sqref="AA2:AA78">
    <cfRule type="cellIs" dxfId="16" priority="19" operator="equal">
      <formula>"Feedback"</formula>
    </cfRule>
  </conditionalFormatting>
  <dataValidations>
    <dataValidation type="list" allowBlank="1" sqref="E2:E78">
      <formula1>"Sí,No"</formula1>
    </dataValidation>
    <dataValidation type="list" allowBlank="1" sqref="AA2:AA78">
      <formula1>"Total,Feedback"</formula1>
    </dataValidation>
    <dataValidation type="list" allowBlank="1" sqref="L2:L78">
      <formula1>"TE + hint,Scaff"</formula1>
    </dataValidation>
    <dataValidation type="list" allowBlank="1" sqref="D2:D78">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5.88"/>
    <col customWidth="1" min="6" max="6" width="37.63"/>
    <col customWidth="1" min="7" max="7" width="12.63"/>
    <col customWidth="1" min="8" max="8" width="17.13"/>
    <col customWidth="1" min="9" max="9" width="32.75"/>
    <col customWidth="1" min="10" max="10" width="18.88"/>
  </cols>
  <sheetData>
    <row r="1">
      <c r="A1" s="1" t="s">
        <v>1922</v>
      </c>
      <c r="B1" s="2" t="s">
        <v>1</v>
      </c>
      <c r="C1" s="1" t="s">
        <v>1923</v>
      </c>
      <c r="D1" s="64" t="s">
        <v>1924</v>
      </c>
      <c r="E1" s="64" t="s">
        <v>1925</v>
      </c>
      <c r="F1" s="65" t="s">
        <v>1926</v>
      </c>
      <c r="G1" s="66" t="s">
        <v>3</v>
      </c>
      <c r="H1" s="67" t="s">
        <v>1927</v>
      </c>
      <c r="I1" s="67" t="s">
        <v>1928</v>
      </c>
      <c r="J1" s="68" t="s">
        <v>1929</v>
      </c>
      <c r="K1" s="69" t="str">
        <f>CONCATENATE("Pendiente de dibujar: ",COUNTIF(G1:G200,"=Pendiente de dibujar"))</f>
        <v>Pendiente de dibujar: 0</v>
      </c>
      <c r="L1" s="70" t="str">
        <f>CONCATENATE("Pendiente de revisar: ",COUNTIF(G1:G200,"=Pendiente de revisar"))</f>
        <v>Pendiente de revisar: 0</v>
      </c>
      <c r="M1" s="71" t="str">
        <f>CONCATENATE("Pendiente de corrección: ",COUNTIF(G1:G200,"=Pendiente de corrección"))</f>
        <v>Pendiente de corrección: 0</v>
      </c>
      <c r="N1" s="72" t="str">
        <f>CONCATENATE("OK: ",COUNTIF(G1:G200,"=OK"))</f>
        <v>OK: 190</v>
      </c>
      <c r="O1" s="23"/>
      <c r="P1" s="23"/>
      <c r="Q1" s="23"/>
      <c r="R1" s="23"/>
      <c r="S1" s="23"/>
      <c r="T1" s="23"/>
      <c r="U1" s="23"/>
      <c r="V1" s="23"/>
      <c r="W1" s="23"/>
    </row>
    <row r="2" ht="97.5" customHeight="1">
      <c r="A2" s="17" t="s">
        <v>1930</v>
      </c>
      <c r="B2" s="17" t="s">
        <v>101</v>
      </c>
      <c r="C2" s="10"/>
      <c r="D2" s="10"/>
      <c r="E2" s="17"/>
      <c r="F2" s="73" t="s">
        <v>1931</v>
      </c>
      <c r="G2" s="74" t="s">
        <v>1932</v>
      </c>
      <c r="H2" s="17" t="s">
        <v>1933</v>
      </c>
      <c r="I2" s="41"/>
      <c r="J2" s="75" t="s">
        <v>1934</v>
      </c>
      <c r="K2" s="23"/>
      <c r="L2" s="23"/>
      <c r="M2" s="23"/>
      <c r="N2" s="23"/>
      <c r="O2" s="23"/>
      <c r="P2" s="23"/>
      <c r="Q2" s="23"/>
      <c r="R2" s="23"/>
      <c r="S2" s="23"/>
      <c r="T2" s="23"/>
      <c r="U2" s="23"/>
      <c r="V2" s="23"/>
      <c r="W2" s="23"/>
    </row>
    <row r="3" ht="97.5" customHeight="1">
      <c r="A3" s="17" t="s">
        <v>1935</v>
      </c>
      <c r="B3" s="17" t="s">
        <v>101</v>
      </c>
      <c r="C3" s="10"/>
      <c r="D3" s="10"/>
      <c r="E3" s="17"/>
      <c r="F3" s="73" t="s">
        <v>1936</v>
      </c>
      <c r="G3" s="74" t="s">
        <v>1932</v>
      </c>
      <c r="H3" s="17" t="s">
        <v>1937</v>
      </c>
      <c r="I3" s="23"/>
      <c r="J3" s="31" t="s">
        <v>1938</v>
      </c>
      <c r="K3" s="23"/>
      <c r="L3" s="23"/>
      <c r="M3" s="23"/>
      <c r="N3" s="23"/>
      <c r="O3" s="23"/>
      <c r="P3" s="23"/>
      <c r="Q3" s="23"/>
      <c r="R3" s="23"/>
      <c r="S3" s="23"/>
      <c r="T3" s="23"/>
      <c r="U3" s="23"/>
      <c r="V3" s="23"/>
      <c r="W3" s="23"/>
    </row>
    <row r="4" ht="97.5" customHeight="1">
      <c r="A4" s="17" t="s">
        <v>1939</v>
      </c>
      <c r="B4" s="17" t="s">
        <v>101</v>
      </c>
      <c r="C4" s="10"/>
      <c r="D4" s="10"/>
      <c r="E4" s="17"/>
      <c r="F4" s="73" t="s">
        <v>1940</v>
      </c>
      <c r="G4" s="74" t="s">
        <v>1932</v>
      </c>
      <c r="H4" s="17" t="s">
        <v>1941</v>
      </c>
      <c r="I4" s="10"/>
      <c r="J4" s="75" t="s">
        <v>1942</v>
      </c>
      <c r="K4" s="23"/>
      <c r="L4" s="23"/>
      <c r="M4" s="23"/>
      <c r="N4" s="23"/>
      <c r="O4" s="23"/>
      <c r="P4" s="23"/>
      <c r="Q4" s="23"/>
      <c r="R4" s="23"/>
      <c r="S4" s="23"/>
      <c r="T4" s="23"/>
      <c r="U4" s="23"/>
      <c r="V4" s="23"/>
      <c r="W4" s="23"/>
    </row>
    <row r="5" ht="97.5" customHeight="1">
      <c r="A5" s="17" t="s">
        <v>1943</v>
      </c>
      <c r="B5" s="17" t="s">
        <v>499</v>
      </c>
      <c r="C5" s="10"/>
      <c r="D5" s="10"/>
      <c r="E5" s="16"/>
      <c r="F5" s="76" t="s">
        <v>1944</v>
      </c>
      <c r="G5" s="74" t="s">
        <v>1932</v>
      </c>
      <c r="H5" s="17" t="s">
        <v>1945</v>
      </c>
      <c r="I5" s="23"/>
      <c r="J5" s="75" t="s">
        <v>1946</v>
      </c>
      <c r="K5" s="23"/>
      <c r="L5" s="23"/>
      <c r="M5" s="23"/>
      <c r="N5" s="23"/>
      <c r="O5" s="23"/>
      <c r="P5" s="23"/>
      <c r="Q5" s="23"/>
      <c r="R5" s="23"/>
      <c r="S5" s="23"/>
      <c r="T5" s="23"/>
      <c r="U5" s="23"/>
      <c r="V5" s="23"/>
      <c r="W5" s="23"/>
    </row>
    <row r="6" ht="97.5" customHeight="1">
      <c r="A6" s="17" t="s">
        <v>1947</v>
      </c>
      <c r="B6" s="17" t="s">
        <v>499</v>
      </c>
      <c r="C6" s="10"/>
      <c r="D6" s="10"/>
      <c r="E6" s="16"/>
      <c r="F6" s="76" t="s">
        <v>1948</v>
      </c>
      <c r="G6" s="74" t="s">
        <v>1932</v>
      </c>
      <c r="H6" s="17" t="s">
        <v>1949</v>
      </c>
      <c r="I6" s="23"/>
      <c r="J6" s="75" t="s">
        <v>1950</v>
      </c>
      <c r="K6" s="23"/>
      <c r="L6" s="23"/>
      <c r="M6" s="23"/>
      <c r="N6" s="23"/>
      <c r="O6" s="23"/>
      <c r="P6" s="23"/>
      <c r="Q6" s="23"/>
      <c r="R6" s="23"/>
      <c r="S6" s="23"/>
      <c r="T6" s="23"/>
      <c r="U6" s="23"/>
      <c r="V6" s="23"/>
      <c r="W6" s="23"/>
    </row>
    <row r="7" ht="97.5" customHeight="1">
      <c r="A7" s="17" t="s">
        <v>1951</v>
      </c>
      <c r="B7" s="17" t="s">
        <v>499</v>
      </c>
      <c r="C7" s="10"/>
      <c r="D7" s="10"/>
      <c r="E7" s="16"/>
      <c r="F7" s="76" t="s">
        <v>1952</v>
      </c>
      <c r="G7" s="74" t="s">
        <v>1932</v>
      </c>
      <c r="H7" s="17" t="s">
        <v>1953</v>
      </c>
      <c r="I7" s="23"/>
      <c r="J7" s="31" t="s">
        <v>1954</v>
      </c>
      <c r="K7" s="23"/>
      <c r="L7" s="23"/>
      <c r="M7" s="23"/>
      <c r="N7" s="23"/>
      <c r="O7" s="23"/>
      <c r="P7" s="23"/>
      <c r="Q7" s="23"/>
      <c r="R7" s="23"/>
      <c r="S7" s="23"/>
      <c r="T7" s="23"/>
      <c r="U7" s="23"/>
      <c r="V7" s="23"/>
      <c r="W7" s="23"/>
    </row>
    <row r="8" ht="97.5" customHeight="1">
      <c r="A8" s="17" t="s">
        <v>1955</v>
      </c>
      <c r="B8" s="17" t="s">
        <v>31</v>
      </c>
      <c r="C8" s="10"/>
      <c r="D8" s="10"/>
      <c r="E8" s="16"/>
      <c r="F8" s="76" t="s">
        <v>1956</v>
      </c>
      <c r="G8" s="74" t="s">
        <v>1932</v>
      </c>
      <c r="H8" s="17" t="s">
        <v>1957</v>
      </c>
      <c r="I8" s="10"/>
      <c r="J8" s="31" t="s">
        <v>1958</v>
      </c>
      <c r="K8" s="23"/>
      <c r="L8" s="23"/>
      <c r="M8" s="23"/>
      <c r="N8" s="23"/>
      <c r="O8" s="23"/>
      <c r="P8" s="23"/>
      <c r="Q8" s="23"/>
      <c r="R8" s="23"/>
      <c r="S8" s="23"/>
      <c r="T8" s="23"/>
      <c r="U8" s="23"/>
      <c r="V8" s="23"/>
      <c r="W8" s="23"/>
    </row>
    <row r="9" ht="97.5" customHeight="1">
      <c r="A9" s="17" t="s">
        <v>1959</v>
      </c>
      <c r="B9" s="17" t="s">
        <v>31</v>
      </c>
      <c r="C9" s="10"/>
      <c r="D9" s="10"/>
      <c r="E9" s="16"/>
      <c r="F9" s="77" t="s">
        <v>1960</v>
      </c>
      <c r="G9" s="74" t="s">
        <v>1932</v>
      </c>
      <c r="H9" s="17" t="s">
        <v>1961</v>
      </c>
      <c r="I9" s="10"/>
      <c r="J9" s="75" t="s">
        <v>1962</v>
      </c>
      <c r="K9" s="23"/>
      <c r="L9" s="23"/>
      <c r="M9" s="23"/>
      <c r="N9" s="23"/>
      <c r="O9" s="23"/>
      <c r="P9" s="23"/>
      <c r="Q9" s="23"/>
      <c r="R9" s="23"/>
      <c r="S9" s="23"/>
      <c r="T9" s="23"/>
      <c r="U9" s="23"/>
      <c r="V9" s="23"/>
      <c r="W9" s="23"/>
    </row>
    <row r="10" ht="97.5" customHeight="1">
      <c r="A10" s="17" t="s">
        <v>1963</v>
      </c>
      <c r="B10" s="17" t="s">
        <v>62</v>
      </c>
      <c r="C10" s="10"/>
      <c r="D10" s="10"/>
      <c r="E10" s="17"/>
      <c r="F10" s="78" t="s">
        <v>1964</v>
      </c>
      <c r="G10" s="74" t="s">
        <v>1932</v>
      </c>
      <c r="H10" s="17" t="s">
        <v>1965</v>
      </c>
      <c r="I10" s="23"/>
      <c r="J10" s="31" t="s">
        <v>1966</v>
      </c>
      <c r="K10" s="23"/>
      <c r="L10" s="23"/>
      <c r="M10" s="23"/>
      <c r="N10" s="23"/>
      <c r="O10" s="23"/>
      <c r="P10" s="23"/>
      <c r="Q10" s="23"/>
      <c r="R10" s="23"/>
      <c r="S10" s="23"/>
      <c r="T10" s="23"/>
      <c r="U10" s="23"/>
      <c r="V10" s="23"/>
      <c r="W10" s="23"/>
    </row>
    <row r="11" ht="97.5" customHeight="1">
      <c r="A11" s="17" t="s">
        <v>1963</v>
      </c>
      <c r="B11" s="17" t="s">
        <v>62</v>
      </c>
      <c r="C11" s="10"/>
      <c r="D11" s="10"/>
      <c r="E11" s="17" t="s">
        <v>1965</v>
      </c>
      <c r="F11" s="78" t="s">
        <v>1967</v>
      </c>
      <c r="G11" s="74" t="s">
        <v>1932</v>
      </c>
      <c r="H11" s="17" t="s">
        <v>1968</v>
      </c>
      <c r="I11" s="23"/>
      <c r="J11" s="31" t="s">
        <v>1969</v>
      </c>
      <c r="K11" s="23"/>
      <c r="L11" s="23"/>
      <c r="M11" s="23"/>
      <c r="N11" s="23"/>
      <c r="O11" s="23"/>
      <c r="P11" s="23"/>
      <c r="Q11" s="23"/>
      <c r="R11" s="23"/>
      <c r="S11" s="23"/>
      <c r="T11" s="23"/>
      <c r="U11" s="23"/>
      <c r="V11" s="23"/>
      <c r="W11" s="23"/>
    </row>
    <row r="12">
      <c r="A12" s="17" t="s">
        <v>1970</v>
      </c>
      <c r="B12" s="17" t="s">
        <v>62</v>
      </c>
      <c r="C12" s="10"/>
      <c r="D12" s="10"/>
      <c r="E12" s="16"/>
      <c r="F12" s="79" t="s">
        <v>1971</v>
      </c>
      <c r="G12" s="74" t="s">
        <v>1932</v>
      </c>
      <c r="H12" s="17" t="s">
        <v>1972</v>
      </c>
      <c r="I12" s="23"/>
      <c r="J12" s="75" t="s">
        <v>1973</v>
      </c>
      <c r="K12" s="23"/>
      <c r="L12" s="23"/>
      <c r="M12" s="23"/>
      <c r="N12" s="23"/>
      <c r="O12" s="23"/>
      <c r="P12" s="23"/>
      <c r="Q12" s="23"/>
      <c r="R12" s="23"/>
      <c r="S12" s="23"/>
      <c r="T12" s="23"/>
      <c r="U12" s="23"/>
      <c r="V12" s="23"/>
      <c r="W12" s="23"/>
    </row>
    <row r="13">
      <c r="A13" s="17" t="s">
        <v>1974</v>
      </c>
      <c r="B13" s="17" t="s">
        <v>151</v>
      </c>
      <c r="C13" s="10"/>
      <c r="D13" s="10"/>
      <c r="E13" s="16"/>
      <c r="F13" s="80" t="s">
        <v>1975</v>
      </c>
      <c r="G13" s="74" t="s">
        <v>1932</v>
      </c>
      <c r="H13" s="17" t="s">
        <v>1976</v>
      </c>
      <c r="I13" s="10"/>
      <c r="J13" s="75" t="s">
        <v>1977</v>
      </c>
      <c r="K13" s="23"/>
      <c r="L13" s="23"/>
      <c r="M13" s="23"/>
      <c r="N13" s="23"/>
      <c r="O13" s="23"/>
      <c r="P13" s="23"/>
      <c r="Q13" s="23"/>
      <c r="R13" s="23"/>
      <c r="S13" s="23"/>
      <c r="T13" s="23"/>
      <c r="U13" s="23"/>
      <c r="V13" s="23"/>
      <c r="W13" s="23"/>
    </row>
    <row r="14">
      <c r="A14" s="17" t="s">
        <v>1978</v>
      </c>
      <c r="B14" s="17" t="s">
        <v>151</v>
      </c>
      <c r="C14" s="10"/>
      <c r="D14" s="10"/>
      <c r="E14" s="16"/>
      <c r="F14" s="79" t="s">
        <v>1979</v>
      </c>
      <c r="G14" s="74" t="s">
        <v>1932</v>
      </c>
      <c r="H14" s="17" t="s">
        <v>1980</v>
      </c>
      <c r="I14" s="10"/>
      <c r="J14" s="75" t="s">
        <v>1981</v>
      </c>
      <c r="K14" s="23"/>
      <c r="L14" s="23"/>
      <c r="M14" s="23"/>
      <c r="N14" s="23"/>
      <c r="O14" s="23"/>
      <c r="P14" s="23"/>
      <c r="Q14" s="23"/>
      <c r="R14" s="23"/>
      <c r="S14" s="23"/>
      <c r="T14" s="23"/>
      <c r="U14" s="23"/>
      <c r="V14" s="23"/>
      <c r="W14" s="23"/>
    </row>
    <row r="15">
      <c r="A15" s="17" t="s">
        <v>1982</v>
      </c>
      <c r="B15" s="17" t="s">
        <v>151</v>
      </c>
      <c r="C15" s="10"/>
      <c r="D15" s="10"/>
      <c r="E15" s="16"/>
      <c r="F15" s="78" t="s">
        <v>1983</v>
      </c>
      <c r="G15" s="74" t="s">
        <v>1932</v>
      </c>
      <c r="H15" s="17" t="s">
        <v>1984</v>
      </c>
      <c r="I15" s="23"/>
      <c r="J15" s="75" t="s">
        <v>1985</v>
      </c>
      <c r="K15" s="23"/>
      <c r="L15" s="23"/>
      <c r="M15" s="23"/>
      <c r="N15" s="23"/>
      <c r="O15" s="23"/>
      <c r="P15" s="23"/>
      <c r="Q15" s="23"/>
      <c r="R15" s="23"/>
      <c r="S15" s="23"/>
      <c r="T15" s="23"/>
      <c r="U15" s="23"/>
      <c r="V15" s="23"/>
      <c r="W15" s="23"/>
    </row>
    <row r="16">
      <c r="A16" s="17" t="s">
        <v>1986</v>
      </c>
      <c r="B16" s="17" t="s">
        <v>166</v>
      </c>
      <c r="C16" s="10"/>
      <c r="D16" s="10"/>
      <c r="E16" s="16"/>
      <c r="F16" s="21" t="s">
        <v>1986</v>
      </c>
      <c r="G16" s="74" t="s">
        <v>1932</v>
      </c>
      <c r="H16" s="17" t="s">
        <v>1987</v>
      </c>
      <c r="I16" s="23"/>
      <c r="J16" s="75" t="s">
        <v>1985</v>
      </c>
      <c r="K16" s="23"/>
      <c r="L16" s="23"/>
      <c r="M16" s="23"/>
      <c r="N16" s="23"/>
      <c r="O16" s="23"/>
      <c r="P16" s="23"/>
      <c r="Q16" s="23"/>
      <c r="R16" s="23"/>
      <c r="S16" s="23"/>
      <c r="T16" s="23"/>
      <c r="U16" s="23"/>
      <c r="V16" s="23"/>
      <c r="W16" s="23"/>
    </row>
    <row r="17">
      <c r="A17" s="17" t="s">
        <v>1988</v>
      </c>
      <c r="B17" s="17" t="s">
        <v>166</v>
      </c>
      <c r="C17" s="10"/>
      <c r="D17" s="10"/>
      <c r="E17" s="16"/>
      <c r="F17" s="21" t="s">
        <v>1988</v>
      </c>
      <c r="G17" s="74" t="s">
        <v>1932</v>
      </c>
      <c r="H17" s="17" t="s">
        <v>1989</v>
      </c>
      <c r="I17" s="41"/>
      <c r="J17" s="81" t="s">
        <v>1990</v>
      </c>
      <c r="K17" s="23"/>
      <c r="L17" s="23"/>
      <c r="M17" s="23"/>
      <c r="N17" s="23"/>
      <c r="O17" s="23"/>
      <c r="P17" s="23"/>
      <c r="Q17" s="23"/>
      <c r="R17" s="23"/>
      <c r="S17" s="23"/>
      <c r="T17" s="23"/>
      <c r="U17" s="23"/>
      <c r="V17" s="23"/>
      <c r="W17" s="23"/>
    </row>
    <row r="18">
      <c r="A18" s="17" t="s">
        <v>1991</v>
      </c>
      <c r="B18" s="17" t="s">
        <v>166</v>
      </c>
      <c r="C18" s="10"/>
      <c r="D18" s="10"/>
      <c r="E18" s="16"/>
      <c r="F18" s="21" t="s">
        <v>1991</v>
      </c>
      <c r="G18" s="74" t="s">
        <v>1932</v>
      </c>
      <c r="H18" s="17" t="s">
        <v>1992</v>
      </c>
      <c r="I18" s="23"/>
      <c r="J18" s="82" t="s">
        <v>1993</v>
      </c>
      <c r="K18" s="23"/>
      <c r="L18" s="23"/>
      <c r="M18" s="23"/>
      <c r="N18" s="23"/>
      <c r="O18" s="23"/>
      <c r="P18" s="23"/>
      <c r="Q18" s="23"/>
      <c r="R18" s="23"/>
      <c r="S18" s="23"/>
      <c r="T18" s="23"/>
      <c r="U18" s="23"/>
      <c r="V18" s="23"/>
      <c r="W18" s="23"/>
    </row>
    <row r="19">
      <c r="A19" s="17" t="s">
        <v>1994</v>
      </c>
      <c r="B19" s="17" t="s">
        <v>183</v>
      </c>
      <c r="C19" s="10"/>
      <c r="D19" s="10"/>
      <c r="E19" s="16"/>
      <c r="F19" s="21" t="s">
        <v>1994</v>
      </c>
      <c r="G19" s="74" t="s">
        <v>1932</v>
      </c>
      <c r="H19" s="17" t="s">
        <v>1995</v>
      </c>
      <c r="I19" s="23"/>
      <c r="J19" s="82" t="s">
        <v>1996</v>
      </c>
      <c r="K19" s="23"/>
      <c r="L19" s="23"/>
      <c r="M19" s="23"/>
      <c r="N19" s="23"/>
      <c r="O19" s="23"/>
      <c r="P19" s="23"/>
      <c r="Q19" s="23"/>
      <c r="R19" s="23"/>
      <c r="S19" s="23"/>
      <c r="T19" s="23"/>
      <c r="U19" s="23"/>
      <c r="V19" s="23"/>
      <c r="W19" s="23"/>
    </row>
    <row r="20">
      <c r="A20" s="17" t="s">
        <v>1997</v>
      </c>
      <c r="B20" s="17" t="s">
        <v>183</v>
      </c>
      <c r="C20" s="10"/>
      <c r="D20" s="10"/>
      <c r="E20" s="16"/>
      <c r="F20" s="21" t="s">
        <v>1997</v>
      </c>
      <c r="G20" s="74" t="s">
        <v>1932</v>
      </c>
      <c r="H20" s="17" t="s">
        <v>1998</v>
      </c>
      <c r="I20" s="23"/>
      <c r="J20" s="82" t="s">
        <v>1999</v>
      </c>
      <c r="K20" s="23"/>
      <c r="L20" s="23"/>
      <c r="M20" s="23"/>
      <c r="N20" s="23"/>
      <c r="O20" s="23"/>
      <c r="P20" s="23"/>
      <c r="Q20" s="23"/>
      <c r="R20" s="23"/>
      <c r="S20" s="23"/>
      <c r="T20" s="23"/>
      <c r="U20" s="23"/>
      <c r="V20" s="23"/>
      <c r="W20" s="23"/>
    </row>
    <row r="21">
      <c r="A21" s="17" t="s">
        <v>2000</v>
      </c>
      <c r="B21" s="17" t="s">
        <v>183</v>
      </c>
      <c r="C21" s="7"/>
      <c r="D21" s="7"/>
      <c r="E21" s="16"/>
      <c r="F21" s="21" t="s">
        <v>2000</v>
      </c>
      <c r="G21" s="74" t="s">
        <v>1932</v>
      </c>
      <c r="H21" s="17" t="s">
        <v>2001</v>
      </c>
      <c r="I21" s="23"/>
      <c r="J21" s="82" t="s">
        <v>2002</v>
      </c>
      <c r="K21" s="23"/>
      <c r="L21" s="23"/>
      <c r="M21" s="23"/>
      <c r="N21" s="23"/>
      <c r="O21" s="23"/>
      <c r="P21" s="23"/>
      <c r="Q21" s="23"/>
      <c r="R21" s="23"/>
      <c r="S21" s="23"/>
      <c r="T21" s="23"/>
      <c r="U21" s="23"/>
      <c r="V21" s="23"/>
      <c r="W21" s="23"/>
    </row>
    <row r="22">
      <c r="A22" s="17" t="s">
        <v>2003</v>
      </c>
      <c r="B22" s="17" t="s">
        <v>750</v>
      </c>
      <c r="C22" s="23"/>
      <c r="D22" s="7"/>
      <c r="E22" s="16"/>
      <c r="F22" s="83" t="s">
        <v>2004</v>
      </c>
      <c r="G22" s="74" t="s">
        <v>1932</v>
      </c>
      <c r="H22" s="17" t="s">
        <v>2005</v>
      </c>
      <c r="I22" s="23"/>
      <c r="J22" s="82" t="s">
        <v>2006</v>
      </c>
      <c r="K22" s="23"/>
      <c r="L22" s="23"/>
      <c r="M22" s="23"/>
      <c r="N22" s="23"/>
      <c r="O22" s="23"/>
      <c r="P22" s="23"/>
      <c r="Q22" s="23"/>
      <c r="R22" s="23"/>
      <c r="S22" s="23"/>
      <c r="T22" s="23"/>
      <c r="U22" s="23"/>
      <c r="V22" s="23"/>
      <c r="W22" s="23"/>
    </row>
    <row r="23">
      <c r="A23" s="17" t="s">
        <v>2007</v>
      </c>
      <c r="B23" s="17" t="s">
        <v>750</v>
      </c>
      <c r="C23" s="23"/>
      <c r="D23" s="23"/>
      <c r="E23" s="16"/>
      <c r="F23" s="83" t="s">
        <v>2008</v>
      </c>
      <c r="G23" s="74" t="s">
        <v>1932</v>
      </c>
      <c r="H23" s="17" t="s">
        <v>2009</v>
      </c>
      <c r="I23" s="23"/>
      <c r="J23" s="81" t="s">
        <v>2010</v>
      </c>
      <c r="K23" s="23"/>
      <c r="L23" s="23"/>
      <c r="M23" s="23"/>
      <c r="N23" s="23"/>
      <c r="O23" s="23"/>
      <c r="P23" s="23"/>
      <c r="Q23" s="23"/>
      <c r="R23" s="23"/>
      <c r="S23" s="23"/>
      <c r="T23" s="23"/>
      <c r="U23" s="23"/>
      <c r="V23" s="23"/>
      <c r="W23" s="23"/>
    </row>
    <row r="24">
      <c r="A24" s="17" t="s">
        <v>2011</v>
      </c>
      <c r="B24" s="17" t="s">
        <v>750</v>
      </c>
      <c r="C24" s="23"/>
      <c r="D24" s="23"/>
      <c r="E24" s="16"/>
      <c r="F24" s="83" t="s">
        <v>2012</v>
      </c>
      <c r="G24" s="74" t="s">
        <v>1932</v>
      </c>
      <c r="H24" s="17" t="s">
        <v>2013</v>
      </c>
      <c r="I24" s="23"/>
      <c r="J24" s="82" t="s">
        <v>2014</v>
      </c>
      <c r="K24" s="23"/>
      <c r="L24" s="23"/>
      <c r="M24" s="23"/>
      <c r="N24" s="23"/>
      <c r="O24" s="23"/>
      <c r="P24" s="23"/>
      <c r="Q24" s="23"/>
      <c r="R24" s="23"/>
      <c r="S24" s="23"/>
      <c r="T24" s="23"/>
      <c r="U24" s="23"/>
      <c r="V24" s="23"/>
      <c r="W24" s="23"/>
    </row>
    <row r="25">
      <c r="A25" s="17" t="s">
        <v>2015</v>
      </c>
      <c r="B25" s="17" t="s">
        <v>750</v>
      </c>
      <c r="C25" s="23"/>
      <c r="D25" s="23"/>
      <c r="E25" s="16"/>
      <c r="F25" s="83" t="s">
        <v>2016</v>
      </c>
      <c r="G25" s="74" t="s">
        <v>1932</v>
      </c>
      <c r="H25" s="17" t="s">
        <v>2017</v>
      </c>
      <c r="I25" s="23"/>
      <c r="J25" s="82" t="s">
        <v>2018</v>
      </c>
      <c r="K25" s="23"/>
      <c r="L25" s="23"/>
      <c r="M25" s="23"/>
      <c r="N25" s="23"/>
      <c r="O25" s="23"/>
      <c r="P25" s="23"/>
      <c r="Q25" s="23"/>
      <c r="R25" s="23"/>
      <c r="S25" s="23"/>
      <c r="T25" s="23"/>
      <c r="U25" s="23"/>
      <c r="V25" s="23"/>
      <c r="W25" s="23"/>
    </row>
    <row r="26">
      <c r="A26" s="17" t="s">
        <v>2019</v>
      </c>
      <c r="B26" s="17" t="s">
        <v>235</v>
      </c>
      <c r="C26" s="23"/>
      <c r="D26" s="23"/>
      <c r="E26" s="17"/>
      <c r="F26" s="21" t="s">
        <v>2019</v>
      </c>
      <c r="G26" s="74" t="s">
        <v>1932</v>
      </c>
      <c r="H26" s="40" t="s">
        <v>2020</v>
      </c>
      <c r="I26" s="23"/>
      <c r="J26" s="82" t="s">
        <v>2021</v>
      </c>
      <c r="K26" s="23"/>
      <c r="L26" s="23"/>
      <c r="M26" s="23"/>
      <c r="N26" s="23"/>
      <c r="O26" s="23"/>
      <c r="P26" s="23"/>
      <c r="Q26" s="23"/>
      <c r="R26" s="23"/>
      <c r="S26" s="23"/>
      <c r="T26" s="23"/>
      <c r="U26" s="23"/>
      <c r="V26" s="23"/>
      <c r="W26" s="23"/>
    </row>
    <row r="27">
      <c r="A27" s="17" t="s">
        <v>2022</v>
      </c>
      <c r="B27" s="17" t="s">
        <v>235</v>
      </c>
      <c r="C27" s="23"/>
      <c r="D27" s="23"/>
      <c r="E27" s="17"/>
      <c r="F27" s="21" t="s">
        <v>2022</v>
      </c>
      <c r="G27" s="74" t="s">
        <v>1932</v>
      </c>
      <c r="H27" s="40" t="s">
        <v>2023</v>
      </c>
      <c r="I27" s="23"/>
      <c r="J27" s="82" t="s">
        <v>2024</v>
      </c>
      <c r="K27" s="23"/>
      <c r="L27" s="23"/>
      <c r="M27" s="23"/>
      <c r="N27" s="23"/>
      <c r="O27" s="23"/>
      <c r="P27" s="23"/>
      <c r="Q27" s="23"/>
      <c r="R27" s="23"/>
      <c r="S27" s="23"/>
      <c r="T27" s="23"/>
      <c r="U27" s="23"/>
      <c r="V27" s="23"/>
      <c r="W27" s="23"/>
    </row>
    <row r="28">
      <c r="A28" s="17" t="s">
        <v>2025</v>
      </c>
      <c r="B28" s="17" t="s">
        <v>235</v>
      </c>
      <c r="C28" s="23"/>
      <c r="D28" s="23"/>
      <c r="E28" s="17"/>
      <c r="F28" s="21" t="s">
        <v>2025</v>
      </c>
      <c r="G28" s="74" t="s">
        <v>1932</v>
      </c>
      <c r="H28" s="40" t="s">
        <v>2026</v>
      </c>
      <c r="I28" s="23"/>
      <c r="J28" s="82" t="s">
        <v>2027</v>
      </c>
      <c r="K28" s="23"/>
      <c r="L28" s="23"/>
      <c r="M28" s="23"/>
      <c r="N28" s="23"/>
      <c r="O28" s="23"/>
      <c r="P28" s="23"/>
      <c r="Q28" s="23"/>
      <c r="R28" s="23"/>
      <c r="S28" s="23"/>
      <c r="T28" s="23"/>
      <c r="U28" s="23"/>
      <c r="V28" s="23"/>
      <c r="W28" s="23"/>
    </row>
    <row r="29">
      <c r="A29" s="84" t="s">
        <v>2028</v>
      </c>
      <c r="B29" s="17" t="s">
        <v>235</v>
      </c>
      <c r="C29" s="23"/>
      <c r="D29" s="23"/>
      <c r="E29" s="16"/>
      <c r="F29" s="83" t="s">
        <v>2028</v>
      </c>
      <c r="G29" s="74" t="s">
        <v>1932</v>
      </c>
      <c r="H29" s="40" t="s">
        <v>2029</v>
      </c>
      <c r="I29" s="23"/>
      <c r="J29" s="82" t="s">
        <v>2030</v>
      </c>
      <c r="K29" s="23"/>
      <c r="L29" s="23"/>
      <c r="M29" s="23"/>
      <c r="N29" s="23"/>
      <c r="O29" s="23"/>
      <c r="P29" s="23"/>
      <c r="Q29" s="23"/>
      <c r="R29" s="23"/>
      <c r="S29" s="23"/>
      <c r="T29" s="23"/>
      <c r="U29" s="23"/>
      <c r="V29" s="23"/>
      <c r="W29" s="23"/>
    </row>
    <row r="30">
      <c r="A30" s="84" t="s">
        <v>2031</v>
      </c>
      <c r="B30" s="17" t="s">
        <v>235</v>
      </c>
      <c r="C30" s="23"/>
      <c r="D30" s="23"/>
      <c r="E30" s="16"/>
      <c r="F30" s="83" t="s">
        <v>2031</v>
      </c>
      <c r="G30" s="74" t="s">
        <v>1932</v>
      </c>
      <c r="H30" s="40" t="s">
        <v>2032</v>
      </c>
      <c r="I30" s="23"/>
      <c r="J30" s="82" t="s">
        <v>2033</v>
      </c>
      <c r="K30" s="23"/>
      <c r="L30" s="23"/>
      <c r="M30" s="23"/>
      <c r="N30" s="23"/>
      <c r="O30" s="23"/>
      <c r="P30" s="23"/>
      <c r="Q30" s="23"/>
      <c r="R30" s="23"/>
      <c r="S30" s="23"/>
      <c r="T30" s="23"/>
      <c r="U30" s="23"/>
      <c r="V30" s="23"/>
      <c r="W30" s="23"/>
    </row>
    <row r="31">
      <c r="A31" s="17" t="s">
        <v>2034</v>
      </c>
      <c r="B31" s="17" t="s">
        <v>235</v>
      </c>
      <c r="C31" s="23"/>
      <c r="D31" s="7"/>
      <c r="E31" s="17"/>
      <c r="F31" s="21" t="s">
        <v>2034</v>
      </c>
      <c r="G31" s="74" t="s">
        <v>1932</v>
      </c>
      <c r="H31" s="40" t="s">
        <v>2035</v>
      </c>
      <c r="I31" s="23"/>
      <c r="J31" s="82" t="s">
        <v>2036</v>
      </c>
      <c r="K31" s="23"/>
      <c r="L31" s="23"/>
      <c r="M31" s="23"/>
      <c r="N31" s="23"/>
      <c r="O31" s="23"/>
      <c r="P31" s="23"/>
      <c r="Q31" s="23"/>
      <c r="R31" s="23"/>
      <c r="S31" s="23"/>
      <c r="T31" s="23"/>
      <c r="U31" s="23"/>
      <c r="V31" s="23"/>
      <c r="W31" s="23"/>
    </row>
    <row r="32" ht="102.75" customHeight="1">
      <c r="A32" s="17" t="s">
        <v>2037</v>
      </c>
      <c r="B32" s="85" t="s">
        <v>1546</v>
      </c>
      <c r="C32" s="16"/>
      <c r="D32" s="6"/>
      <c r="E32" s="16"/>
      <c r="F32" s="21" t="s">
        <v>2038</v>
      </c>
      <c r="G32" s="74" t="s">
        <v>1932</v>
      </c>
      <c r="H32" s="17" t="s">
        <v>2039</v>
      </c>
      <c r="I32" s="23"/>
      <c r="J32" s="82" t="s">
        <v>2040</v>
      </c>
      <c r="K32" s="23"/>
      <c r="L32" s="23"/>
      <c r="M32" s="23"/>
      <c r="N32" s="23"/>
      <c r="O32" s="23"/>
      <c r="P32" s="23"/>
      <c r="Q32" s="23"/>
      <c r="R32" s="23"/>
      <c r="S32" s="23"/>
      <c r="T32" s="23"/>
      <c r="U32" s="23"/>
      <c r="V32" s="23"/>
      <c r="W32" s="23"/>
    </row>
    <row r="33">
      <c r="A33" s="17" t="s">
        <v>2041</v>
      </c>
      <c r="B33" s="85" t="s">
        <v>1546</v>
      </c>
      <c r="C33" s="16"/>
      <c r="D33" s="6"/>
      <c r="E33" s="16"/>
      <c r="F33" s="21" t="s">
        <v>2042</v>
      </c>
      <c r="G33" s="74" t="s">
        <v>1932</v>
      </c>
      <c r="H33" s="17" t="s">
        <v>2043</v>
      </c>
      <c r="I33" s="23"/>
      <c r="J33" s="82" t="s">
        <v>2044</v>
      </c>
      <c r="K33" s="23"/>
      <c r="L33" s="23"/>
      <c r="M33" s="23"/>
      <c r="N33" s="23"/>
      <c r="O33" s="23"/>
      <c r="P33" s="23"/>
      <c r="Q33" s="23"/>
      <c r="R33" s="23"/>
      <c r="S33" s="23"/>
      <c r="T33" s="23"/>
      <c r="U33" s="23"/>
      <c r="V33" s="23"/>
      <c r="W33" s="23"/>
    </row>
    <row r="34" ht="94.5" customHeight="1">
      <c r="A34" s="17" t="s">
        <v>2045</v>
      </c>
      <c r="B34" s="85" t="s">
        <v>1546</v>
      </c>
      <c r="C34" s="23"/>
      <c r="D34" s="7"/>
      <c r="E34" s="16"/>
      <c r="F34" s="21" t="s">
        <v>2046</v>
      </c>
      <c r="G34" s="74" t="s">
        <v>1932</v>
      </c>
      <c r="H34" s="17" t="s">
        <v>2047</v>
      </c>
      <c r="I34" s="23"/>
      <c r="J34" s="82" t="s">
        <v>2048</v>
      </c>
      <c r="K34" s="23"/>
      <c r="L34" s="23"/>
      <c r="M34" s="23"/>
      <c r="N34" s="23"/>
      <c r="O34" s="23"/>
      <c r="P34" s="23"/>
      <c r="Q34" s="23"/>
      <c r="R34" s="23"/>
      <c r="S34" s="23"/>
      <c r="T34" s="23"/>
      <c r="U34" s="23"/>
      <c r="V34" s="23"/>
      <c r="W34" s="23"/>
    </row>
    <row r="35" ht="74.25" customHeight="1">
      <c r="A35" s="17" t="s">
        <v>2049</v>
      </c>
      <c r="B35" s="85" t="s">
        <v>1546</v>
      </c>
      <c r="C35" s="23"/>
      <c r="D35" s="7"/>
      <c r="E35" s="16"/>
      <c r="F35" s="21" t="s">
        <v>2050</v>
      </c>
      <c r="G35" s="74" t="s">
        <v>1932</v>
      </c>
      <c r="H35" s="17" t="s">
        <v>2051</v>
      </c>
      <c r="I35" s="23"/>
      <c r="J35" s="82" t="s">
        <v>2052</v>
      </c>
      <c r="K35" s="23"/>
      <c r="L35" s="23"/>
      <c r="M35" s="23"/>
      <c r="N35" s="23"/>
      <c r="O35" s="23"/>
      <c r="P35" s="23"/>
      <c r="Q35" s="23"/>
      <c r="R35" s="23"/>
      <c r="S35" s="23"/>
      <c r="T35" s="23"/>
      <c r="U35" s="23"/>
      <c r="V35" s="23"/>
      <c r="W35" s="23"/>
    </row>
    <row r="36">
      <c r="A36" s="17" t="s">
        <v>2053</v>
      </c>
      <c r="B36" s="17" t="s">
        <v>1636</v>
      </c>
      <c r="C36" s="23"/>
      <c r="D36" s="7"/>
      <c r="E36" s="16"/>
      <c r="F36" s="21" t="s">
        <v>2054</v>
      </c>
      <c r="G36" s="74" t="s">
        <v>1932</v>
      </c>
      <c r="H36" s="17" t="s">
        <v>2055</v>
      </c>
      <c r="I36" s="10" t="s">
        <v>2056</v>
      </c>
      <c r="J36" s="82" t="s">
        <v>2057</v>
      </c>
      <c r="K36" s="23"/>
      <c r="L36" s="23"/>
      <c r="M36" s="23"/>
      <c r="N36" s="23"/>
      <c r="O36" s="23"/>
      <c r="P36" s="23"/>
      <c r="Q36" s="23"/>
      <c r="R36" s="23"/>
      <c r="S36" s="23"/>
      <c r="T36" s="23"/>
      <c r="U36" s="23"/>
      <c r="V36" s="23"/>
      <c r="W36" s="23"/>
    </row>
    <row r="37">
      <c r="A37" s="17" t="s">
        <v>2058</v>
      </c>
      <c r="B37" s="17" t="s">
        <v>1636</v>
      </c>
      <c r="C37" s="23"/>
      <c r="D37" s="7"/>
      <c r="E37" s="16"/>
      <c r="F37" s="21" t="s">
        <v>2059</v>
      </c>
      <c r="G37" s="74" t="s">
        <v>1932</v>
      </c>
      <c r="H37" s="17" t="s">
        <v>2060</v>
      </c>
      <c r="I37" s="10" t="s">
        <v>2061</v>
      </c>
      <c r="J37" s="82" t="s">
        <v>2062</v>
      </c>
      <c r="K37" s="23"/>
      <c r="L37" s="23"/>
      <c r="M37" s="23"/>
      <c r="N37" s="23"/>
      <c r="O37" s="23"/>
      <c r="P37" s="23"/>
      <c r="Q37" s="23"/>
      <c r="R37" s="23"/>
      <c r="S37" s="23"/>
      <c r="T37" s="23"/>
      <c r="U37" s="23"/>
      <c r="V37" s="23"/>
      <c r="W37" s="23"/>
    </row>
    <row r="38">
      <c r="A38" s="17" t="s">
        <v>2063</v>
      </c>
      <c r="B38" s="17" t="s">
        <v>1636</v>
      </c>
      <c r="C38" s="7"/>
      <c r="D38" s="23"/>
      <c r="E38" s="16"/>
      <c r="F38" s="21" t="s">
        <v>2063</v>
      </c>
      <c r="G38" s="74" t="s">
        <v>1932</v>
      </c>
      <c r="H38" s="17" t="s">
        <v>2064</v>
      </c>
      <c r="I38" s="10" t="s">
        <v>2061</v>
      </c>
      <c r="J38" s="81" t="s">
        <v>2065</v>
      </c>
      <c r="K38" s="23"/>
      <c r="L38" s="23"/>
      <c r="M38" s="23"/>
      <c r="N38" s="23"/>
      <c r="O38" s="23"/>
      <c r="P38" s="23"/>
      <c r="Q38" s="23"/>
      <c r="R38" s="23"/>
      <c r="S38" s="23"/>
      <c r="T38" s="23"/>
      <c r="U38" s="23"/>
      <c r="V38" s="23"/>
      <c r="W38" s="23"/>
    </row>
    <row r="39">
      <c r="A39" s="17" t="s">
        <v>2066</v>
      </c>
      <c r="B39" s="17" t="s">
        <v>1636</v>
      </c>
      <c r="C39" s="23"/>
      <c r="D39" s="23"/>
      <c r="E39" s="16"/>
      <c r="F39" s="21" t="s">
        <v>2067</v>
      </c>
      <c r="G39" s="74" t="s">
        <v>1932</v>
      </c>
      <c r="H39" s="17" t="s">
        <v>2068</v>
      </c>
      <c r="I39" s="17" t="s">
        <v>2069</v>
      </c>
      <c r="J39" s="81" t="s">
        <v>2070</v>
      </c>
      <c r="K39" s="23"/>
      <c r="L39" s="23"/>
      <c r="M39" s="23"/>
      <c r="N39" s="23"/>
      <c r="O39" s="23"/>
      <c r="P39" s="23"/>
      <c r="Q39" s="23"/>
      <c r="R39" s="23"/>
      <c r="S39" s="23"/>
      <c r="T39" s="23"/>
      <c r="U39" s="23"/>
      <c r="V39" s="23"/>
      <c r="W39" s="23"/>
    </row>
    <row r="40">
      <c r="A40" s="17" t="s">
        <v>2071</v>
      </c>
      <c r="B40" s="17" t="s">
        <v>1636</v>
      </c>
      <c r="C40" s="23"/>
      <c r="D40" s="23"/>
      <c r="E40" s="16"/>
      <c r="F40" s="21" t="s">
        <v>2072</v>
      </c>
      <c r="G40" s="74" t="s">
        <v>1932</v>
      </c>
      <c r="H40" s="17" t="s">
        <v>2073</v>
      </c>
      <c r="I40" s="17" t="s">
        <v>2069</v>
      </c>
      <c r="J40" s="81" t="s">
        <v>2074</v>
      </c>
      <c r="K40" s="23"/>
      <c r="L40" s="23"/>
      <c r="M40" s="23"/>
      <c r="N40" s="23"/>
      <c r="O40" s="23"/>
      <c r="P40" s="23"/>
      <c r="Q40" s="23"/>
      <c r="R40" s="23"/>
      <c r="S40" s="23"/>
      <c r="T40" s="23"/>
      <c r="U40" s="23"/>
      <c r="V40" s="23"/>
      <c r="W40" s="23"/>
    </row>
    <row r="41">
      <c r="A41" s="17" t="s">
        <v>2075</v>
      </c>
      <c r="B41" s="17" t="s">
        <v>1636</v>
      </c>
      <c r="C41" s="23"/>
      <c r="D41" s="23"/>
      <c r="E41" s="16"/>
      <c r="F41" s="21" t="s">
        <v>2076</v>
      </c>
      <c r="G41" s="74" t="s">
        <v>1932</v>
      </c>
      <c r="H41" s="17" t="s">
        <v>2077</v>
      </c>
      <c r="I41" s="17" t="s">
        <v>2069</v>
      </c>
      <c r="J41" s="82" t="s">
        <v>2078</v>
      </c>
      <c r="K41" s="23"/>
      <c r="L41" s="23"/>
      <c r="M41" s="23"/>
      <c r="N41" s="23"/>
      <c r="O41" s="23"/>
      <c r="P41" s="23"/>
      <c r="Q41" s="23"/>
      <c r="R41" s="23"/>
      <c r="S41" s="23"/>
      <c r="T41" s="23"/>
      <c r="U41" s="23"/>
      <c r="V41" s="23"/>
      <c r="W41" s="23"/>
    </row>
    <row r="42">
      <c r="A42" s="17" t="s">
        <v>2079</v>
      </c>
      <c r="B42" s="17" t="s">
        <v>1636</v>
      </c>
      <c r="C42" s="23"/>
      <c r="D42" s="23"/>
      <c r="E42" s="16"/>
      <c r="F42" s="21" t="s">
        <v>2080</v>
      </c>
      <c r="G42" s="74" t="s">
        <v>1932</v>
      </c>
      <c r="H42" s="17" t="s">
        <v>2081</v>
      </c>
      <c r="I42" s="17" t="s">
        <v>2069</v>
      </c>
      <c r="J42" s="82" t="s">
        <v>2082</v>
      </c>
      <c r="K42" s="23"/>
      <c r="L42" s="23"/>
      <c r="M42" s="23"/>
      <c r="N42" s="23"/>
      <c r="O42" s="23"/>
      <c r="P42" s="23"/>
      <c r="Q42" s="23"/>
      <c r="R42" s="23"/>
      <c r="S42" s="23"/>
      <c r="T42" s="23"/>
      <c r="U42" s="23"/>
      <c r="V42" s="23"/>
      <c r="W42" s="23"/>
    </row>
    <row r="43" ht="66.75" customHeight="1">
      <c r="A43" s="17" t="s">
        <v>2083</v>
      </c>
      <c r="B43" s="17" t="s">
        <v>1636</v>
      </c>
      <c r="C43" s="17"/>
      <c r="D43" s="17"/>
      <c r="E43" s="17"/>
      <c r="F43" s="21" t="s">
        <v>2084</v>
      </c>
      <c r="G43" s="74" t="s">
        <v>1932</v>
      </c>
      <c r="H43" s="17" t="s">
        <v>2085</v>
      </c>
      <c r="I43" s="17" t="s">
        <v>2069</v>
      </c>
      <c r="J43" s="82" t="s">
        <v>2086</v>
      </c>
      <c r="K43" s="23"/>
      <c r="L43" s="23"/>
      <c r="M43" s="23"/>
      <c r="N43" s="23"/>
      <c r="O43" s="23"/>
      <c r="P43" s="23"/>
      <c r="Q43" s="23"/>
      <c r="R43" s="23"/>
      <c r="S43" s="23"/>
      <c r="T43" s="23"/>
      <c r="U43" s="23"/>
      <c r="V43" s="23"/>
      <c r="W43" s="23"/>
    </row>
    <row r="44">
      <c r="A44" s="17" t="s">
        <v>2087</v>
      </c>
      <c r="B44" s="17" t="s">
        <v>1636</v>
      </c>
      <c r="C44" s="23"/>
      <c r="D44" s="23"/>
      <c r="E44" s="16"/>
      <c r="F44" s="21" t="s">
        <v>2088</v>
      </c>
      <c r="G44" s="74" t="s">
        <v>1932</v>
      </c>
      <c r="H44" s="17" t="s">
        <v>2089</v>
      </c>
      <c r="I44" s="17" t="s">
        <v>2069</v>
      </c>
      <c r="J44" s="82" t="s">
        <v>2090</v>
      </c>
      <c r="K44" s="23"/>
      <c r="L44" s="23"/>
      <c r="M44" s="23"/>
      <c r="N44" s="23"/>
      <c r="O44" s="23"/>
      <c r="P44" s="23"/>
      <c r="Q44" s="23"/>
      <c r="R44" s="23"/>
      <c r="S44" s="23"/>
      <c r="T44" s="23"/>
      <c r="U44" s="23"/>
      <c r="V44" s="23"/>
      <c r="W44" s="23"/>
    </row>
    <row r="45">
      <c r="A45" s="17" t="s">
        <v>2091</v>
      </c>
      <c r="B45" s="17" t="s">
        <v>1636</v>
      </c>
      <c r="C45" s="23"/>
      <c r="D45" s="23"/>
      <c r="E45" s="16"/>
      <c r="F45" s="21" t="s">
        <v>2092</v>
      </c>
      <c r="G45" s="74" t="s">
        <v>1932</v>
      </c>
      <c r="H45" s="17" t="s">
        <v>2093</v>
      </c>
      <c r="I45" s="10" t="s">
        <v>2094</v>
      </c>
      <c r="J45" s="82" t="s">
        <v>2095</v>
      </c>
      <c r="K45" s="23"/>
      <c r="L45" s="23"/>
      <c r="M45" s="23"/>
      <c r="N45" s="23"/>
      <c r="O45" s="23"/>
      <c r="P45" s="23"/>
      <c r="Q45" s="23"/>
      <c r="R45" s="23"/>
      <c r="S45" s="23"/>
      <c r="T45" s="23"/>
      <c r="U45" s="23"/>
      <c r="V45" s="23"/>
      <c r="W45" s="23"/>
    </row>
    <row r="46">
      <c r="A46" s="17" t="s">
        <v>2096</v>
      </c>
      <c r="B46" s="17" t="s">
        <v>1636</v>
      </c>
      <c r="C46" s="23"/>
      <c r="D46" s="23"/>
      <c r="E46" s="16"/>
      <c r="F46" s="21" t="s">
        <v>2097</v>
      </c>
      <c r="G46" s="74" t="s">
        <v>1932</v>
      </c>
      <c r="H46" s="17" t="s">
        <v>2098</v>
      </c>
      <c r="I46" s="10" t="s">
        <v>2099</v>
      </c>
      <c r="J46" s="82" t="s">
        <v>2100</v>
      </c>
      <c r="K46" s="23"/>
      <c r="L46" s="23"/>
      <c r="M46" s="23"/>
      <c r="N46" s="23"/>
      <c r="O46" s="23"/>
      <c r="P46" s="23"/>
      <c r="Q46" s="23"/>
      <c r="R46" s="23"/>
      <c r="S46" s="23"/>
      <c r="T46" s="23"/>
      <c r="U46" s="23"/>
      <c r="V46" s="23"/>
      <c r="W46" s="23"/>
    </row>
    <row r="47">
      <c r="A47" s="17" t="s">
        <v>2101</v>
      </c>
      <c r="B47" s="17" t="s">
        <v>1636</v>
      </c>
      <c r="C47" s="23"/>
      <c r="D47" s="23"/>
      <c r="E47" s="16"/>
      <c r="F47" s="21" t="s">
        <v>2102</v>
      </c>
      <c r="G47" s="74" t="s">
        <v>1932</v>
      </c>
      <c r="H47" s="17" t="s">
        <v>2103</v>
      </c>
      <c r="I47" s="10" t="s">
        <v>2104</v>
      </c>
      <c r="J47" s="82" t="s">
        <v>2105</v>
      </c>
      <c r="K47" s="23"/>
      <c r="L47" s="23"/>
      <c r="M47" s="23"/>
      <c r="N47" s="23"/>
      <c r="O47" s="23"/>
      <c r="P47" s="23"/>
      <c r="Q47" s="23"/>
      <c r="R47" s="23"/>
      <c r="S47" s="23"/>
      <c r="T47" s="23"/>
      <c r="U47" s="23"/>
      <c r="V47" s="23"/>
      <c r="W47" s="23"/>
    </row>
    <row r="48">
      <c r="A48" s="17" t="s">
        <v>2106</v>
      </c>
      <c r="B48" s="40" t="s">
        <v>1663</v>
      </c>
      <c r="C48" s="23"/>
      <c r="D48" s="23"/>
      <c r="E48" s="40"/>
      <c r="F48" s="78" t="s">
        <v>2107</v>
      </c>
      <c r="G48" s="74" t="s">
        <v>1932</v>
      </c>
      <c r="H48" s="17" t="s">
        <v>2108</v>
      </c>
      <c r="I48" s="23"/>
      <c r="J48" s="82" t="s">
        <v>2109</v>
      </c>
      <c r="K48" s="23"/>
      <c r="L48" s="23"/>
      <c r="M48" s="23"/>
      <c r="N48" s="23"/>
      <c r="O48" s="23"/>
      <c r="P48" s="23"/>
      <c r="Q48" s="23"/>
      <c r="R48" s="23"/>
      <c r="S48" s="23"/>
      <c r="T48" s="23"/>
      <c r="U48" s="23"/>
      <c r="V48" s="23"/>
      <c r="W48" s="23"/>
    </row>
    <row r="49">
      <c r="A49" s="17" t="s">
        <v>2110</v>
      </c>
      <c r="B49" s="40" t="s">
        <v>1663</v>
      </c>
      <c r="C49" s="23"/>
      <c r="D49" s="10"/>
      <c r="E49" s="40"/>
      <c r="F49" s="78" t="s">
        <v>2111</v>
      </c>
      <c r="G49" s="74" t="s">
        <v>1932</v>
      </c>
      <c r="H49" s="17" t="s">
        <v>2112</v>
      </c>
      <c r="I49" s="23"/>
      <c r="J49" s="82" t="s">
        <v>2113</v>
      </c>
      <c r="K49" s="23"/>
      <c r="L49" s="23"/>
      <c r="M49" s="23"/>
      <c r="N49" s="23"/>
      <c r="O49" s="23"/>
      <c r="P49" s="23"/>
      <c r="Q49" s="23"/>
      <c r="R49" s="23"/>
      <c r="S49" s="23"/>
      <c r="T49" s="23"/>
      <c r="U49" s="23"/>
      <c r="V49" s="23"/>
      <c r="W49" s="23"/>
    </row>
    <row r="50">
      <c r="A50" s="17" t="s">
        <v>2114</v>
      </c>
      <c r="B50" s="40" t="s">
        <v>1663</v>
      </c>
      <c r="C50" s="23"/>
      <c r="D50" s="23"/>
      <c r="E50" s="16"/>
      <c r="F50" s="78" t="s">
        <v>2115</v>
      </c>
      <c r="G50" s="74" t="s">
        <v>1932</v>
      </c>
      <c r="H50" s="17" t="s">
        <v>2116</v>
      </c>
      <c r="I50" s="23"/>
      <c r="J50" s="81" t="s">
        <v>2117</v>
      </c>
      <c r="K50" s="23"/>
      <c r="L50" s="23"/>
      <c r="M50" s="23"/>
      <c r="N50" s="23"/>
      <c r="O50" s="23"/>
      <c r="P50" s="23"/>
      <c r="Q50" s="23"/>
      <c r="R50" s="23"/>
      <c r="S50" s="23"/>
      <c r="T50" s="23"/>
      <c r="U50" s="23"/>
      <c r="V50" s="23"/>
      <c r="W50" s="23"/>
    </row>
    <row r="51">
      <c r="A51" s="17" t="s">
        <v>2118</v>
      </c>
      <c r="B51" s="40" t="s">
        <v>1663</v>
      </c>
      <c r="C51" s="23"/>
      <c r="D51" s="23"/>
      <c r="E51" s="16"/>
      <c r="F51" s="78" t="s">
        <v>2119</v>
      </c>
      <c r="G51" s="74" t="s">
        <v>1932</v>
      </c>
      <c r="H51" s="17" t="s">
        <v>2120</v>
      </c>
      <c r="I51" s="23"/>
      <c r="J51" s="81" t="s">
        <v>2121</v>
      </c>
      <c r="K51" s="23"/>
      <c r="L51" s="23"/>
      <c r="M51" s="23"/>
      <c r="N51" s="23"/>
      <c r="O51" s="23"/>
      <c r="P51" s="23"/>
      <c r="Q51" s="23"/>
      <c r="R51" s="23"/>
      <c r="S51" s="23"/>
      <c r="T51" s="23"/>
      <c r="U51" s="23"/>
      <c r="V51" s="23"/>
      <c r="W51" s="23"/>
    </row>
    <row r="52">
      <c r="A52" s="17" t="s">
        <v>2122</v>
      </c>
      <c r="B52" s="40" t="s">
        <v>1663</v>
      </c>
      <c r="C52" s="23"/>
      <c r="D52" s="23"/>
      <c r="E52" s="16"/>
      <c r="F52" s="78" t="s">
        <v>2123</v>
      </c>
      <c r="G52" s="74" t="s">
        <v>1932</v>
      </c>
      <c r="H52" s="17" t="s">
        <v>2124</v>
      </c>
      <c r="I52" s="23"/>
      <c r="J52" s="81" t="s">
        <v>2125</v>
      </c>
      <c r="K52" s="23"/>
      <c r="L52" s="23"/>
      <c r="M52" s="23"/>
      <c r="N52" s="23"/>
      <c r="O52" s="23"/>
      <c r="P52" s="23"/>
      <c r="Q52" s="23"/>
      <c r="R52" s="23"/>
      <c r="S52" s="23"/>
      <c r="T52" s="23"/>
      <c r="U52" s="23"/>
      <c r="V52" s="23"/>
      <c r="W52" s="23"/>
    </row>
    <row r="53">
      <c r="A53" s="17" t="s">
        <v>2126</v>
      </c>
      <c r="B53" s="17" t="s">
        <v>1606</v>
      </c>
      <c r="C53" s="23"/>
      <c r="D53" s="21"/>
      <c r="E53" s="16"/>
      <c r="F53" s="78" t="s">
        <v>2127</v>
      </c>
      <c r="G53" s="74" t="s">
        <v>1932</v>
      </c>
      <c r="H53" s="17" t="s">
        <v>2128</v>
      </c>
      <c r="I53" s="23"/>
      <c r="J53" s="82" t="s">
        <v>2129</v>
      </c>
      <c r="K53" s="23"/>
      <c r="L53" s="23"/>
      <c r="M53" s="23"/>
      <c r="N53" s="23"/>
      <c r="O53" s="23"/>
      <c r="P53" s="23"/>
      <c r="Q53" s="23"/>
      <c r="R53" s="23"/>
      <c r="S53" s="23"/>
      <c r="T53" s="23"/>
      <c r="U53" s="23"/>
      <c r="V53" s="23"/>
      <c r="W53" s="23"/>
    </row>
    <row r="54">
      <c r="A54" s="17" t="s">
        <v>2130</v>
      </c>
      <c r="B54" s="17" t="s">
        <v>1606</v>
      </c>
      <c r="C54" s="23"/>
      <c r="D54" s="21"/>
      <c r="E54" s="16"/>
      <c r="F54" s="78" t="s">
        <v>2131</v>
      </c>
      <c r="G54" s="74" t="s">
        <v>1932</v>
      </c>
      <c r="H54" s="17" t="s">
        <v>2132</v>
      </c>
      <c r="I54" s="23"/>
      <c r="J54" s="82" t="s">
        <v>2133</v>
      </c>
      <c r="K54" s="23"/>
      <c r="L54" s="23"/>
      <c r="M54" s="23"/>
      <c r="N54" s="23"/>
      <c r="O54" s="23"/>
      <c r="P54" s="23"/>
      <c r="Q54" s="23"/>
      <c r="R54" s="23"/>
      <c r="S54" s="23"/>
      <c r="T54" s="23"/>
      <c r="U54" s="23"/>
      <c r="V54" s="23"/>
      <c r="W54" s="23"/>
    </row>
    <row r="55">
      <c r="A55" s="17" t="s">
        <v>2134</v>
      </c>
      <c r="B55" s="17" t="s">
        <v>1606</v>
      </c>
      <c r="C55" s="23"/>
      <c r="D55" s="21"/>
      <c r="E55" s="17" t="s">
        <v>2135</v>
      </c>
      <c r="F55" s="78" t="s">
        <v>2136</v>
      </c>
      <c r="G55" s="74" t="s">
        <v>1932</v>
      </c>
      <c r="H55" s="17" t="s">
        <v>2137</v>
      </c>
      <c r="I55" s="23"/>
      <c r="J55" s="82" t="s">
        <v>2138</v>
      </c>
      <c r="K55" s="23"/>
      <c r="L55" s="23"/>
      <c r="M55" s="23"/>
      <c r="N55" s="23"/>
      <c r="O55" s="23"/>
      <c r="P55" s="23"/>
      <c r="Q55" s="23"/>
      <c r="R55" s="23"/>
      <c r="S55" s="23"/>
      <c r="T55" s="23"/>
      <c r="U55" s="23"/>
      <c r="V55" s="23"/>
      <c r="W55" s="23"/>
    </row>
    <row r="56">
      <c r="A56" s="17" t="s">
        <v>2139</v>
      </c>
      <c r="B56" s="17" t="s">
        <v>1606</v>
      </c>
      <c r="C56" s="23"/>
      <c r="D56" s="21"/>
      <c r="E56" s="16"/>
      <c r="F56" s="78" t="s">
        <v>2140</v>
      </c>
      <c r="G56" s="74" t="s">
        <v>1932</v>
      </c>
      <c r="H56" s="17" t="s">
        <v>2141</v>
      </c>
      <c r="I56" s="23"/>
      <c r="J56" s="82" t="s">
        <v>2142</v>
      </c>
      <c r="K56" s="23"/>
      <c r="L56" s="23"/>
      <c r="M56" s="23"/>
      <c r="N56" s="23"/>
      <c r="O56" s="23"/>
      <c r="P56" s="23"/>
      <c r="Q56" s="23"/>
      <c r="R56" s="23"/>
      <c r="S56" s="23"/>
      <c r="T56" s="23"/>
      <c r="U56" s="23"/>
      <c r="V56" s="23"/>
      <c r="W56" s="23"/>
    </row>
    <row r="57">
      <c r="A57" s="17" t="s">
        <v>2143</v>
      </c>
      <c r="B57" s="17" t="s">
        <v>1606</v>
      </c>
      <c r="C57" s="23"/>
      <c r="D57" s="21"/>
      <c r="E57" s="16"/>
      <c r="F57" s="78" t="s">
        <v>2144</v>
      </c>
      <c r="G57" s="74" t="s">
        <v>1932</v>
      </c>
      <c r="H57" s="17" t="s">
        <v>2145</v>
      </c>
      <c r="I57" s="23"/>
      <c r="J57" s="82" t="s">
        <v>2146</v>
      </c>
      <c r="K57" s="23"/>
      <c r="L57" s="23"/>
      <c r="M57" s="23"/>
      <c r="N57" s="23"/>
      <c r="O57" s="23"/>
      <c r="P57" s="23"/>
      <c r="Q57" s="23"/>
      <c r="R57" s="23"/>
      <c r="S57" s="23"/>
      <c r="T57" s="23"/>
      <c r="U57" s="23"/>
      <c r="V57" s="23"/>
      <c r="W57" s="23"/>
    </row>
    <row r="58">
      <c r="A58" s="17" t="s">
        <v>2147</v>
      </c>
      <c r="B58" s="17" t="s">
        <v>1606</v>
      </c>
      <c r="C58" s="23"/>
      <c r="D58" s="21"/>
      <c r="E58" s="16"/>
      <c r="F58" s="78" t="s">
        <v>2148</v>
      </c>
      <c r="G58" s="74" t="s">
        <v>1932</v>
      </c>
      <c r="H58" s="17" t="s">
        <v>2149</v>
      </c>
      <c r="I58" s="23"/>
      <c r="J58" s="81" t="s">
        <v>2150</v>
      </c>
      <c r="K58" s="23"/>
      <c r="L58" s="23"/>
      <c r="M58" s="23"/>
      <c r="N58" s="23"/>
      <c r="O58" s="23"/>
      <c r="P58" s="23"/>
      <c r="Q58" s="23"/>
      <c r="R58" s="23"/>
      <c r="S58" s="23"/>
      <c r="T58" s="23"/>
      <c r="U58" s="23"/>
      <c r="V58" s="23"/>
      <c r="W58" s="23"/>
    </row>
    <row r="59">
      <c r="A59" s="17" t="s">
        <v>2151</v>
      </c>
      <c r="B59" s="17" t="s">
        <v>1578</v>
      </c>
      <c r="C59" s="23"/>
      <c r="D59" s="23"/>
      <c r="E59" s="16"/>
      <c r="F59" s="78" t="s">
        <v>2152</v>
      </c>
      <c r="G59" s="74" t="s">
        <v>1932</v>
      </c>
      <c r="H59" s="17" t="s">
        <v>2153</v>
      </c>
      <c r="I59" s="23"/>
      <c r="J59" s="82" t="s">
        <v>2154</v>
      </c>
      <c r="K59" s="23"/>
      <c r="L59" s="23"/>
      <c r="M59" s="23"/>
      <c r="N59" s="23"/>
      <c r="O59" s="23"/>
      <c r="P59" s="23"/>
      <c r="Q59" s="23"/>
      <c r="R59" s="23"/>
      <c r="S59" s="23"/>
      <c r="T59" s="23"/>
      <c r="U59" s="23"/>
      <c r="V59" s="23"/>
      <c r="W59" s="23"/>
    </row>
    <row r="60">
      <c r="A60" s="17" t="s">
        <v>2155</v>
      </c>
      <c r="B60" s="17" t="s">
        <v>1578</v>
      </c>
      <c r="C60" s="23"/>
      <c r="D60" s="10"/>
      <c r="E60" s="16"/>
      <c r="F60" s="78" t="s">
        <v>2156</v>
      </c>
      <c r="G60" s="74" t="s">
        <v>1932</v>
      </c>
      <c r="H60" s="17" t="s">
        <v>2157</v>
      </c>
      <c r="I60" s="23"/>
      <c r="J60" s="82" t="s">
        <v>2158</v>
      </c>
      <c r="K60" s="23"/>
      <c r="L60" s="23"/>
      <c r="M60" s="23"/>
      <c r="N60" s="23"/>
      <c r="O60" s="23"/>
      <c r="P60" s="23"/>
      <c r="Q60" s="23"/>
      <c r="R60" s="23"/>
      <c r="S60" s="23"/>
      <c r="T60" s="23"/>
      <c r="U60" s="23"/>
      <c r="V60" s="23"/>
      <c r="W60" s="23"/>
    </row>
    <row r="61">
      <c r="A61" s="17" t="s">
        <v>2159</v>
      </c>
      <c r="B61" s="17" t="s">
        <v>1578</v>
      </c>
      <c r="C61" s="23"/>
      <c r="D61" s="23"/>
      <c r="E61" s="16"/>
      <c r="F61" s="78" t="s">
        <v>2160</v>
      </c>
      <c r="G61" s="74" t="s">
        <v>1932</v>
      </c>
      <c r="H61" s="17" t="s">
        <v>2161</v>
      </c>
      <c r="I61" s="23"/>
      <c r="J61" s="82" t="s">
        <v>2162</v>
      </c>
      <c r="K61" s="23"/>
      <c r="L61" s="23"/>
      <c r="M61" s="23"/>
      <c r="N61" s="23"/>
      <c r="O61" s="23"/>
      <c r="P61" s="23"/>
      <c r="Q61" s="23"/>
      <c r="R61" s="23"/>
      <c r="S61" s="23"/>
      <c r="T61" s="23"/>
      <c r="U61" s="23"/>
      <c r="V61" s="23"/>
      <c r="W61" s="23"/>
    </row>
    <row r="62">
      <c r="A62" s="17" t="s">
        <v>2163</v>
      </c>
      <c r="B62" s="17" t="s">
        <v>1578</v>
      </c>
      <c r="C62" s="23"/>
      <c r="D62" s="23"/>
      <c r="E62" s="17"/>
      <c r="F62" s="78" t="s">
        <v>2164</v>
      </c>
      <c r="G62" s="74" t="s">
        <v>1932</v>
      </c>
      <c r="H62" s="17" t="s">
        <v>2165</v>
      </c>
      <c r="I62" s="23"/>
      <c r="J62" s="81" t="s">
        <v>2166</v>
      </c>
      <c r="K62" s="23"/>
      <c r="L62" s="23"/>
      <c r="M62" s="23"/>
      <c r="N62" s="23"/>
      <c r="O62" s="23"/>
      <c r="P62" s="23"/>
      <c r="Q62" s="23"/>
      <c r="R62" s="23"/>
      <c r="S62" s="23"/>
      <c r="T62" s="23"/>
      <c r="U62" s="23"/>
      <c r="V62" s="23"/>
      <c r="W62" s="23"/>
    </row>
    <row r="63">
      <c r="A63" s="17" t="s">
        <v>2167</v>
      </c>
      <c r="B63" s="17" t="s">
        <v>516</v>
      </c>
      <c r="C63" s="23"/>
      <c r="D63" s="23"/>
      <c r="E63" s="16"/>
      <c r="F63" s="73" t="s">
        <v>2168</v>
      </c>
      <c r="G63" s="74" t="s">
        <v>1932</v>
      </c>
      <c r="H63" s="17" t="s">
        <v>2169</v>
      </c>
      <c r="I63" s="23"/>
      <c r="J63" s="82" t="s">
        <v>2170</v>
      </c>
      <c r="K63" s="23"/>
      <c r="L63" s="23"/>
      <c r="M63" s="23"/>
      <c r="N63" s="23"/>
      <c r="O63" s="23"/>
      <c r="P63" s="23"/>
      <c r="Q63" s="23"/>
      <c r="R63" s="23"/>
      <c r="S63" s="23"/>
      <c r="T63" s="23"/>
      <c r="U63" s="23"/>
      <c r="V63" s="23"/>
      <c r="W63" s="23"/>
    </row>
    <row r="64">
      <c r="A64" s="17" t="s">
        <v>2171</v>
      </c>
      <c r="B64" s="17" t="s">
        <v>516</v>
      </c>
      <c r="C64" s="23"/>
      <c r="D64" s="23"/>
      <c r="E64" s="16"/>
      <c r="F64" s="73" t="s">
        <v>2172</v>
      </c>
      <c r="G64" s="74" t="s">
        <v>1932</v>
      </c>
      <c r="H64" s="17" t="s">
        <v>2173</v>
      </c>
      <c r="I64" s="23"/>
      <c r="J64" s="82" t="s">
        <v>2174</v>
      </c>
      <c r="K64" s="23"/>
      <c r="L64" s="23"/>
      <c r="M64" s="23"/>
      <c r="N64" s="23"/>
      <c r="O64" s="23"/>
      <c r="P64" s="23"/>
      <c r="Q64" s="23"/>
      <c r="R64" s="23"/>
      <c r="S64" s="23"/>
      <c r="T64" s="23"/>
      <c r="U64" s="23"/>
      <c r="V64" s="23"/>
      <c r="W64" s="23"/>
    </row>
    <row r="65">
      <c r="A65" s="17" t="s">
        <v>2175</v>
      </c>
      <c r="B65" s="17" t="s">
        <v>516</v>
      </c>
      <c r="C65" s="23"/>
      <c r="D65" s="23"/>
      <c r="E65" s="17"/>
      <c r="F65" s="78" t="s">
        <v>2176</v>
      </c>
      <c r="G65" s="74" t="s">
        <v>1932</v>
      </c>
      <c r="H65" s="17" t="s">
        <v>2177</v>
      </c>
      <c r="I65" s="23"/>
      <c r="J65" s="82" t="s">
        <v>2178</v>
      </c>
      <c r="K65" s="23"/>
      <c r="L65" s="23"/>
      <c r="M65" s="23"/>
      <c r="N65" s="23"/>
      <c r="O65" s="23"/>
      <c r="P65" s="23"/>
      <c r="Q65" s="23"/>
      <c r="R65" s="23"/>
      <c r="S65" s="23"/>
      <c r="T65" s="23"/>
      <c r="U65" s="23"/>
      <c r="V65" s="23"/>
      <c r="W65" s="23"/>
    </row>
    <row r="66">
      <c r="A66" s="17" t="s">
        <v>2179</v>
      </c>
      <c r="B66" s="17" t="s">
        <v>577</v>
      </c>
      <c r="C66" s="23"/>
      <c r="D66" s="23"/>
      <c r="E66" s="16"/>
      <c r="F66" s="78" t="s">
        <v>2180</v>
      </c>
      <c r="G66" s="74" t="s">
        <v>1932</v>
      </c>
      <c r="H66" s="17" t="s">
        <v>2181</v>
      </c>
      <c r="I66" s="23"/>
      <c r="J66" s="82" t="s">
        <v>2182</v>
      </c>
      <c r="K66" s="23"/>
      <c r="L66" s="23"/>
      <c r="M66" s="23"/>
      <c r="N66" s="23"/>
      <c r="O66" s="23"/>
      <c r="P66" s="23"/>
      <c r="Q66" s="23"/>
      <c r="R66" s="23"/>
      <c r="S66" s="23"/>
      <c r="T66" s="23"/>
      <c r="U66" s="23"/>
      <c r="V66" s="23"/>
      <c r="W66" s="23"/>
    </row>
    <row r="67" ht="75.75" customHeight="1">
      <c r="A67" s="17" t="s">
        <v>2183</v>
      </c>
      <c r="B67" s="17" t="s">
        <v>577</v>
      </c>
      <c r="C67" s="23"/>
      <c r="D67" s="23"/>
      <c r="E67" s="16"/>
      <c r="F67" s="86" t="s">
        <v>2184</v>
      </c>
      <c r="G67" s="74" t="s">
        <v>1932</v>
      </c>
      <c r="H67" s="17" t="s">
        <v>2185</v>
      </c>
      <c r="I67" s="23"/>
      <c r="J67" s="82" t="s">
        <v>2186</v>
      </c>
      <c r="K67" s="23"/>
      <c r="L67" s="23"/>
      <c r="M67" s="23"/>
      <c r="N67" s="23"/>
      <c r="O67" s="23"/>
      <c r="P67" s="23"/>
      <c r="Q67" s="23"/>
      <c r="R67" s="23"/>
      <c r="S67" s="23"/>
      <c r="T67" s="23"/>
      <c r="U67" s="23"/>
      <c r="V67" s="23"/>
      <c r="W67" s="23"/>
    </row>
    <row r="68">
      <c r="A68" s="17" t="s">
        <v>2187</v>
      </c>
      <c r="B68" s="17" t="s">
        <v>577</v>
      </c>
      <c r="C68" s="23"/>
      <c r="D68" s="23"/>
      <c r="E68" s="16"/>
      <c r="F68" s="78" t="s">
        <v>2188</v>
      </c>
      <c r="G68" s="74" t="s">
        <v>1932</v>
      </c>
      <c r="H68" s="17" t="s">
        <v>2189</v>
      </c>
      <c r="I68" s="23"/>
      <c r="J68" s="82" t="s">
        <v>2190</v>
      </c>
      <c r="K68" s="23"/>
      <c r="L68" s="23"/>
      <c r="M68" s="23"/>
      <c r="N68" s="23"/>
      <c r="O68" s="23"/>
      <c r="P68" s="23"/>
      <c r="Q68" s="23"/>
      <c r="R68" s="23"/>
      <c r="S68" s="23"/>
      <c r="T68" s="23"/>
      <c r="U68" s="23"/>
      <c r="V68" s="23"/>
      <c r="W68" s="23"/>
    </row>
    <row r="69">
      <c r="A69" s="17" t="s">
        <v>2191</v>
      </c>
      <c r="B69" s="17" t="s">
        <v>1003</v>
      </c>
      <c r="C69" s="23"/>
      <c r="D69" s="23"/>
      <c r="E69" s="17"/>
      <c r="F69" s="78" t="s">
        <v>2192</v>
      </c>
      <c r="G69" s="74" t="s">
        <v>1932</v>
      </c>
      <c r="H69" s="17" t="s">
        <v>2193</v>
      </c>
      <c r="I69" s="23"/>
      <c r="J69" s="82" t="s">
        <v>2194</v>
      </c>
      <c r="K69" s="23"/>
      <c r="L69" s="23"/>
      <c r="M69" s="23"/>
      <c r="N69" s="23"/>
      <c r="O69" s="23"/>
      <c r="P69" s="23"/>
      <c r="Q69" s="23"/>
      <c r="R69" s="23"/>
      <c r="S69" s="23"/>
      <c r="T69" s="23"/>
      <c r="U69" s="23"/>
      <c r="V69" s="23"/>
      <c r="W69" s="23"/>
    </row>
    <row r="70">
      <c r="A70" s="17" t="s">
        <v>2195</v>
      </c>
      <c r="B70" s="17" t="s">
        <v>1003</v>
      </c>
      <c r="C70" s="23"/>
      <c r="D70" s="23"/>
      <c r="E70" s="17"/>
      <c r="F70" s="78" t="s">
        <v>2196</v>
      </c>
      <c r="G70" s="74" t="s">
        <v>1932</v>
      </c>
      <c r="H70" s="17" t="s">
        <v>2197</v>
      </c>
      <c r="I70" s="23"/>
      <c r="J70" s="82" t="s">
        <v>2198</v>
      </c>
      <c r="K70" s="23"/>
      <c r="L70" s="23"/>
      <c r="M70" s="23"/>
      <c r="N70" s="23"/>
      <c r="O70" s="23"/>
      <c r="P70" s="23"/>
      <c r="Q70" s="23"/>
      <c r="R70" s="23"/>
      <c r="S70" s="23"/>
      <c r="T70" s="23"/>
      <c r="U70" s="23"/>
      <c r="V70" s="23"/>
      <c r="W70" s="23"/>
    </row>
    <row r="71">
      <c r="A71" s="17" t="s">
        <v>2199</v>
      </c>
      <c r="B71" s="17" t="s">
        <v>1003</v>
      </c>
      <c r="C71" s="23"/>
      <c r="D71" s="23"/>
      <c r="E71" s="16"/>
      <c r="F71" s="78" t="s">
        <v>2200</v>
      </c>
      <c r="G71" s="74" t="s">
        <v>1932</v>
      </c>
      <c r="H71" s="17" t="s">
        <v>2201</v>
      </c>
      <c r="I71" s="23"/>
      <c r="J71" s="82" t="s">
        <v>2202</v>
      </c>
      <c r="K71" s="23"/>
      <c r="L71" s="23"/>
      <c r="M71" s="23"/>
      <c r="N71" s="23"/>
      <c r="O71" s="23"/>
      <c r="P71" s="23"/>
      <c r="Q71" s="23"/>
      <c r="R71" s="23"/>
      <c r="S71" s="23"/>
      <c r="T71" s="23"/>
      <c r="U71" s="23"/>
      <c r="V71" s="23"/>
      <c r="W71" s="23"/>
    </row>
    <row r="72">
      <c r="A72" s="17" t="s">
        <v>2203</v>
      </c>
      <c r="B72" s="17" t="s">
        <v>1013</v>
      </c>
      <c r="C72" s="23"/>
      <c r="D72" s="23"/>
      <c r="E72" s="16"/>
      <c r="F72" s="78" t="s">
        <v>2204</v>
      </c>
      <c r="G72" s="74" t="s">
        <v>1932</v>
      </c>
      <c r="H72" s="17" t="s">
        <v>2205</v>
      </c>
      <c r="I72" s="23"/>
      <c r="J72" s="82" t="s">
        <v>2206</v>
      </c>
      <c r="K72" s="23"/>
      <c r="L72" s="23"/>
      <c r="M72" s="23"/>
      <c r="N72" s="23"/>
      <c r="O72" s="23"/>
      <c r="P72" s="23"/>
      <c r="Q72" s="23"/>
      <c r="R72" s="23"/>
      <c r="S72" s="23"/>
      <c r="T72" s="23"/>
      <c r="U72" s="23"/>
      <c r="V72" s="23"/>
      <c r="W72" s="23"/>
    </row>
    <row r="73">
      <c r="A73" s="17" t="s">
        <v>2207</v>
      </c>
      <c r="B73" s="17" t="s">
        <v>1013</v>
      </c>
      <c r="C73" s="23"/>
      <c r="D73" s="23"/>
      <c r="E73" s="16"/>
      <c r="F73" s="78" t="s">
        <v>2208</v>
      </c>
      <c r="G73" s="74" t="s">
        <v>1932</v>
      </c>
      <c r="H73" s="17" t="s">
        <v>2209</v>
      </c>
      <c r="I73" s="23"/>
      <c r="J73" s="82" t="s">
        <v>2210</v>
      </c>
      <c r="K73" s="23"/>
      <c r="L73" s="23"/>
      <c r="M73" s="23"/>
      <c r="N73" s="23"/>
      <c r="O73" s="23"/>
      <c r="P73" s="23"/>
      <c r="Q73" s="23"/>
      <c r="R73" s="23"/>
      <c r="S73" s="23"/>
      <c r="T73" s="23"/>
      <c r="U73" s="23"/>
      <c r="V73" s="23"/>
      <c r="W73" s="23"/>
    </row>
    <row r="74" ht="103.5" customHeight="1">
      <c r="A74" s="17" t="s">
        <v>2203</v>
      </c>
      <c r="B74" s="17" t="s">
        <v>1013</v>
      </c>
      <c r="C74" s="23"/>
      <c r="D74" s="23"/>
      <c r="E74" s="16"/>
      <c r="F74" s="78" t="s">
        <v>2211</v>
      </c>
      <c r="G74" s="74" t="s">
        <v>1932</v>
      </c>
      <c r="H74" s="17" t="s">
        <v>2212</v>
      </c>
      <c r="I74" s="23"/>
      <c r="J74" s="82" t="s">
        <v>2213</v>
      </c>
      <c r="K74" s="23"/>
      <c r="L74" s="23"/>
      <c r="M74" s="23"/>
      <c r="N74" s="23"/>
      <c r="O74" s="23"/>
      <c r="P74" s="23"/>
      <c r="Q74" s="23"/>
      <c r="R74" s="23"/>
      <c r="S74" s="23"/>
      <c r="T74" s="23"/>
      <c r="U74" s="23"/>
      <c r="V74" s="23"/>
      <c r="W74" s="23"/>
    </row>
    <row r="75" ht="85.5" customHeight="1">
      <c r="A75" s="17" t="s">
        <v>2214</v>
      </c>
      <c r="B75" s="17" t="s">
        <v>1684</v>
      </c>
      <c r="C75" s="23"/>
      <c r="D75" s="23"/>
      <c r="E75" s="16"/>
      <c r="F75" s="78" t="s">
        <v>2215</v>
      </c>
      <c r="G75" s="74" t="s">
        <v>1932</v>
      </c>
      <c r="H75" s="17" t="s">
        <v>2216</v>
      </c>
      <c r="I75" s="23"/>
      <c r="J75" s="82" t="s">
        <v>2217</v>
      </c>
      <c r="K75" s="23"/>
      <c r="L75" s="23"/>
      <c r="M75" s="23"/>
      <c r="N75" s="23"/>
      <c r="O75" s="23"/>
      <c r="P75" s="23"/>
      <c r="Q75" s="23"/>
      <c r="R75" s="23"/>
      <c r="S75" s="23"/>
      <c r="T75" s="23"/>
      <c r="U75" s="23"/>
      <c r="V75" s="23"/>
      <c r="W75" s="23"/>
    </row>
    <row r="76">
      <c r="A76" s="17" t="s">
        <v>2218</v>
      </c>
      <c r="B76" s="17" t="s">
        <v>1707</v>
      </c>
      <c r="C76" s="23"/>
      <c r="D76" s="23"/>
      <c r="E76" s="17" t="s">
        <v>1684</v>
      </c>
      <c r="F76" s="78" t="s">
        <v>2219</v>
      </c>
      <c r="G76" s="74" t="s">
        <v>1932</v>
      </c>
      <c r="H76" s="17" t="s">
        <v>2220</v>
      </c>
      <c r="I76" s="23"/>
      <c r="J76" s="82" t="s">
        <v>2221</v>
      </c>
      <c r="K76" s="23"/>
      <c r="L76" s="23"/>
      <c r="M76" s="23"/>
      <c r="N76" s="23"/>
      <c r="O76" s="23"/>
      <c r="P76" s="23"/>
      <c r="Q76" s="23"/>
      <c r="R76" s="23"/>
      <c r="S76" s="23"/>
      <c r="T76" s="23"/>
      <c r="U76" s="23"/>
      <c r="V76" s="23"/>
      <c r="W76" s="23"/>
    </row>
    <row r="77">
      <c r="A77" s="17" t="s">
        <v>2222</v>
      </c>
      <c r="B77" s="17" t="s">
        <v>1707</v>
      </c>
      <c r="C77" s="23"/>
      <c r="D77" s="23"/>
      <c r="E77" s="16"/>
      <c r="F77" s="78" t="s">
        <v>2223</v>
      </c>
      <c r="G77" s="74" t="s">
        <v>1932</v>
      </c>
      <c r="H77" s="17" t="s">
        <v>2224</v>
      </c>
      <c r="I77" s="23"/>
      <c r="J77" s="82" t="s">
        <v>2225</v>
      </c>
      <c r="K77" s="23"/>
      <c r="L77" s="23"/>
      <c r="M77" s="23"/>
      <c r="N77" s="23"/>
      <c r="O77" s="23"/>
      <c r="P77" s="23"/>
      <c r="Q77" s="23"/>
      <c r="R77" s="23"/>
      <c r="S77" s="23"/>
      <c r="T77" s="23"/>
      <c r="U77" s="23"/>
      <c r="V77" s="23"/>
      <c r="W77" s="23"/>
    </row>
    <row r="78" ht="51.0" customHeight="1">
      <c r="A78" s="17" t="s">
        <v>2226</v>
      </c>
      <c r="B78" s="17" t="s">
        <v>1732</v>
      </c>
      <c r="C78" s="23"/>
      <c r="D78" s="23"/>
      <c r="E78" s="17"/>
      <c r="F78" s="78" t="s">
        <v>2227</v>
      </c>
      <c r="G78" s="74" t="s">
        <v>1932</v>
      </c>
      <c r="H78" s="17" t="s">
        <v>2228</v>
      </c>
      <c r="I78" s="23"/>
      <c r="J78" s="82" t="s">
        <v>2229</v>
      </c>
      <c r="K78" s="23"/>
      <c r="L78" s="23"/>
      <c r="M78" s="23"/>
      <c r="N78" s="23"/>
      <c r="O78" s="23"/>
      <c r="P78" s="23"/>
      <c r="Q78" s="23"/>
      <c r="R78" s="23"/>
      <c r="S78" s="23"/>
      <c r="T78" s="23"/>
      <c r="U78" s="23"/>
      <c r="V78" s="23"/>
      <c r="W78" s="23"/>
    </row>
    <row r="79" ht="128.25" customHeight="1">
      <c r="A79" s="17" t="s">
        <v>2230</v>
      </c>
      <c r="B79" s="17" t="s">
        <v>1732</v>
      </c>
      <c r="C79" s="23"/>
      <c r="D79" s="23"/>
      <c r="E79" s="16"/>
      <c r="F79" s="78" t="s">
        <v>2231</v>
      </c>
      <c r="G79" s="74" t="s">
        <v>1932</v>
      </c>
      <c r="H79" s="17" t="s">
        <v>2232</v>
      </c>
      <c r="I79" s="23"/>
      <c r="J79" s="82" t="s">
        <v>2233</v>
      </c>
      <c r="K79" s="23"/>
      <c r="L79" s="23"/>
      <c r="M79" s="23"/>
      <c r="N79" s="23"/>
      <c r="O79" s="23"/>
      <c r="P79" s="23"/>
      <c r="Q79" s="23"/>
      <c r="R79" s="23"/>
      <c r="S79" s="23"/>
      <c r="T79" s="23"/>
      <c r="U79" s="23"/>
      <c r="V79" s="23"/>
      <c r="W79" s="23"/>
    </row>
    <row r="80">
      <c r="A80" s="17" t="s">
        <v>2234</v>
      </c>
      <c r="B80" s="6" t="s">
        <v>2235</v>
      </c>
      <c r="C80" s="23"/>
      <c r="D80" s="23"/>
      <c r="E80" s="23"/>
      <c r="F80" s="10" t="s">
        <v>2236</v>
      </c>
      <c r="G80" s="74" t="s">
        <v>1932</v>
      </c>
      <c r="H80" s="17" t="s">
        <v>2237</v>
      </c>
      <c r="I80" s="23"/>
      <c r="J80" s="82" t="s">
        <v>2238</v>
      </c>
      <c r="K80" s="23"/>
      <c r="L80" s="23"/>
      <c r="M80" s="23"/>
      <c r="N80" s="23"/>
      <c r="O80" s="23"/>
      <c r="P80" s="23"/>
      <c r="Q80" s="23"/>
      <c r="R80" s="23"/>
      <c r="S80" s="23"/>
      <c r="T80" s="23"/>
      <c r="U80" s="23"/>
      <c r="V80" s="23"/>
      <c r="W80" s="23"/>
    </row>
    <row r="81">
      <c r="A81" s="17" t="s">
        <v>2239</v>
      </c>
      <c r="B81" s="6" t="s">
        <v>2240</v>
      </c>
      <c r="C81" s="23"/>
      <c r="D81" s="23"/>
      <c r="E81" s="87" t="s">
        <v>2241</v>
      </c>
      <c r="F81" s="10" t="s">
        <v>2242</v>
      </c>
      <c r="G81" s="74" t="s">
        <v>1932</v>
      </c>
      <c r="H81" s="17" t="s">
        <v>2243</v>
      </c>
      <c r="I81" s="10" t="s">
        <v>2244</v>
      </c>
      <c r="J81" s="81" t="s">
        <v>2245</v>
      </c>
      <c r="K81" s="23"/>
      <c r="L81" s="23"/>
      <c r="M81" s="23"/>
      <c r="N81" s="23"/>
      <c r="O81" s="23"/>
      <c r="P81" s="23"/>
      <c r="Q81" s="23"/>
      <c r="R81" s="23"/>
      <c r="S81" s="23"/>
      <c r="T81" s="23"/>
      <c r="U81" s="23"/>
      <c r="V81" s="23"/>
      <c r="W81" s="23"/>
    </row>
    <row r="82">
      <c r="A82" s="17" t="s">
        <v>2246</v>
      </c>
      <c r="B82" s="6" t="s">
        <v>2247</v>
      </c>
      <c r="C82" s="23"/>
      <c r="D82" s="23"/>
      <c r="E82" s="23"/>
      <c r="F82" s="10" t="s">
        <v>2248</v>
      </c>
      <c r="G82" s="74" t="s">
        <v>1932</v>
      </c>
      <c r="H82" s="17" t="s">
        <v>2249</v>
      </c>
      <c r="I82" s="23"/>
      <c r="J82" s="82" t="s">
        <v>2250</v>
      </c>
      <c r="K82" s="23"/>
      <c r="L82" s="23"/>
      <c r="M82" s="23"/>
      <c r="N82" s="23"/>
      <c r="O82" s="23"/>
      <c r="P82" s="23"/>
      <c r="Q82" s="23"/>
      <c r="R82" s="23"/>
      <c r="S82" s="23"/>
      <c r="T82" s="23"/>
      <c r="U82" s="23"/>
      <c r="V82" s="23"/>
      <c r="W82" s="23"/>
    </row>
    <row r="83">
      <c r="A83" s="17" t="s">
        <v>2019</v>
      </c>
      <c r="B83" s="6" t="s">
        <v>902</v>
      </c>
      <c r="C83" s="23"/>
      <c r="D83" s="23"/>
      <c r="E83" s="87" t="s">
        <v>2251</v>
      </c>
      <c r="F83" s="78" t="s">
        <v>2252</v>
      </c>
      <c r="G83" s="74" t="s">
        <v>1932</v>
      </c>
      <c r="H83" s="17" t="s">
        <v>2253</v>
      </c>
      <c r="I83" s="23"/>
      <c r="J83" s="82" t="s">
        <v>2254</v>
      </c>
      <c r="K83" s="23"/>
      <c r="L83" s="23"/>
      <c r="M83" s="23"/>
      <c r="N83" s="23"/>
      <c r="O83" s="23"/>
      <c r="P83" s="23"/>
      <c r="Q83" s="23"/>
      <c r="R83" s="23"/>
      <c r="S83" s="23"/>
      <c r="T83" s="23"/>
      <c r="U83" s="23"/>
      <c r="V83" s="23"/>
      <c r="W83" s="23"/>
    </row>
    <row r="84">
      <c r="A84" s="17" t="s">
        <v>2255</v>
      </c>
      <c r="B84" s="6" t="s">
        <v>902</v>
      </c>
      <c r="C84" s="23"/>
      <c r="D84" s="23"/>
      <c r="E84" s="16"/>
      <c r="F84" s="78" t="s">
        <v>2256</v>
      </c>
      <c r="G84" s="74" t="s">
        <v>1932</v>
      </c>
      <c r="H84" s="17" t="s">
        <v>2257</v>
      </c>
      <c r="I84" s="10" t="s">
        <v>2258</v>
      </c>
      <c r="J84" s="81" t="s">
        <v>2259</v>
      </c>
      <c r="K84" s="23"/>
      <c r="L84" s="23"/>
      <c r="M84" s="23"/>
      <c r="N84" s="23"/>
      <c r="O84" s="23"/>
      <c r="P84" s="23"/>
      <c r="Q84" s="23"/>
      <c r="R84" s="23"/>
      <c r="S84" s="23"/>
      <c r="T84" s="23"/>
      <c r="U84" s="23"/>
      <c r="V84" s="23"/>
      <c r="W84" s="23"/>
    </row>
    <row r="85">
      <c r="A85" s="17" t="s">
        <v>2260</v>
      </c>
      <c r="B85" s="6" t="s">
        <v>902</v>
      </c>
      <c r="C85" s="23"/>
      <c r="D85" s="23"/>
      <c r="E85" s="16"/>
      <c r="F85" s="78" t="s">
        <v>2261</v>
      </c>
      <c r="G85" s="74" t="s">
        <v>1932</v>
      </c>
      <c r="H85" s="17" t="s">
        <v>2262</v>
      </c>
      <c r="I85" s="23"/>
      <c r="J85" s="81" t="s">
        <v>2263</v>
      </c>
      <c r="K85" s="23"/>
      <c r="L85" s="23"/>
      <c r="M85" s="23"/>
      <c r="N85" s="23"/>
      <c r="O85" s="23"/>
      <c r="P85" s="23"/>
      <c r="Q85" s="23"/>
      <c r="R85" s="23"/>
      <c r="S85" s="23"/>
      <c r="T85" s="23"/>
      <c r="U85" s="23"/>
      <c r="V85" s="23"/>
      <c r="W85" s="23"/>
    </row>
    <row r="86">
      <c r="A86" s="17" t="s">
        <v>2264</v>
      </c>
      <c r="B86" s="6" t="s">
        <v>902</v>
      </c>
      <c r="C86" s="23"/>
      <c r="D86" s="23"/>
      <c r="E86" s="16"/>
      <c r="F86" s="78" t="s">
        <v>2265</v>
      </c>
      <c r="G86" s="74" t="s">
        <v>1932</v>
      </c>
      <c r="H86" s="17" t="s">
        <v>2266</v>
      </c>
      <c r="I86" s="23"/>
      <c r="J86" s="81" t="s">
        <v>2267</v>
      </c>
      <c r="K86" s="23"/>
      <c r="L86" s="23"/>
      <c r="M86" s="23"/>
      <c r="N86" s="23"/>
      <c r="O86" s="23"/>
      <c r="P86" s="23"/>
      <c r="Q86" s="23"/>
      <c r="R86" s="23"/>
      <c r="S86" s="23"/>
      <c r="T86" s="23"/>
      <c r="U86" s="23"/>
      <c r="V86" s="23"/>
      <c r="W86" s="23"/>
    </row>
    <row r="87">
      <c r="A87" s="17" t="s">
        <v>2025</v>
      </c>
      <c r="B87" s="6" t="s">
        <v>902</v>
      </c>
      <c r="C87" s="23"/>
      <c r="D87" s="23"/>
      <c r="E87" s="16"/>
      <c r="F87" s="78" t="s">
        <v>2268</v>
      </c>
      <c r="G87" s="74" t="s">
        <v>1932</v>
      </c>
      <c r="H87" s="17" t="s">
        <v>2269</v>
      </c>
      <c r="I87" s="23"/>
      <c r="J87" s="82" t="s">
        <v>2270</v>
      </c>
      <c r="K87" s="23"/>
      <c r="L87" s="23"/>
      <c r="M87" s="23"/>
      <c r="N87" s="23"/>
      <c r="O87" s="23"/>
      <c r="P87" s="23"/>
      <c r="Q87" s="23"/>
      <c r="R87" s="23"/>
      <c r="S87" s="23"/>
      <c r="T87" s="23"/>
      <c r="U87" s="23"/>
      <c r="V87" s="23"/>
      <c r="W87" s="23"/>
    </row>
    <row r="88">
      <c r="A88" s="17" t="s">
        <v>2025</v>
      </c>
      <c r="B88" s="6" t="s">
        <v>902</v>
      </c>
      <c r="C88" s="23"/>
      <c r="D88" s="23"/>
      <c r="E88" s="17" t="s">
        <v>2269</v>
      </c>
      <c r="F88" s="78" t="s">
        <v>2271</v>
      </c>
      <c r="G88" s="74" t="s">
        <v>1932</v>
      </c>
      <c r="H88" s="17" t="s">
        <v>2272</v>
      </c>
      <c r="I88" s="10" t="s">
        <v>2273</v>
      </c>
      <c r="J88" s="82" t="s">
        <v>2274</v>
      </c>
      <c r="K88" s="23"/>
      <c r="L88" s="23"/>
      <c r="M88" s="23"/>
      <c r="N88" s="23"/>
      <c r="O88" s="23"/>
      <c r="P88" s="23"/>
      <c r="Q88" s="23"/>
      <c r="R88" s="23"/>
      <c r="S88" s="23"/>
      <c r="T88" s="23"/>
      <c r="U88" s="23"/>
      <c r="V88" s="23"/>
      <c r="W88" s="23"/>
    </row>
    <row r="89">
      <c r="A89" s="17" t="s">
        <v>2275</v>
      </c>
      <c r="B89" s="6" t="s">
        <v>902</v>
      </c>
      <c r="C89" s="23"/>
      <c r="D89" s="23"/>
      <c r="E89" s="16"/>
      <c r="F89" s="21" t="s">
        <v>2276</v>
      </c>
      <c r="G89" s="74" t="s">
        <v>1932</v>
      </c>
      <c r="H89" s="17" t="s">
        <v>2277</v>
      </c>
      <c r="I89" s="23"/>
      <c r="J89" s="82" t="s">
        <v>2278</v>
      </c>
      <c r="K89" s="23"/>
      <c r="L89" s="23"/>
      <c r="M89" s="23"/>
      <c r="N89" s="23"/>
      <c r="O89" s="23"/>
      <c r="P89" s="23"/>
      <c r="Q89" s="23"/>
      <c r="R89" s="23"/>
      <c r="S89" s="23"/>
      <c r="T89" s="23"/>
      <c r="U89" s="23"/>
      <c r="V89" s="23"/>
      <c r="W89" s="23"/>
    </row>
    <row r="90">
      <c r="A90" s="17" t="s">
        <v>2275</v>
      </c>
      <c r="B90" s="6" t="s">
        <v>902</v>
      </c>
      <c r="C90" s="23"/>
      <c r="D90" s="23"/>
      <c r="E90" s="17" t="s">
        <v>2277</v>
      </c>
      <c r="F90" s="21" t="s">
        <v>2279</v>
      </c>
      <c r="G90" s="74" t="s">
        <v>1932</v>
      </c>
      <c r="H90" s="17" t="s">
        <v>2280</v>
      </c>
      <c r="I90" s="23"/>
      <c r="J90" s="82" t="s">
        <v>2281</v>
      </c>
      <c r="K90" s="23"/>
      <c r="L90" s="23"/>
      <c r="M90" s="23"/>
      <c r="N90" s="23"/>
      <c r="O90" s="23"/>
      <c r="P90" s="23"/>
      <c r="Q90" s="23"/>
      <c r="R90" s="23"/>
      <c r="S90" s="23"/>
      <c r="T90" s="23"/>
      <c r="U90" s="23"/>
      <c r="V90" s="23"/>
      <c r="W90" s="23"/>
    </row>
    <row r="91">
      <c r="A91" s="17" t="s">
        <v>2282</v>
      </c>
      <c r="B91" s="6" t="s">
        <v>2283</v>
      </c>
      <c r="C91" s="23"/>
      <c r="D91" s="23"/>
      <c r="E91" s="23"/>
      <c r="F91" s="10" t="s">
        <v>2284</v>
      </c>
      <c r="G91" s="74" t="s">
        <v>1932</v>
      </c>
      <c r="H91" s="17" t="s">
        <v>2285</v>
      </c>
      <c r="I91" s="23"/>
      <c r="J91" s="82" t="s">
        <v>2286</v>
      </c>
      <c r="K91" s="23"/>
      <c r="L91" s="23"/>
      <c r="M91" s="23"/>
      <c r="N91" s="23"/>
      <c r="O91" s="23"/>
      <c r="P91" s="23"/>
      <c r="Q91" s="23"/>
      <c r="R91" s="23"/>
      <c r="S91" s="23"/>
      <c r="T91" s="23"/>
      <c r="U91" s="23"/>
      <c r="V91" s="23"/>
      <c r="W91" s="23"/>
    </row>
    <row r="92" ht="57.0" customHeight="1">
      <c r="A92" s="17" t="s">
        <v>2287</v>
      </c>
      <c r="B92" s="6" t="s">
        <v>2288</v>
      </c>
      <c r="C92" s="23"/>
      <c r="D92" s="23"/>
      <c r="E92" s="23"/>
      <c r="F92" s="10" t="s">
        <v>2289</v>
      </c>
      <c r="G92" s="74" t="s">
        <v>1932</v>
      </c>
      <c r="H92" s="17" t="s">
        <v>2290</v>
      </c>
      <c r="I92" s="10" t="s">
        <v>2291</v>
      </c>
      <c r="J92" s="82" t="s">
        <v>2292</v>
      </c>
      <c r="K92" s="23"/>
      <c r="L92" s="23"/>
      <c r="M92" s="23"/>
      <c r="N92" s="23"/>
      <c r="O92" s="23"/>
      <c r="P92" s="23"/>
      <c r="Q92" s="23"/>
      <c r="R92" s="23"/>
      <c r="S92" s="23"/>
      <c r="T92" s="23"/>
      <c r="U92" s="23"/>
      <c r="V92" s="23"/>
      <c r="W92" s="23"/>
    </row>
    <row r="93">
      <c r="A93" s="17" t="s">
        <v>2293</v>
      </c>
      <c r="B93" s="6" t="s">
        <v>2294</v>
      </c>
      <c r="C93" s="23"/>
      <c r="D93" s="23"/>
      <c r="E93" s="87" t="s">
        <v>2295</v>
      </c>
      <c r="F93" s="10" t="s">
        <v>2296</v>
      </c>
      <c r="G93" s="74" t="s">
        <v>1932</v>
      </c>
      <c r="H93" s="17" t="s">
        <v>2297</v>
      </c>
      <c r="I93" s="23"/>
      <c r="J93" s="81" t="s">
        <v>2298</v>
      </c>
      <c r="K93" s="23"/>
      <c r="L93" s="23"/>
      <c r="M93" s="23"/>
      <c r="N93" s="23"/>
      <c r="O93" s="23"/>
      <c r="P93" s="23"/>
      <c r="Q93" s="23"/>
      <c r="R93" s="23"/>
      <c r="S93" s="23"/>
      <c r="T93" s="23"/>
      <c r="U93" s="23"/>
      <c r="V93" s="23"/>
      <c r="W93" s="23"/>
    </row>
    <row r="94">
      <c r="A94" s="17" t="s">
        <v>2299</v>
      </c>
      <c r="B94" s="17" t="s">
        <v>1508</v>
      </c>
      <c r="C94" s="23"/>
      <c r="D94" s="23"/>
      <c r="E94" s="23"/>
      <c r="F94" s="31" t="s">
        <v>2300</v>
      </c>
      <c r="G94" s="74" t="s">
        <v>1932</v>
      </c>
      <c r="H94" s="17" t="s">
        <v>2301</v>
      </c>
      <c r="I94" s="23"/>
      <c r="J94" s="81" t="s">
        <v>2302</v>
      </c>
      <c r="K94" s="23"/>
      <c r="L94" s="23"/>
      <c r="M94" s="23"/>
      <c r="N94" s="23"/>
      <c r="O94" s="23"/>
      <c r="P94" s="23"/>
      <c r="Q94" s="23"/>
      <c r="R94" s="23"/>
      <c r="S94" s="23"/>
      <c r="T94" s="23"/>
      <c r="U94" s="23"/>
      <c r="V94" s="23"/>
      <c r="W94" s="23"/>
    </row>
    <row r="95" ht="294.0" customHeight="1">
      <c r="A95" s="17" t="s">
        <v>2299</v>
      </c>
      <c r="B95" s="17" t="s">
        <v>1508</v>
      </c>
      <c r="C95" s="23"/>
      <c r="D95" s="23"/>
      <c r="E95" s="7"/>
      <c r="F95" s="10" t="s">
        <v>2303</v>
      </c>
      <c r="G95" s="74" t="s">
        <v>1932</v>
      </c>
      <c r="H95" s="17" t="s">
        <v>2304</v>
      </c>
      <c r="I95" s="23"/>
      <c r="J95" s="81" t="s">
        <v>2305</v>
      </c>
      <c r="K95" s="23"/>
      <c r="L95" s="23"/>
      <c r="M95" s="23"/>
      <c r="N95" s="23"/>
      <c r="O95" s="23"/>
      <c r="P95" s="23"/>
      <c r="Q95" s="23"/>
      <c r="R95" s="23"/>
      <c r="S95" s="23"/>
      <c r="T95" s="23"/>
      <c r="U95" s="23"/>
      <c r="V95" s="23"/>
      <c r="W95" s="23"/>
    </row>
    <row r="96">
      <c r="A96" s="17" t="s">
        <v>2306</v>
      </c>
      <c r="B96" s="6" t="s">
        <v>2307</v>
      </c>
      <c r="C96" s="7"/>
      <c r="D96" s="7"/>
      <c r="E96" s="23"/>
      <c r="F96" s="31" t="s">
        <v>2308</v>
      </c>
      <c r="G96" s="74" t="s">
        <v>1932</v>
      </c>
      <c r="H96" s="17" t="s">
        <v>2309</v>
      </c>
      <c r="I96" s="23"/>
      <c r="J96" s="82" t="s">
        <v>2310</v>
      </c>
      <c r="K96" s="23"/>
      <c r="L96" s="23"/>
      <c r="M96" s="23"/>
      <c r="N96" s="23"/>
      <c r="O96" s="23"/>
      <c r="P96" s="23"/>
      <c r="Q96" s="23"/>
      <c r="R96" s="23"/>
      <c r="S96" s="23"/>
      <c r="T96" s="23"/>
      <c r="U96" s="23"/>
      <c r="V96" s="23"/>
      <c r="W96" s="23"/>
    </row>
    <row r="97">
      <c r="A97" s="17" t="s">
        <v>2306</v>
      </c>
      <c r="B97" s="6" t="s">
        <v>2307</v>
      </c>
      <c r="C97" s="7"/>
      <c r="D97" s="7"/>
      <c r="E97" s="17" t="s">
        <v>2309</v>
      </c>
      <c r="F97" s="41" t="s">
        <v>2311</v>
      </c>
      <c r="G97" s="74" t="s">
        <v>1932</v>
      </c>
      <c r="H97" s="17" t="s">
        <v>2312</v>
      </c>
      <c r="I97" s="23"/>
      <c r="J97" s="82" t="s">
        <v>2313</v>
      </c>
      <c r="K97" s="23"/>
      <c r="L97" s="23"/>
      <c r="M97" s="23"/>
      <c r="N97" s="23"/>
      <c r="O97" s="23"/>
      <c r="P97" s="23"/>
      <c r="Q97" s="23"/>
      <c r="R97" s="23"/>
      <c r="S97" s="23"/>
      <c r="T97" s="23"/>
      <c r="U97" s="23"/>
      <c r="V97" s="23"/>
      <c r="W97" s="23"/>
    </row>
    <row r="98">
      <c r="A98" s="17" t="s">
        <v>2306</v>
      </c>
      <c r="B98" s="6" t="s">
        <v>2314</v>
      </c>
      <c r="C98" s="7"/>
      <c r="D98" s="23"/>
      <c r="E98" s="23"/>
      <c r="F98" s="31" t="s">
        <v>2315</v>
      </c>
      <c r="G98" s="74" t="s">
        <v>1932</v>
      </c>
      <c r="H98" s="17" t="s">
        <v>2316</v>
      </c>
      <c r="I98" s="23"/>
      <c r="J98" s="82" t="s">
        <v>2317</v>
      </c>
      <c r="K98" s="23"/>
      <c r="L98" s="23"/>
      <c r="M98" s="23"/>
      <c r="N98" s="23"/>
      <c r="O98" s="23"/>
      <c r="P98" s="23"/>
      <c r="Q98" s="23"/>
      <c r="R98" s="23"/>
      <c r="S98" s="23"/>
      <c r="T98" s="23"/>
      <c r="U98" s="23"/>
      <c r="V98" s="23"/>
      <c r="W98" s="23"/>
    </row>
    <row r="99">
      <c r="A99" s="17" t="s">
        <v>2306</v>
      </c>
      <c r="B99" s="6" t="s">
        <v>2314</v>
      </c>
      <c r="C99" s="7"/>
      <c r="D99" s="23"/>
      <c r="E99" s="10" t="s">
        <v>2316</v>
      </c>
      <c r="F99" s="41" t="s">
        <v>2311</v>
      </c>
      <c r="G99" s="74" t="s">
        <v>1932</v>
      </c>
      <c r="H99" s="17" t="s">
        <v>2318</v>
      </c>
      <c r="I99" s="23"/>
      <c r="J99" s="82" t="s">
        <v>2319</v>
      </c>
      <c r="K99" s="23"/>
      <c r="L99" s="23"/>
      <c r="M99" s="23"/>
      <c r="N99" s="23"/>
      <c r="O99" s="23"/>
      <c r="P99" s="23"/>
      <c r="Q99" s="23"/>
      <c r="R99" s="23"/>
      <c r="S99" s="23"/>
      <c r="T99" s="23"/>
      <c r="U99" s="23"/>
      <c r="V99" s="23"/>
      <c r="W99" s="23"/>
    </row>
    <row r="100">
      <c r="A100" s="17" t="s">
        <v>2306</v>
      </c>
      <c r="B100" s="6" t="s">
        <v>2320</v>
      </c>
      <c r="C100" s="7"/>
      <c r="D100" s="7"/>
      <c r="E100" s="7"/>
      <c r="F100" s="88" t="s">
        <v>2321</v>
      </c>
      <c r="G100" s="74" t="s">
        <v>1932</v>
      </c>
      <c r="H100" s="17" t="s">
        <v>2322</v>
      </c>
      <c r="I100" s="10"/>
      <c r="J100" s="82" t="s">
        <v>2323</v>
      </c>
      <c r="K100" s="23"/>
      <c r="L100" s="23"/>
      <c r="M100" s="23"/>
      <c r="N100" s="23"/>
      <c r="O100" s="23"/>
      <c r="P100" s="23"/>
      <c r="Q100" s="23"/>
      <c r="R100" s="23"/>
      <c r="S100" s="23"/>
      <c r="T100" s="23"/>
      <c r="U100" s="23"/>
      <c r="V100" s="23"/>
      <c r="W100" s="23"/>
    </row>
    <row r="101">
      <c r="A101" s="17" t="s">
        <v>2306</v>
      </c>
      <c r="B101" s="6" t="s">
        <v>2320</v>
      </c>
      <c r="C101" s="7"/>
      <c r="D101" s="7"/>
      <c r="E101" s="17" t="s">
        <v>2322</v>
      </c>
      <c r="F101" s="41" t="s">
        <v>2311</v>
      </c>
      <c r="G101" s="74" t="s">
        <v>1932</v>
      </c>
      <c r="H101" s="17" t="s">
        <v>2324</v>
      </c>
      <c r="I101" s="10"/>
      <c r="J101" s="82" t="s">
        <v>2325</v>
      </c>
      <c r="K101" s="23"/>
      <c r="L101" s="23"/>
      <c r="M101" s="23"/>
      <c r="N101" s="23"/>
      <c r="O101" s="23"/>
      <c r="P101" s="23"/>
      <c r="Q101" s="23"/>
      <c r="R101" s="23"/>
      <c r="S101" s="23"/>
      <c r="T101" s="23"/>
      <c r="U101" s="23"/>
      <c r="V101" s="23"/>
      <c r="W101" s="23"/>
    </row>
    <row r="102">
      <c r="A102" s="17" t="s">
        <v>2326</v>
      </c>
      <c r="B102" s="17" t="s">
        <v>2327</v>
      </c>
      <c r="C102" s="10"/>
      <c r="D102" s="23"/>
      <c r="E102" s="17" t="s">
        <v>2328</v>
      </c>
      <c r="F102" s="78" t="s">
        <v>2329</v>
      </c>
      <c r="G102" s="74" t="s">
        <v>1932</v>
      </c>
      <c r="H102" s="17" t="s">
        <v>2330</v>
      </c>
      <c r="I102" s="23"/>
      <c r="J102" s="81" t="s">
        <v>2331</v>
      </c>
      <c r="K102" s="23"/>
      <c r="L102" s="23"/>
      <c r="M102" s="23"/>
      <c r="N102" s="23"/>
      <c r="O102" s="23"/>
      <c r="P102" s="23"/>
      <c r="Q102" s="23"/>
      <c r="R102" s="23"/>
      <c r="S102" s="23"/>
      <c r="T102" s="23"/>
      <c r="U102" s="23"/>
      <c r="V102" s="23"/>
      <c r="W102" s="23"/>
    </row>
    <row r="103">
      <c r="A103" s="17" t="s">
        <v>2332</v>
      </c>
      <c r="B103" s="17" t="s">
        <v>2333</v>
      </c>
      <c r="C103" s="10"/>
      <c r="D103" s="23"/>
      <c r="E103" s="17" t="s">
        <v>2181</v>
      </c>
      <c r="F103" s="78" t="s">
        <v>2334</v>
      </c>
      <c r="G103" s="74" t="s">
        <v>1932</v>
      </c>
      <c r="H103" s="17" t="s">
        <v>2335</v>
      </c>
      <c r="I103" s="23"/>
      <c r="J103" s="82" t="s">
        <v>2336</v>
      </c>
      <c r="K103" s="23"/>
      <c r="L103" s="23"/>
      <c r="M103" s="23"/>
      <c r="N103" s="23"/>
      <c r="O103" s="23"/>
      <c r="P103" s="23"/>
      <c r="Q103" s="23"/>
      <c r="R103" s="23"/>
      <c r="S103" s="23"/>
      <c r="T103" s="23"/>
      <c r="U103" s="23"/>
      <c r="V103" s="23"/>
      <c r="W103" s="23"/>
    </row>
    <row r="104" ht="60.0" customHeight="1">
      <c r="A104" s="17" t="s">
        <v>2337</v>
      </c>
      <c r="B104" s="17" t="s">
        <v>2338</v>
      </c>
      <c r="C104" s="10"/>
      <c r="D104" s="23"/>
      <c r="E104" s="17" t="s">
        <v>2339</v>
      </c>
      <c r="F104" s="78" t="s">
        <v>2337</v>
      </c>
      <c r="G104" s="74" t="s">
        <v>1932</v>
      </c>
      <c r="H104" s="17" t="s">
        <v>2340</v>
      </c>
      <c r="I104" s="23"/>
      <c r="J104" s="82" t="s">
        <v>2341</v>
      </c>
      <c r="K104" s="23"/>
      <c r="L104" s="23"/>
      <c r="M104" s="23"/>
      <c r="N104" s="23"/>
      <c r="O104" s="23"/>
      <c r="P104" s="23"/>
      <c r="Q104" s="23"/>
      <c r="R104" s="23"/>
      <c r="S104" s="23"/>
      <c r="T104" s="23"/>
      <c r="U104" s="23"/>
      <c r="V104" s="23"/>
      <c r="W104" s="23"/>
    </row>
    <row r="105" ht="60.75" customHeight="1">
      <c r="A105" s="17" t="s">
        <v>2342</v>
      </c>
      <c r="B105" s="17" t="s">
        <v>2343</v>
      </c>
      <c r="C105" s="10"/>
      <c r="D105" s="23"/>
      <c r="E105" s="17"/>
      <c r="F105" s="21" t="s">
        <v>2344</v>
      </c>
      <c r="G105" s="74" t="s">
        <v>1932</v>
      </c>
      <c r="H105" s="17" t="s">
        <v>2345</v>
      </c>
      <c r="I105" s="10" t="s">
        <v>2346</v>
      </c>
      <c r="J105" s="82" t="s">
        <v>2347</v>
      </c>
      <c r="K105" s="23"/>
      <c r="L105" s="23"/>
      <c r="M105" s="23"/>
      <c r="N105" s="23"/>
      <c r="O105" s="23"/>
      <c r="P105" s="23"/>
      <c r="Q105" s="23"/>
      <c r="R105" s="23"/>
      <c r="S105" s="23"/>
      <c r="T105" s="23"/>
      <c r="U105" s="23"/>
      <c r="V105" s="23"/>
      <c r="W105" s="23"/>
    </row>
    <row r="106">
      <c r="A106" s="17" t="s">
        <v>2348</v>
      </c>
      <c r="B106" s="17" t="s">
        <v>2349</v>
      </c>
      <c r="C106" s="7"/>
      <c r="D106" s="23"/>
      <c r="E106" s="23"/>
      <c r="F106" s="21" t="s">
        <v>2350</v>
      </c>
      <c r="G106" s="74" t="s">
        <v>1932</v>
      </c>
      <c r="H106" s="17" t="s">
        <v>2351</v>
      </c>
      <c r="I106" s="23"/>
      <c r="J106" s="82" t="s">
        <v>2352</v>
      </c>
      <c r="K106" s="23"/>
      <c r="L106" s="23"/>
      <c r="M106" s="23"/>
      <c r="N106" s="23"/>
      <c r="O106" s="23"/>
      <c r="P106" s="23"/>
      <c r="Q106" s="23"/>
      <c r="R106" s="23"/>
      <c r="S106" s="23"/>
      <c r="T106" s="23"/>
      <c r="U106" s="23"/>
      <c r="V106" s="23"/>
      <c r="W106" s="23"/>
    </row>
    <row r="107">
      <c r="A107" s="17" t="s">
        <v>2079</v>
      </c>
      <c r="B107" s="17" t="s">
        <v>2353</v>
      </c>
      <c r="C107" s="89" t="s">
        <v>2354</v>
      </c>
      <c r="D107" s="23"/>
      <c r="E107" s="17" t="s">
        <v>2355</v>
      </c>
      <c r="F107" s="21" t="s">
        <v>2356</v>
      </c>
      <c r="G107" s="74" t="s">
        <v>1932</v>
      </c>
      <c r="H107" s="17" t="s">
        <v>2357</v>
      </c>
      <c r="I107" s="23"/>
      <c r="J107" s="82" t="s">
        <v>2358</v>
      </c>
      <c r="K107" s="23"/>
      <c r="L107" s="23"/>
      <c r="M107" s="23"/>
      <c r="N107" s="23"/>
      <c r="O107" s="23"/>
      <c r="P107" s="23"/>
      <c r="Q107" s="23"/>
      <c r="R107" s="23"/>
      <c r="S107" s="23"/>
      <c r="T107" s="23"/>
      <c r="U107" s="23"/>
      <c r="V107" s="23"/>
      <c r="W107" s="23"/>
    </row>
    <row r="108">
      <c r="A108" s="17" t="s">
        <v>1964</v>
      </c>
      <c r="B108" s="17" t="s">
        <v>2359</v>
      </c>
      <c r="C108" s="7"/>
      <c r="D108" s="23"/>
      <c r="E108" s="17" t="s">
        <v>1965</v>
      </c>
      <c r="F108" s="21" t="s">
        <v>2360</v>
      </c>
      <c r="G108" s="74" t="s">
        <v>1932</v>
      </c>
      <c r="H108" s="17" t="s">
        <v>2361</v>
      </c>
      <c r="I108" s="23"/>
      <c r="J108" s="82" t="s">
        <v>2362</v>
      </c>
      <c r="K108" s="23"/>
      <c r="L108" s="23"/>
      <c r="M108" s="23"/>
      <c r="N108" s="23"/>
      <c r="O108" s="23"/>
      <c r="P108" s="23"/>
      <c r="Q108" s="23"/>
      <c r="R108" s="23"/>
      <c r="S108" s="23"/>
      <c r="T108" s="23"/>
      <c r="U108" s="23"/>
      <c r="V108" s="23"/>
      <c r="W108" s="23"/>
    </row>
    <row r="109">
      <c r="A109" s="17" t="s">
        <v>2363</v>
      </c>
      <c r="B109" s="6" t="s">
        <v>936</v>
      </c>
      <c r="C109" s="10"/>
      <c r="D109" s="23"/>
      <c r="E109" s="16"/>
      <c r="F109" s="78" t="s">
        <v>2364</v>
      </c>
      <c r="G109" s="74" t="s">
        <v>1932</v>
      </c>
      <c r="H109" s="17" t="s">
        <v>2365</v>
      </c>
      <c r="I109" s="10" t="s">
        <v>2366</v>
      </c>
      <c r="J109" s="82" t="s">
        <v>2367</v>
      </c>
      <c r="K109" s="23"/>
      <c r="L109" s="23"/>
      <c r="M109" s="23"/>
      <c r="N109" s="23"/>
      <c r="O109" s="23"/>
      <c r="P109" s="23"/>
      <c r="Q109" s="23"/>
      <c r="R109" s="23"/>
      <c r="S109" s="23"/>
      <c r="T109" s="23"/>
      <c r="U109" s="23"/>
      <c r="V109" s="23"/>
      <c r="W109" s="23"/>
    </row>
    <row r="110">
      <c r="A110" s="17" t="s">
        <v>2368</v>
      </c>
      <c r="B110" s="6" t="s">
        <v>936</v>
      </c>
      <c r="C110" s="23"/>
      <c r="D110" s="23"/>
      <c r="E110" s="17" t="s">
        <v>2365</v>
      </c>
      <c r="F110" s="78" t="s">
        <v>2369</v>
      </c>
      <c r="G110" s="74" t="s">
        <v>1932</v>
      </c>
      <c r="H110" s="17" t="s">
        <v>2370</v>
      </c>
      <c r="I110" s="10" t="s">
        <v>2366</v>
      </c>
      <c r="J110" s="82" t="s">
        <v>2371</v>
      </c>
      <c r="K110" s="23"/>
      <c r="L110" s="23"/>
      <c r="M110" s="23"/>
      <c r="N110" s="23"/>
      <c r="O110" s="23"/>
      <c r="P110" s="23"/>
      <c r="Q110" s="23"/>
      <c r="R110" s="23"/>
      <c r="S110" s="23"/>
      <c r="T110" s="23"/>
      <c r="U110" s="23"/>
      <c r="V110" s="23"/>
      <c r="W110" s="23"/>
    </row>
    <row r="111">
      <c r="A111" s="17" t="s">
        <v>2372</v>
      </c>
      <c r="B111" s="16" t="s">
        <v>2373</v>
      </c>
      <c r="C111" s="23"/>
      <c r="D111" s="23"/>
      <c r="E111" s="17" t="s">
        <v>2351</v>
      </c>
      <c r="F111" s="33" t="s">
        <v>2374</v>
      </c>
      <c r="G111" s="74" t="s">
        <v>1932</v>
      </c>
      <c r="H111" s="17" t="s">
        <v>2375</v>
      </c>
      <c r="I111" s="23"/>
      <c r="J111" s="82" t="s">
        <v>2376</v>
      </c>
      <c r="K111" s="23"/>
      <c r="L111" s="23"/>
      <c r="M111" s="23"/>
      <c r="N111" s="23"/>
      <c r="O111" s="23"/>
      <c r="P111" s="23"/>
      <c r="Q111" s="23"/>
      <c r="R111" s="23"/>
      <c r="S111" s="23"/>
      <c r="T111" s="23"/>
      <c r="U111" s="23"/>
      <c r="V111" s="23"/>
      <c r="W111" s="23"/>
    </row>
    <row r="112">
      <c r="A112" s="21" t="s">
        <v>2377</v>
      </c>
      <c r="B112" s="17" t="s">
        <v>2378</v>
      </c>
      <c r="C112" s="23"/>
      <c r="D112" s="23"/>
      <c r="E112" s="17" t="s">
        <v>2128</v>
      </c>
      <c r="F112" s="78" t="s">
        <v>2379</v>
      </c>
      <c r="G112" s="74" t="s">
        <v>1932</v>
      </c>
      <c r="H112" s="17" t="s">
        <v>2380</v>
      </c>
      <c r="I112" s="23"/>
      <c r="J112" s="82" t="s">
        <v>2381</v>
      </c>
      <c r="K112" s="23"/>
      <c r="L112" s="23"/>
      <c r="M112" s="23"/>
      <c r="N112" s="23"/>
      <c r="O112" s="23"/>
      <c r="P112" s="23"/>
      <c r="Q112" s="23"/>
      <c r="R112" s="23"/>
      <c r="S112" s="23"/>
      <c r="T112" s="23"/>
      <c r="U112" s="23"/>
      <c r="V112" s="23"/>
      <c r="W112" s="23"/>
    </row>
    <row r="113">
      <c r="A113" s="21" t="s">
        <v>2382</v>
      </c>
      <c r="B113" s="17" t="s">
        <v>2383</v>
      </c>
      <c r="C113" s="23"/>
      <c r="D113" s="23"/>
      <c r="E113" s="16"/>
      <c r="F113" s="78" t="s">
        <v>2382</v>
      </c>
      <c r="G113" s="74" t="s">
        <v>1932</v>
      </c>
      <c r="H113" s="17" t="s">
        <v>2384</v>
      </c>
      <c r="I113" s="23"/>
      <c r="J113" s="82" t="s">
        <v>2385</v>
      </c>
      <c r="K113" s="23"/>
      <c r="L113" s="23"/>
      <c r="M113" s="23"/>
      <c r="N113" s="23"/>
      <c r="O113" s="23"/>
      <c r="P113" s="23"/>
      <c r="Q113" s="23"/>
      <c r="R113" s="23"/>
      <c r="S113" s="23"/>
      <c r="T113" s="23"/>
      <c r="U113" s="23"/>
      <c r="V113" s="23"/>
      <c r="W113" s="23"/>
    </row>
    <row r="114">
      <c r="A114" s="21" t="s">
        <v>2386</v>
      </c>
      <c r="B114" s="17" t="s">
        <v>2387</v>
      </c>
      <c r="C114" s="23"/>
      <c r="D114" s="23"/>
      <c r="E114" s="17" t="s">
        <v>2388</v>
      </c>
      <c r="F114" s="78" t="s">
        <v>2389</v>
      </c>
      <c r="G114" s="74" t="s">
        <v>1932</v>
      </c>
      <c r="H114" s="17" t="s">
        <v>2390</v>
      </c>
      <c r="I114" s="23"/>
      <c r="J114" s="82" t="s">
        <v>2391</v>
      </c>
      <c r="K114" s="23"/>
      <c r="L114" s="23"/>
      <c r="M114" s="23"/>
      <c r="N114" s="23"/>
      <c r="O114" s="23"/>
      <c r="P114" s="23"/>
      <c r="Q114" s="23"/>
      <c r="R114" s="23"/>
      <c r="S114" s="23"/>
      <c r="T114" s="23"/>
      <c r="U114" s="23"/>
      <c r="V114" s="23"/>
      <c r="W114" s="23"/>
    </row>
    <row r="115">
      <c r="A115" s="21" t="s">
        <v>2392</v>
      </c>
      <c r="B115" s="17" t="s">
        <v>2393</v>
      </c>
      <c r="C115" s="23"/>
      <c r="D115" s="23"/>
      <c r="E115" s="17"/>
      <c r="F115" s="78" t="s">
        <v>2394</v>
      </c>
      <c r="G115" s="74" t="s">
        <v>1932</v>
      </c>
      <c r="H115" s="17" t="s">
        <v>2395</v>
      </c>
      <c r="I115" s="23"/>
      <c r="J115" s="82" t="s">
        <v>2396</v>
      </c>
      <c r="K115" s="23"/>
      <c r="L115" s="23"/>
      <c r="M115" s="23"/>
      <c r="N115" s="23"/>
      <c r="O115" s="23"/>
      <c r="P115" s="23"/>
      <c r="Q115" s="23"/>
      <c r="R115" s="23"/>
      <c r="S115" s="23"/>
      <c r="T115" s="23"/>
      <c r="U115" s="23"/>
      <c r="V115" s="23"/>
      <c r="W115" s="23"/>
    </row>
    <row r="116">
      <c r="A116" s="21" t="s">
        <v>2397</v>
      </c>
      <c r="B116" s="17" t="s">
        <v>2398</v>
      </c>
      <c r="C116" s="23"/>
      <c r="D116" s="23"/>
      <c r="E116" s="17" t="s">
        <v>2399</v>
      </c>
      <c r="F116" s="21" t="s">
        <v>2397</v>
      </c>
      <c r="G116" s="74" t="s">
        <v>1932</v>
      </c>
      <c r="H116" s="17" t="s">
        <v>2400</v>
      </c>
      <c r="I116" s="23"/>
      <c r="J116" s="82" t="s">
        <v>2401</v>
      </c>
      <c r="K116" s="23"/>
      <c r="L116" s="23"/>
      <c r="M116" s="23"/>
      <c r="N116" s="23"/>
      <c r="O116" s="23"/>
      <c r="P116" s="23"/>
      <c r="Q116" s="23"/>
      <c r="R116" s="23"/>
      <c r="S116" s="23"/>
      <c r="T116" s="23"/>
      <c r="U116" s="23"/>
      <c r="V116" s="23"/>
      <c r="W116" s="23"/>
    </row>
    <row r="117" ht="52.5" customHeight="1">
      <c r="A117" s="17" t="s">
        <v>2402</v>
      </c>
      <c r="B117" s="16" t="s">
        <v>2403</v>
      </c>
      <c r="C117" s="23"/>
      <c r="D117" s="23"/>
      <c r="E117" s="17" t="s">
        <v>2404</v>
      </c>
      <c r="F117" s="10" t="s">
        <v>1253</v>
      </c>
      <c r="G117" s="74" t="s">
        <v>1932</v>
      </c>
      <c r="H117" s="17" t="s">
        <v>2405</v>
      </c>
      <c r="I117" s="23"/>
      <c r="J117" s="81" t="s">
        <v>2406</v>
      </c>
      <c r="K117" s="23"/>
      <c r="L117" s="23"/>
      <c r="M117" s="23"/>
      <c r="N117" s="23"/>
      <c r="O117" s="23"/>
      <c r="P117" s="23"/>
      <c r="Q117" s="23"/>
      <c r="R117" s="23"/>
      <c r="S117" s="23"/>
      <c r="T117" s="23"/>
      <c r="U117" s="23"/>
      <c r="V117" s="23"/>
      <c r="W117" s="23"/>
    </row>
    <row r="118" ht="51.75" customHeight="1">
      <c r="A118" s="17" t="s">
        <v>2011</v>
      </c>
      <c r="B118" s="16" t="s">
        <v>2407</v>
      </c>
      <c r="C118" s="23"/>
      <c r="D118" s="23"/>
      <c r="E118" s="17" t="s">
        <v>2408</v>
      </c>
      <c r="F118" s="10" t="s">
        <v>1256</v>
      </c>
      <c r="G118" s="74" t="s">
        <v>1932</v>
      </c>
      <c r="H118" s="17" t="s">
        <v>2409</v>
      </c>
      <c r="I118" s="23"/>
      <c r="J118" s="82" t="s">
        <v>2410</v>
      </c>
      <c r="K118" s="23"/>
      <c r="L118" s="23"/>
      <c r="M118" s="23"/>
      <c r="N118" s="23"/>
      <c r="O118" s="23"/>
      <c r="P118" s="23"/>
      <c r="Q118" s="23"/>
      <c r="R118" s="23"/>
      <c r="S118" s="23"/>
      <c r="T118" s="23"/>
      <c r="U118" s="23"/>
      <c r="V118" s="23"/>
      <c r="W118" s="23"/>
    </row>
    <row r="119" ht="51.75" customHeight="1">
      <c r="A119" s="17" t="s">
        <v>2411</v>
      </c>
      <c r="B119" s="17" t="s">
        <v>2412</v>
      </c>
      <c r="C119" s="23"/>
      <c r="D119" s="23"/>
      <c r="E119" s="17" t="s">
        <v>2413</v>
      </c>
      <c r="F119" s="10" t="s">
        <v>2414</v>
      </c>
      <c r="G119" s="74" t="s">
        <v>1932</v>
      </c>
      <c r="H119" s="17" t="s">
        <v>2415</v>
      </c>
      <c r="I119" s="23"/>
      <c r="J119" s="82" t="s">
        <v>2416</v>
      </c>
      <c r="K119" s="23"/>
      <c r="L119" s="23"/>
      <c r="M119" s="23"/>
      <c r="N119" s="23"/>
      <c r="O119" s="23"/>
      <c r="P119" s="23"/>
      <c r="Q119" s="23"/>
      <c r="R119" s="23"/>
      <c r="S119" s="23"/>
      <c r="T119" s="23"/>
      <c r="U119" s="23"/>
      <c r="V119" s="23"/>
      <c r="W119" s="23"/>
    </row>
    <row r="120" ht="51.75" customHeight="1">
      <c r="A120" s="17" t="s">
        <v>2411</v>
      </c>
      <c r="B120" s="17" t="s">
        <v>2412</v>
      </c>
      <c r="C120" s="23"/>
      <c r="D120" s="23"/>
      <c r="E120" s="17"/>
      <c r="F120" s="10" t="s">
        <v>2417</v>
      </c>
      <c r="G120" s="74" t="s">
        <v>1932</v>
      </c>
      <c r="H120" s="17" t="s">
        <v>2418</v>
      </c>
      <c r="I120" s="10"/>
      <c r="J120" s="82" t="s">
        <v>2419</v>
      </c>
      <c r="K120" s="23"/>
      <c r="L120" s="23"/>
      <c r="M120" s="23"/>
      <c r="N120" s="23"/>
      <c r="O120" s="23"/>
      <c r="P120" s="23"/>
      <c r="Q120" s="23"/>
      <c r="R120" s="23"/>
      <c r="S120" s="23"/>
      <c r="T120" s="23"/>
      <c r="U120" s="23"/>
      <c r="V120" s="23"/>
      <c r="W120" s="23"/>
    </row>
    <row r="121" ht="46.5" customHeight="1">
      <c r="A121" s="17" t="s">
        <v>2402</v>
      </c>
      <c r="B121" s="16" t="s">
        <v>2420</v>
      </c>
      <c r="C121" s="23"/>
      <c r="D121" s="23"/>
      <c r="E121" s="87" t="s">
        <v>2421</v>
      </c>
      <c r="F121" s="23" t="s">
        <v>2422</v>
      </c>
      <c r="G121" s="74" t="s">
        <v>1932</v>
      </c>
      <c r="H121" s="87" t="s">
        <v>2423</v>
      </c>
      <c r="I121" s="23"/>
      <c r="J121" s="82" t="s">
        <v>2424</v>
      </c>
      <c r="K121" s="23"/>
      <c r="L121" s="23"/>
      <c r="M121" s="23"/>
      <c r="N121" s="23"/>
      <c r="O121" s="23"/>
      <c r="P121" s="23"/>
      <c r="Q121" s="23"/>
      <c r="R121" s="23"/>
      <c r="S121" s="23"/>
      <c r="T121" s="23"/>
      <c r="U121" s="23"/>
      <c r="V121" s="23"/>
      <c r="W121" s="23"/>
    </row>
    <row r="122">
      <c r="A122" s="17" t="s">
        <v>2411</v>
      </c>
      <c r="B122" s="16" t="s">
        <v>2425</v>
      </c>
      <c r="C122" s="23"/>
      <c r="D122" s="23"/>
      <c r="E122" s="17" t="s">
        <v>2426</v>
      </c>
      <c r="F122" s="23" t="s">
        <v>2427</v>
      </c>
      <c r="G122" s="74" t="s">
        <v>1932</v>
      </c>
      <c r="H122" s="17" t="s">
        <v>2428</v>
      </c>
      <c r="I122" s="23"/>
      <c r="J122" s="82" t="s">
        <v>2429</v>
      </c>
      <c r="K122" s="23"/>
      <c r="L122" s="23"/>
      <c r="M122" s="23"/>
      <c r="N122" s="23"/>
      <c r="O122" s="23"/>
      <c r="P122" s="23"/>
      <c r="Q122" s="23"/>
      <c r="R122" s="23"/>
      <c r="S122" s="23"/>
      <c r="T122" s="23"/>
      <c r="U122" s="23"/>
      <c r="V122" s="23"/>
      <c r="W122" s="23"/>
    </row>
    <row r="123">
      <c r="A123" s="17" t="s">
        <v>2411</v>
      </c>
      <c r="B123" s="16" t="s">
        <v>2430</v>
      </c>
      <c r="C123" s="23"/>
      <c r="D123" s="23"/>
      <c r="E123" s="87" t="s">
        <v>2431</v>
      </c>
      <c r="F123" s="23" t="s">
        <v>2432</v>
      </c>
      <c r="G123" s="74" t="s">
        <v>1932</v>
      </c>
      <c r="H123" s="17" t="s">
        <v>2433</v>
      </c>
      <c r="I123" s="23"/>
      <c r="J123" s="81" t="s">
        <v>2434</v>
      </c>
      <c r="K123" s="23"/>
      <c r="L123" s="23"/>
      <c r="M123" s="23"/>
      <c r="N123" s="23"/>
      <c r="O123" s="23"/>
      <c r="P123" s="23"/>
      <c r="Q123" s="23"/>
      <c r="R123" s="23"/>
      <c r="S123" s="23"/>
      <c r="T123" s="23"/>
      <c r="U123" s="23"/>
      <c r="V123" s="23"/>
      <c r="W123" s="23"/>
    </row>
    <row r="124">
      <c r="A124" s="17" t="s">
        <v>2435</v>
      </c>
      <c r="B124" s="17" t="s">
        <v>2436</v>
      </c>
      <c r="C124" s="23"/>
      <c r="D124" s="23"/>
      <c r="E124" s="23"/>
      <c r="F124" s="31" t="s">
        <v>2437</v>
      </c>
      <c r="G124" s="74" t="s">
        <v>1932</v>
      </c>
      <c r="H124" s="17" t="s">
        <v>2438</v>
      </c>
      <c r="I124" s="23"/>
      <c r="J124" s="82" t="s">
        <v>2439</v>
      </c>
      <c r="K124" s="23"/>
      <c r="L124" s="23"/>
      <c r="M124" s="23"/>
      <c r="N124" s="23"/>
      <c r="O124" s="23"/>
      <c r="P124" s="23"/>
      <c r="Q124" s="23"/>
      <c r="R124" s="23"/>
      <c r="S124" s="23"/>
      <c r="T124" s="23"/>
      <c r="U124" s="23"/>
      <c r="V124" s="23"/>
      <c r="W124" s="23"/>
    </row>
    <row r="125">
      <c r="A125" s="17" t="s">
        <v>2411</v>
      </c>
      <c r="B125" s="17" t="s">
        <v>1272</v>
      </c>
      <c r="C125" s="23"/>
      <c r="D125" s="23"/>
      <c r="E125" s="10" t="s">
        <v>2440</v>
      </c>
      <c r="F125" s="41" t="s">
        <v>2441</v>
      </c>
      <c r="G125" s="74" t="s">
        <v>1932</v>
      </c>
      <c r="H125" s="17" t="s">
        <v>2442</v>
      </c>
      <c r="I125" s="23"/>
      <c r="J125" s="82" t="s">
        <v>2443</v>
      </c>
      <c r="K125" s="23"/>
      <c r="L125" s="23"/>
      <c r="M125" s="23"/>
      <c r="N125" s="23"/>
      <c r="O125" s="23"/>
      <c r="P125" s="23"/>
      <c r="Q125" s="23"/>
      <c r="R125" s="23"/>
      <c r="S125" s="23"/>
      <c r="T125" s="23"/>
      <c r="U125" s="23"/>
      <c r="V125" s="23"/>
      <c r="W125" s="23"/>
    </row>
    <row r="126">
      <c r="A126" s="17" t="s">
        <v>2011</v>
      </c>
      <c r="B126" s="17"/>
      <c r="C126" s="23"/>
      <c r="D126" s="23"/>
      <c r="E126" s="10" t="s">
        <v>2444</v>
      </c>
      <c r="F126" s="41" t="s">
        <v>2445</v>
      </c>
      <c r="G126" s="74" t="s">
        <v>1932</v>
      </c>
      <c r="H126" s="17" t="s">
        <v>2446</v>
      </c>
      <c r="I126" s="23"/>
      <c r="J126" s="82" t="s">
        <v>2447</v>
      </c>
      <c r="K126" s="23"/>
      <c r="L126" s="23"/>
      <c r="M126" s="23"/>
      <c r="N126" s="23"/>
      <c r="O126" s="23"/>
      <c r="P126" s="23"/>
      <c r="Q126" s="23"/>
      <c r="R126" s="23"/>
      <c r="S126" s="23"/>
      <c r="T126" s="23"/>
      <c r="U126" s="23"/>
      <c r="V126" s="23"/>
      <c r="W126" s="23"/>
    </row>
    <row r="127">
      <c r="A127" s="17" t="s">
        <v>2011</v>
      </c>
      <c r="B127" s="17"/>
      <c r="C127" s="23"/>
      <c r="D127" s="23"/>
      <c r="E127" s="10" t="s">
        <v>2448</v>
      </c>
      <c r="F127" s="41" t="s">
        <v>2449</v>
      </c>
      <c r="G127" s="74" t="s">
        <v>1932</v>
      </c>
      <c r="H127" s="17" t="s">
        <v>2450</v>
      </c>
      <c r="I127" s="23"/>
      <c r="J127" s="82" t="s">
        <v>2451</v>
      </c>
      <c r="K127" s="23"/>
      <c r="L127" s="23"/>
      <c r="M127" s="23"/>
      <c r="N127" s="23"/>
      <c r="O127" s="23"/>
      <c r="P127" s="23"/>
      <c r="Q127" s="23"/>
      <c r="R127" s="23"/>
      <c r="S127" s="23"/>
      <c r="T127" s="23"/>
      <c r="U127" s="23"/>
      <c r="V127" s="23"/>
      <c r="W127" s="23"/>
    </row>
    <row r="128" ht="119.25" customHeight="1">
      <c r="A128" s="17" t="s">
        <v>2435</v>
      </c>
      <c r="B128" s="17"/>
      <c r="C128" s="23"/>
      <c r="D128" s="23"/>
      <c r="E128" s="17" t="s">
        <v>2446</v>
      </c>
      <c r="F128" s="41" t="s">
        <v>2452</v>
      </c>
      <c r="G128" s="74" t="s">
        <v>1932</v>
      </c>
      <c r="H128" s="17" t="s">
        <v>2453</v>
      </c>
      <c r="I128" s="10" t="s">
        <v>2454</v>
      </c>
      <c r="J128" s="81" t="s">
        <v>2455</v>
      </c>
      <c r="K128" s="23"/>
      <c r="L128" s="23"/>
      <c r="M128" s="23"/>
      <c r="N128" s="23"/>
      <c r="O128" s="23"/>
      <c r="P128" s="23"/>
      <c r="Q128" s="23"/>
      <c r="R128" s="23"/>
      <c r="S128" s="23"/>
      <c r="T128" s="23"/>
      <c r="U128" s="23"/>
      <c r="V128" s="23"/>
      <c r="W128" s="23"/>
    </row>
    <row r="129" ht="75.75" customHeight="1">
      <c r="A129" s="17" t="s">
        <v>2456</v>
      </c>
      <c r="B129" s="16" t="s">
        <v>2457</v>
      </c>
      <c r="C129" s="23"/>
      <c r="D129" s="23"/>
      <c r="E129" s="17" t="s">
        <v>2458</v>
      </c>
      <c r="F129" s="10" t="s">
        <v>2459</v>
      </c>
      <c r="G129" s="74" t="s">
        <v>1932</v>
      </c>
      <c r="H129" s="17" t="s">
        <v>2460</v>
      </c>
      <c r="I129" s="23"/>
      <c r="J129" s="81" t="s">
        <v>2461</v>
      </c>
      <c r="K129" s="23"/>
      <c r="L129" s="23"/>
      <c r="M129" s="23"/>
      <c r="N129" s="23"/>
      <c r="O129" s="23"/>
      <c r="P129" s="23"/>
      <c r="Q129" s="23"/>
      <c r="R129" s="23"/>
      <c r="S129" s="23"/>
      <c r="T129" s="23"/>
      <c r="U129" s="23"/>
      <c r="V129" s="23"/>
      <c r="W129" s="23"/>
    </row>
    <row r="130" ht="87.75" customHeight="1">
      <c r="A130" s="17" t="s">
        <v>2462</v>
      </c>
      <c r="B130" s="16" t="s">
        <v>2463</v>
      </c>
      <c r="C130" s="16" t="s">
        <v>2463</v>
      </c>
      <c r="D130" s="23"/>
      <c r="E130" s="17" t="s">
        <v>2464</v>
      </c>
      <c r="F130" s="10" t="s">
        <v>2465</v>
      </c>
      <c r="G130" s="74" t="s">
        <v>1932</v>
      </c>
      <c r="H130" s="17" t="s">
        <v>2466</v>
      </c>
      <c r="I130" s="31" t="s">
        <v>2467</v>
      </c>
      <c r="J130" s="82" t="s">
        <v>2468</v>
      </c>
      <c r="K130" s="23"/>
      <c r="L130" s="23"/>
      <c r="M130" s="23"/>
      <c r="N130" s="23"/>
      <c r="O130" s="23"/>
      <c r="P130" s="23"/>
      <c r="Q130" s="23"/>
      <c r="R130" s="23"/>
      <c r="S130" s="23"/>
      <c r="T130" s="23"/>
      <c r="U130" s="23"/>
      <c r="V130" s="23"/>
      <c r="W130" s="23"/>
    </row>
    <row r="131">
      <c r="A131" s="17" t="s">
        <v>2469</v>
      </c>
      <c r="B131" s="16" t="s">
        <v>2470</v>
      </c>
      <c r="C131" s="23"/>
      <c r="D131" s="23"/>
      <c r="E131" s="10"/>
      <c r="F131" s="10" t="s">
        <v>2471</v>
      </c>
      <c r="G131" s="74" t="s">
        <v>1932</v>
      </c>
      <c r="H131" s="17" t="s">
        <v>2472</v>
      </c>
      <c r="I131" s="10" t="s">
        <v>2473</v>
      </c>
      <c r="J131" s="82" t="s">
        <v>2474</v>
      </c>
      <c r="K131" s="23"/>
      <c r="L131" s="23"/>
      <c r="M131" s="23"/>
      <c r="N131" s="23"/>
      <c r="O131" s="23"/>
      <c r="P131" s="23"/>
      <c r="Q131" s="23"/>
      <c r="R131" s="23"/>
      <c r="S131" s="23"/>
      <c r="T131" s="23"/>
      <c r="U131" s="23"/>
      <c r="V131" s="23"/>
      <c r="W131" s="23"/>
    </row>
    <row r="132">
      <c r="A132" s="17" t="s">
        <v>2475</v>
      </c>
      <c r="B132" s="16" t="s">
        <v>2476</v>
      </c>
      <c r="C132" s="23"/>
      <c r="D132" s="23"/>
      <c r="E132" s="23"/>
      <c r="F132" s="10" t="s">
        <v>2477</v>
      </c>
      <c r="G132" s="74" t="s">
        <v>1932</v>
      </c>
      <c r="H132" s="17" t="s">
        <v>2478</v>
      </c>
      <c r="I132" s="10" t="s">
        <v>2479</v>
      </c>
      <c r="J132" s="81" t="s">
        <v>2480</v>
      </c>
      <c r="K132" s="23"/>
      <c r="L132" s="23"/>
      <c r="M132" s="23"/>
      <c r="N132" s="23"/>
      <c r="O132" s="23"/>
      <c r="P132" s="23"/>
      <c r="Q132" s="23"/>
      <c r="R132" s="23"/>
      <c r="S132" s="23"/>
      <c r="T132" s="23"/>
      <c r="U132" s="23"/>
      <c r="V132" s="23"/>
      <c r="W132" s="23"/>
    </row>
    <row r="133">
      <c r="A133" s="17" t="s">
        <v>2481</v>
      </c>
      <c r="B133" s="16" t="s">
        <v>2482</v>
      </c>
      <c r="C133" s="23"/>
      <c r="D133" s="23"/>
      <c r="E133" s="17" t="s">
        <v>2483</v>
      </c>
      <c r="F133" s="10" t="s">
        <v>2484</v>
      </c>
      <c r="G133" s="74" t="s">
        <v>1932</v>
      </c>
      <c r="H133" s="17" t="s">
        <v>2485</v>
      </c>
      <c r="I133" s="10" t="s">
        <v>2486</v>
      </c>
      <c r="J133" s="82" t="s">
        <v>2487</v>
      </c>
      <c r="K133" s="23"/>
      <c r="L133" s="23"/>
      <c r="M133" s="23"/>
      <c r="N133" s="23"/>
      <c r="O133" s="23"/>
      <c r="P133" s="23"/>
      <c r="Q133" s="23"/>
      <c r="R133" s="23"/>
      <c r="S133" s="23"/>
      <c r="T133" s="23"/>
      <c r="U133" s="23"/>
      <c r="V133" s="23"/>
      <c r="W133" s="23"/>
    </row>
    <row r="134">
      <c r="A134" s="17" t="s">
        <v>2488</v>
      </c>
      <c r="B134" s="16" t="s">
        <v>2489</v>
      </c>
      <c r="C134" s="23"/>
      <c r="D134" s="23"/>
      <c r="E134" s="17" t="s">
        <v>2490</v>
      </c>
      <c r="F134" s="10" t="s">
        <v>2491</v>
      </c>
      <c r="G134" s="74" t="s">
        <v>1932</v>
      </c>
      <c r="H134" s="17" t="s">
        <v>2492</v>
      </c>
      <c r="I134" s="23"/>
      <c r="J134" s="82" t="s">
        <v>2493</v>
      </c>
      <c r="K134" s="23"/>
      <c r="L134" s="23"/>
      <c r="M134" s="23"/>
      <c r="N134" s="23"/>
      <c r="O134" s="23"/>
      <c r="P134" s="23"/>
      <c r="Q134" s="23"/>
      <c r="R134" s="23"/>
      <c r="S134" s="23"/>
      <c r="T134" s="23"/>
      <c r="U134" s="23"/>
      <c r="V134" s="23"/>
      <c r="W134" s="23"/>
    </row>
    <row r="135">
      <c r="A135" s="17" t="s">
        <v>2494</v>
      </c>
      <c r="B135" s="16" t="s">
        <v>2495</v>
      </c>
      <c r="C135" s="23"/>
      <c r="D135" s="23"/>
      <c r="E135" s="10"/>
      <c r="F135" s="20" t="s">
        <v>2496</v>
      </c>
      <c r="G135" s="74" t="s">
        <v>1932</v>
      </c>
      <c r="H135" s="17" t="s">
        <v>2497</v>
      </c>
      <c r="I135" s="23"/>
      <c r="J135" s="82" t="s">
        <v>2498</v>
      </c>
      <c r="K135" s="23"/>
      <c r="L135" s="23"/>
      <c r="M135" s="23"/>
      <c r="N135" s="23"/>
      <c r="O135" s="23"/>
      <c r="P135" s="23"/>
      <c r="Q135" s="23"/>
      <c r="R135" s="23"/>
      <c r="S135" s="23"/>
      <c r="T135" s="23"/>
      <c r="U135" s="23"/>
      <c r="V135" s="23"/>
      <c r="W135" s="23"/>
    </row>
    <row r="136">
      <c r="A136" s="17" t="s">
        <v>2499</v>
      </c>
      <c r="B136" s="16" t="s">
        <v>2500</v>
      </c>
      <c r="C136" s="23"/>
      <c r="D136" s="23"/>
      <c r="E136" s="10"/>
      <c r="F136" s="10" t="s">
        <v>2501</v>
      </c>
      <c r="G136" s="74" t="s">
        <v>1932</v>
      </c>
      <c r="H136" s="17" t="s">
        <v>2502</v>
      </c>
      <c r="I136" s="23"/>
      <c r="J136" s="81" t="s">
        <v>2503</v>
      </c>
      <c r="K136" s="23"/>
      <c r="L136" s="23"/>
      <c r="M136" s="23"/>
      <c r="N136" s="23"/>
      <c r="O136" s="23"/>
      <c r="P136" s="23"/>
      <c r="Q136" s="23"/>
      <c r="R136" s="23"/>
      <c r="S136" s="23"/>
      <c r="T136" s="23"/>
      <c r="U136" s="23"/>
      <c r="V136" s="23"/>
      <c r="W136" s="23"/>
    </row>
    <row r="137">
      <c r="A137" s="17" t="s">
        <v>2504</v>
      </c>
      <c r="B137" s="16" t="s">
        <v>2505</v>
      </c>
      <c r="C137" s="23"/>
      <c r="D137" s="23"/>
      <c r="E137" s="17" t="s">
        <v>2506</v>
      </c>
      <c r="F137" s="10" t="s">
        <v>2507</v>
      </c>
      <c r="G137" s="74" t="s">
        <v>1932</v>
      </c>
      <c r="H137" s="17" t="s">
        <v>2508</v>
      </c>
      <c r="I137" s="23"/>
      <c r="J137" s="81" t="s">
        <v>2509</v>
      </c>
      <c r="K137" s="23"/>
      <c r="L137" s="23"/>
      <c r="M137" s="23"/>
      <c r="N137" s="23"/>
      <c r="O137" s="23"/>
      <c r="P137" s="23"/>
      <c r="Q137" s="23"/>
      <c r="R137" s="23"/>
      <c r="S137" s="23"/>
      <c r="T137" s="23"/>
      <c r="U137" s="23"/>
      <c r="V137" s="23"/>
      <c r="W137" s="23"/>
    </row>
    <row r="138">
      <c r="A138" s="17" t="s">
        <v>2510</v>
      </c>
      <c r="B138" s="17" t="s">
        <v>2511</v>
      </c>
      <c r="C138" s="23"/>
      <c r="D138" s="23"/>
      <c r="E138" s="16"/>
      <c r="F138" s="78" t="s">
        <v>2512</v>
      </c>
      <c r="G138" s="74" t="s">
        <v>1932</v>
      </c>
      <c r="H138" s="17" t="s">
        <v>2513</v>
      </c>
      <c r="I138" s="23"/>
      <c r="J138" s="81" t="s">
        <v>2514</v>
      </c>
      <c r="K138" s="23"/>
      <c r="L138" s="23"/>
      <c r="M138" s="23"/>
      <c r="N138" s="23"/>
      <c r="O138" s="23"/>
      <c r="P138" s="23"/>
      <c r="Q138" s="23"/>
      <c r="R138" s="23"/>
      <c r="S138" s="23"/>
      <c r="T138" s="23"/>
      <c r="U138" s="23"/>
      <c r="V138" s="23"/>
      <c r="W138" s="23"/>
    </row>
    <row r="139">
      <c r="A139" s="17" t="s">
        <v>2515</v>
      </c>
      <c r="B139" s="17" t="s">
        <v>2516</v>
      </c>
      <c r="C139" s="23"/>
      <c r="D139" s="23"/>
      <c r="E139" s="17"/>
      <c r="F139" s="78" t="s">
        <v>2517</v>
      </c>
      <c r="G139" s="74" t="s">
        <v>1932</v>
      </c>
      <c r="H139" s="17" t="s">
        <v>2518</v>
      </c>
      <c r="I139" s="23"/>
      <c r="J139" s="82" t="s">
        <v>2519</v>
      </c>
      <c r="K139" s="23"/>
      <c r="L139" s="23"/>
      <c r="M139" s="23"/>
      <c r="N139" s="23"/>
      <c r="O139" s="23"/>
      <c r="P139" s="23"/>
      <c r="Q139" s="23"/>
      <c r="R139" s="23"/>
      <c r="S139" s="23"/>
      <c r="T139" s="23"/>
      <c r="U139" s="23"/>
      <c r="V139" s="23"/>
      <c r="W139" s="23"/>
    </row>
    <row r="140">
      <c r="A140" s="17" t="s">
        <v>2520</v>
      </c>
      <c r="B140" s="17" t="s">
        <v>2521</v>
      </c>
      <c r="C140" s="23"/>
      <c r="D140" s="23"/>
      <c r="E140" s="17"/>
      <c r="F140" s="78" t="s">
        <v>2522</v>
      </c>
      <c r="G140" s="74" t="s">
        <v>1932</v>
      </c>
      <c r="H140" s="17" t="s">
        <v>2523</v>
      </c>
      <c r="I140" s="23"/>
      <c r="J140" s="82" t="s">
        <v>2524</v>
      </c>
      <c r="K140" s="23"/>
      <c r="L140" s="23"/>
      <c r="M140" s="23"/>
      <c r="N140" s="23"/>
      <c r="O140" s="23"/>
      <c r="P140" s="23"/>
      <c r="Q140" s="23"/>
      <c r="R140" s="23"/>
      <c r="S140" s="23"/>
      <c r="T140" s="23"/>
      <c r="U140" s="23"/>
      <c r="V140" s="23"/>
      <c r="W140" s="23"/>
    </row>
    <row r="141">
      <c r="A141" s="17" t="s">
        <v>2525</v>
      </c>
      <c r="B141" s="17" t="s">
        <v>2526</v>
      </c>
      <c r="C141" s="23"/>
      <c r="D141" s="23"/>
      <c r="E141" s="16"/>
      <c r="F141" s="78" t="s">
        <v>2527</v>
      </c>
      <c r="G141" s="74" t="s">
        <v>1932</v>
      </c>
      <c r="H141" s="87" t="s">
        <v>2528</v>
      </c>
      <c r="I141" s="10" t="s">
        <v>2529</v>
      </c>
      <c r="J141" s="82" t="s">
        <v>2530</v>
      </c>
      <c r="K141" s="23"/>
      <c r="L141" s="23"/>
      <c r="M141" s="23"/>
      <c r="N141" s="23"/>
      <c r="O141" s="23"/>
      <c r="P141" s="23"/>
      <c r="Q141" s="23"/>
      <c r="R141" s="23"/>
      <c r="S141" s="23"/>
      <c r="T141" s="23"/>
      <c r="U141" s="23"/>
      <c r="V141" s="23"/>
      <c r="W141" s="23"/>
    </row>
    <row r="142">
      <c r="A142" s="10" t="s">
        <v>2531</v>
      </c>
      <c r="B142" s="17" t="s">
        <v>2532</v>
      </c>
      <c r="C142" s="23"/>
      <c r="D142" s="23"/>
      <c r="E142" s="16"/>
      <c r="F142" s="10" t="s">
        <v>2533</v>
      </c>
      <c r="G142" s="74" t="s">
        <v>1932</v>
      </c>
      <c r="H142" s="87" t="s">
        <v>2534</v>
      </c>
      <c r="I142" s="23"/>
      <c r="J142" s="82" t="s">
        <v>2535</v>
      </c>
      <c r="K142" s="23"/>
      <c r="L142" s="23"/>
      <c r="M142" s="23"/>
      <c r="N142" s="23"/>
      <c r="O142" s="23"/>
      <c r="P142" s="23"/>
      <c r="Q142" s="23"/>
      <c r="R142" s="23"/>
      <c r="S142" s="23"/>
      <c r="T142" s="23"/>
      <c r="U142" s="23"/>
      <c r="V142" s="23"/>
      <c r="W142" s="23"/>
    </row>
    <row r="143">
      <c r="A143" s="34" t="s">
        <v>2536</v>
      </c>
      <c r="B143" s="17" t="s">
        <v>2537</v>
      </c>
      <c r="C143" s="23"/>
      <c r="D143" s="23"/>
      <c r="E143" s="16"/>
      <c r="F143" s="90" t="s">
        <v>2538</v>
      </c>
      <c r="G143" s="74" t="s">
        <v>1932</v>
      </c>
      <c r="H143" s="87" t="s">
        <v>2539</v>
      </c>
      <c r="I143" s="31" t="s">
        <v>2540</v>
      </c>
      <c r="J143" s="82" t="s">
        <v>2541</v>
      </c>
      <c r="K143" s="23"/>
      <c r="L143" s="23"/>
      <c r="M143" s="23"/>
      <c r="N143" s="23"/>
      <c r="O143" s="23"/>
      <c r="P143" s="23"/>
      <c r="Q143" s="23"/>
      <c r="R143" s="23"/>
      <c r="S143" s="23"/>
      <c r="T143" s="23"/>
      <c r="U143" s="23"/>
      <c r="V143" s="23"/>
      <c r="W143" s="23"/>
    </row>
    <row r="144" ht="66.0" customHeight="1">
      <c r="A144" s="34" t="s">
        <v>2542</v>
      </c>
      <c r="B144" s="17" t="s">
        <v>2543</v>
      </c>
      <c r="C144" s="23"/>
      <c r="D144" s="23"/>
      <c r="E144" s="16"/>
      <c r="F144" s="10" t="s">
        <v>2544</v>
      </c>
      <c r="G144" s="74" t="s">
        <v>1932</v>
      </c>
      <c r="H144" s="17" t="s">
        <v>2545</v>
      </c>
      <c r="I144" s="23"/>
      <c r="J144" s="82" t="s">
        <v>2546</v>
      </c>
      <c r="K144" s="23"/>
      <c r="L144" s="23"/>
      <c r="M144" s="23"/>
      <c r="N144" s="23"/>
      <c r="O144" s="23"/>
      <c r="P144" s="23"/>
      <c r="Q144" s="23"/>
      <c r="R144" s="23"/>
      <c r="S144" s="23"/>
      <c r="T144" s="23"/>
      <c r="U144" s="23"/>
      <c r="V144" s="23"/>
      <c r="W144" s="23"/>
    </row>
    <row r="145">
      <c r="A145" s="10" t="s">
        <v>2547</v>
      </c>
      <c r="B145" s="17" t="s">
        <v>2548</v>
      </c>
      <c r="C145" s="23"/>
      <c r="D145" s="23"/>
      <c r="E145" s="17"/>
      <c r="F145" s="10" t="s">
        <v>2549</v>
      </c>
      <c r="G145" s="74" t="s">
        <v>1932</v>
      </c>
      <c r="H145" s="17" t="s">
        <v>2550</v>
      </c>
      <c r="I145" s="23"/>
      <c r="J145" s="82" t="s">
        <v>2551</v>
      </c>
      <c r="K145" s="23"/>
      <c r="L145" s="23"/>
      <c r="M145" s="23"/>
      <c r="N145" s="23"/>
      <c r="O145" s="23"/>
      <c r="P145" s="23"/>
      <c r="Q145" s="23"/>
      <c r="R145" s="23"/>
      <c r="S145" s="23"/>
      <c r="T145" s="23"/>
      <c r="U145" s="23"/>
      <c r="V145" s="23"/>
      <c r="W145" s="23"/>
    </row>
    <row r="146">
      <c r="A146" s="17" t="s">
        <v>2552</v>
      </c>
      <c r="B146" s="17" t="s">
        <v>2553</v>
      </c>
      <c r="C146" s="23"/>
      <c r="D146" s="23"/>
      <c r="E146" s="17" t="s">
        <v>2554</v>
      </c>
      <c r="F146" s="10" t="s">
        <v>2555</v>
      </c>
      <c r="G146" s="74" t="s">
        <v>1932</v>
      </c>
      <c r="H146" s="17" t="s">
        <v>2556</v>
      </c>
      <c r="I146" s="23"/>
      <c r="J146" s="81" t="s">
        <v>2557</v>
      </c>
      <c r="K146" s="23"/>
      <c r="L146" s="23"/>
      <c r="M146" s="23"/>
      <c r="N146" s="23"/>
      <c r="O146" s="23"/>
      <c r="P146" s="23"/>
      <c r="Q146" s="23"/>
      <c r="R146" s="23"/>
      <c r="S146" s="23"/>
      <c r="T146" s="23"/>
      <c r="U146" s="23"/>
      <c r="V146" s="23"/>
      <c r="W146" s="23"/>
    </row>
    <row r="147" ht="58.5" customHeight="1">
      <c r="A147" s="17" t="s">
        <v>2558</v>
      </c>
      <c r="B147" s="17" t="s">
        <v>2559</v>
      </c>
      <c r="C147" s="23"/>
      <c r="D147" s="23"/>
      <c r="E147" s="16"/>
      <c r="F147" s="10" t="s">
        <v>2560</v>
      </c>
      <c r="G147" s="74" t="s">
        <v>1932</v>
      </c>
      <c r="H147" s="17" t="s">
        <v>2561</v>
      </c>
      <c r="I147" s="10" t="s">
        <v>2562</v>
      </c>
      <c r="J147" s="82" t="s">
        <v>2563</v>
      </c>
      <c r="K147" s="23"/>
      <c r="L147" s="23"/>
      <c r="M147" s="23"/>
      <c r="N147" s="23"/>
      <c r="O147" s="23"/>
      <c r="P147" s="23"/>
      <c r="Q147" s="23"/>
      <c r="R147" s="23"/>
      <c r="S147" s="23"/>
      <c r="T147" s="23"/>
      <c r="U147" s="23"/>
      <c r="V147" s="23"/>
      <c r="W147" s="23"/>
    </row>
    <row r="148" ht="75.0" customHeight="1">
      <c r="A148" s="17" t="s">
        <v>2564</v>
      </c>
      <c r="B148" s="17" t="s">
        <v>2565</v>
      </c>
      <c r="C148" s="23"/>
      <c r="D148" s="23"/>
      <c r="E148" s="16"/>
      <c r="F148" s="31" t="s">
        <v>2566</v>
      </c>
      <c r="G148" s="74" t="s">
        <v>1932</v>
      </c>
      <c r="H148" s="17" t="s">
        <v>2567</v>
      </c>
      <c r="I148" s="23"/>
      <c r="J148" s="82" t="s">
        <v>2568</v>
      </c>
      <c r="K148" s="23"/>
      <c r="L148" s="23"/>
      <c r="M148" s="23"/>
      <c r="N148" s="23"/>
      <c r="O148" s="23"/>
      <c r="P148" s="23"/>
      <c r="Q148" s="23"/>
      <c r="R148" s="23"/>
      <c r="S148" s="23"/>
      <c r="T148" s="23"/>
      <c r="U148" s="23"/>
      <c r="V148" s="23"/>
      <c r="W148" s="23"/>
    </row>
    <row r="149" ht="103.5" customHeight="1">
      <c r="A149" s="17" t="s">
        <v>2569</v>
      </c>
      <c r="B149" s="17" t="s">
        <v>2570</v>
      </c>
      <c r="C149" s="23"/>
      <c r="D149" s="23"/>
      <c r="E149" s="17" t="s">
        <v>2571</v>
      </c>
      <c r="F149" s="10" t="s">
        <v>2572</v>
      </c>
      <c r="G149" s="74" t="s">
        <v>1932</v>
      </c>
      <c r="H149" s="17" t="s">
        <v>2573</v>
      </c>
      <c r="I149" s="23"/>
      <c r="J149" s="82" t="s">
        <v>2574</v>
      </c>
      <c r="K149" s="23"/>
      <c r="L149" s="23"/>
      <c r="M149" s="23"/>
      <c r="N149" s="23"/>
      <c r="O149" s="23"/>
      <c r="P149" s="23"/>
      <c r="Q149" s="23"/>
      <c r="R149" s="23"/>
      <c r="S149" s="23"/>
      <c r="T149" s="23"/>
      <c r="U149" s="23"/>
      <c r="V149" s="23"/>
      <c r="W149" s="23"/>
    </row>
    <row r="150">
      <c r="A150" s="17" t="s">
        <v>2575</v>
      </c>
      <c r="B150" s="17" t="s">
        <v>2576</v>
      </c>
      <c r="C150" s="23"/>
      <c r="D150" s="23"/>
      <c r="E150" s="16"/>
      <c r="F150" s="31" t="s">
        <v>2577</v>
      </c>
      <c r="G150" s="74" t="s">
        <v>1932</v>
      </c>
      <c r="H150" s="17" t="s">
        <v>2578</v>
      </c>
      <c r="I150" s="23"/>
      <c r="J150" s="82" t="s">
        <v>2579</v>
      </c>
      <c r="K150" s="23"/>
      <c r="L150" s="23"/>
      <c r="M150" s="23"/>
      <c r="N150" s="23"/>
      <c r="O150" s="23"/>
      <c r="P150" s="23"/>
      <c r="Q150" s="23"/>
      <c r="R150" s="23"/>
      <c r="S150" s="23"/>
      <c r="T150" s="23"/>
      <c r="U150" s="23"/>
      <c r="V150" s="23"/>
      <c r="W150" s="23"/>
    </row>
    <row r="151">
      <c r="A151" s="17" t="s">
        <v>2580</v>
      </c>
      <c r="B151" s="17" t="s">
        <v>2581</v>
      </c>
      <c r="C151" s="23"/>
      <c r="D151" s="23"/>
      <c r="E151" s="17" t="s">
        <v>2582</v>
      </c>
      <c r="F151" s="31" t="s">
        <v>2583</v>
      </c>
      <c r="G151" s="74" t="s">
        <v>1932</v>
      </c>
      <c r="H151" s="17" t="s">
        <v>2584</v>
      </c>
      <c r="I151" s="23"/>
      <c r="J151" s="82" t="s">
        <v>2585</v>
      </c>
      <c r="K151" s="23"/>
      <c r="L151" s="23"/>
      <c r="M151" s="23"/>
      <c r="N151" s="23"/>
      <c r="O151" s="23"/>
      <c r="P151" s="23"/>
      <c r="Q151" s="23"/>
      <c r="R151" s="23"/>
      <c r="S151" s="23"/>
      <c r="T151" s="23"/>
      <c r="U151" s="23"/>
      <c r="V151" s="23"/>
      <c r="W151" s="23"/>
    </row>
    <row r="152">
      <c r="A152" s="17" t="s">
        <v>2586</v>
      </c>
      <c r="B152" s="17" t="s">
        <v>2587</v>
      </c>
      <c r="C152" s="23"/>
      <c r="D152" s="23"/>
      <c r="E152" s="17" t="s">
        <v>2108</v>
      </c>
      <c r="F152" s="10" t="s">
        <v>2588</v>
      </c>
      <c r="G152" s="74" t="s">
        <v>1932</v>
      </c>
      <c r="H152" s="17" t="s">
        <v>2589</v>
      </c>
      <c r="I152" s="23"/>
      <c r="J152" s="82" t="s">
        <v>2590</v>
      </c>
      <c r="K152" s="23"/>
      <c r="L152" s="23"/>
      <c r="M152" s="23"/>
      <c r="N152" s="23"/>
      <c r="O152" s="23"/>
      <c r="P152" s="23"/>
      <c r="Q152" s="23"/>
      <c r="R152" s="23"/>
      <c r="S152" s="23"/>
      <c r="T152" s="23"/>
      <c r="U152" s="23"/>
      <c r="V152" s="23"/>
      <c r="W152" s="23"/>
    </row>
    <row r="153">
      <c r="A153" s="17" t="s">
        <v>2591</v>
      </c>
      <c r="B153" s="17" t="s">
        <v>2592</v>
      </c>
      <c r="C153" s="23"/>
      <c r="D153" s="23"/>
      <c r="E153" s="16"/>
      <c r="F153" s="31" t="s">
        <v>2593</v>
      </c>
      <c r="G153" s="74" t="s">
        <v>1932</v>
      </c>
      <c r="H153" s="17" t="s">
        <v>2594</v>
      </c>
      <c r="I153" s="23"/>
      <c r="J153" s="82" t="s">
        <v>2595</v>
      </c>
      <c r="K153" s="23"/>
      <c r="L153" s="23"/>
      <c r="M153" s="23"/>
      <c r="N153" s="23"/>
      <c r="O153" s="23"/>
      <c r="P153" s="23"/>
      <c r="Q153" s="23"/>
      <c r="R153" s="23"/>
      <c r="S153" s="23"/>
      <c r="T153" s="23"/>
      <c r="U153" s="23"/>
      <c r="V153" s="23"/>
      <c r="W153" s="23"/>
    </row>
    <row r="154">
      <c r="A154" s="17" t="s">
        <v>2596</v>
      </c>
      <c r="B154" s="17" t="s">
        <v>2597</v>
      </c>
      <c r="C154" s="23"/>
      <c r="D154" s="23"/>
      <c r="E154" s="17" t="s">
        <v>2598</v>
      </c>
      <c r="F154" s="78" t="s">
        <v>2596</v>
      </c>
      <c r="G154" s="74" t="s">
        <v>1932</v>
      </c>
      <c r="H154" s="17" t="s">
        <v>2599</v>
      </c>
      <c r="I154" s="23"/>
      <c r="J154" s="82" t="s">
        <v>2600</v>
      </c>
      <c r="K154" s="23"/>
      <c r="L154" s="23"/>
      <c r="M154" s="23"/>
      <c r="N154" s="23"/>
      <c r="O154" s="23"/>
      <c r="P154" s="23"/>
      <c r="Q154" s="23"/>
      <c r="R154" s="23"/>
      <c r="S154" s="23"/>
      <c r="T154" s="23"/>
      <c r="U154" s="23"/>
      <c r="V154" s="23"/>
      <c r="W154" s="23"/>
    </row>
    <row r="155">
      <c r="A155" s="17" t="s">
        <v>2601</v>
      </c>
      <c r="B155" s="17" t="s">
        <v>2602</v>
      </c>
      <c r="C155" s="23"/>
      <c r="D155" s="23"/>
      <c r="E155" s="16"/>
      <c r="F155" s="78" t="s">
        <v>2603</v>
      </c>
      <c r="G155" s="74" t="s">
        <v>1932</v>
      </c>
      <c r="H155" s="17" t="s">
        <v>2604</v>
      </c>
      <c r="I155" s="10" t="s">
        <v>2605</v>
      </c>
      <c r="J155" s="82" t="s">
        <v>2606</v>
      </c>
      <c r="K155" s="23"/>
      <c r="L155" s="23"/>
      <c r="M155" s="23"/>
      <c r="N155" s="23"/>
      <c r="O155" s="23"/>
      <c r="P155" s="23"/>
      <c r="Q155" s="23"/>
      <c r="R155" s="23"/>
      <c r="S155" s="23"/>
      <c r="T155" s="23"/>
      <c r="U155" s="23"/>
      <c r="V155" s="23"/>
      <c r="W155" s="23"/>
    </row>
    <row r="156">
      <c r="A156" s="17" t="s">
        <v>2607</v>
      </c>
      <c r="B156" s="17" t="s">
        <v>2608</v>
      </c>
      <c r="C156" s="23"/>
      <c r="D156" s="23"/>
      <c r="E156" s="17" t="s">
        <v>2609</v>
      </c>
      <c r="F156" s="21" t="s">
        <v>2610</v>
      </c>
      <c r="G156" s="74" t="s">
        <v>1932</v>
      </c>
      <c r="H156" s="17" t="s">
        <v>2611</v>
      </c>
      <c r="I156" s="10" t="s">
        <v>2612</v>
      </c>
      <c r="J156" s="82" t="s">
        <v>2613</v>
      </c>
      <c r="K156" s="23"/>
      <c r="L156" s="23"/>
      <c r="M156" s="23"/>
      <c r="N156" s="23"/>
      <c r="O156" s="23"/>
      <c r="P156" s="23"/>
      <c r="Q156" s="23"/>
      <c r="R156" s="23"/>
      <c r="S156" s="23"/>
      <c r="T156" s="23"/>
      <c r="U156" s="23"/>
      <c r="V156" s="23"/>
      <c r="W156" s="23"/>
    </row>
    <row r="157">
      <c r="A157" s="17" t="s">
        <v>2614</v>
      </c>
      <c r="B157" s="17" t="s">
        <v>2615</v>
      </c>
      <c r="C157" s="23"/>
      <c r="D157" s="23"/>
      <c r="E157" s="17"/>
      <c r="F157" s="21" t="s">
        <v>2616</v>
      </c>
      <c r="G157" s="74" t="s">
        <v>1932</v>
      </c>
      <c r="H157" s="17" t="s">
        <v>2617</v>
      </c>
      <c r="I157" s="23"/>
      <c r="J157" s="82" t="s">
        <v>2618</v>
      </c>
      <c r="K157" s="23"/>
      <c r="L157" s="23"/>
      <c r="M157" s="23"/>
      <c r="N157" s="23"/>
      <c r="O157" s="23"/>
      <c r="P157" s="23"/>
      <c r="Q157" s="23"/>
      <c r="R157" s="23"/>
      <c r="S157" s="23"/>
      <c r="T157" s="23"/>
      <c r="U157" s="23"/>
      <c r="V157" s="23"/>
      <c r="W157" s="23"/>
    </row>
    <row r="158">
      <c r="A158" s="17" t="s">
        <v>2619</v>
      </c>
      <c r="B158" s="17" t="s">
        <v>2620</v>
      </c>
      <c r="C158" s="23"/>
      <c r="D158" s="23"/>
      <c r="E158" s="17" t="s">
        <v>2621</v>
      </c>
      <c r="F158" s="91" t="s">
        <v>2622</v>
      </c>
      <c r="G158" s="74" t="s">
        <v>1932</v>
      </c>
      <c r="H158" s="17" t="s">
        <v>2623</v>
      </c>
      <c r="I158" s="23"/>
      <c r="J158" s="82" t="s">
        <v>2624</v>
      </c>
      <c r="K158" s="23"/>
      <c r="L158" s="23"/>
      <c r="M158" s="23"/>
      <c r="N158" s="23"/>
      <c r="O158" s="23"/>
      <c r="P158" s="23"/>
      <c r="Q158" s="23"/>
      <c r="R158" s="23"/>
      <c r="S158" s="23"/>
      <c r="T158" s="23"/>
      <c r="U158" s="23"/>
      <c r="V158" s="23"/>
      <c r="W158" s="23"/>
    </row>
    <row r="159">
      <c r="A159" s="17" t="s">
        <v>2625</v>
      </c>
      <c r="B159" s="17" t="s">
        <v>2626</v>
      </c>
      <c r="C159" s="23"/>
      <c r="D159" s="23"/>
      <c r="E159" s="17" t="s">
        <v>2627</v>
      </c>
      <c r="F159" s="20" t="s">
        <v>2628</v>
      </c>
      <c r="G159" s="74" t="s">
        <v>1932</v>
      </c>
      <c r="H159" s="17" t="s">
        <v>2629</v>
      </c>
      <c r="I159" s="23"/>
      <c r="J159" s="82" t="s">
        <v>2630</v>
      </c>
      <c r="K159" s="23"/>
      <c r="L159" s="23"/>
      <c r="M159" s="23"/>
      <c r="N159" s="23"/>
      <c r="O159" s="23"/>
      <c r="P159" s="23"/>
      <c r="Q159" s="23"/>
      <c r="R159" s="23"/>
      <c r="S159" s="23"/>
      <c r="T159" s="23"/>
      <c r="U159" s="23"/>
      <c r="V159" s="23"/>
      <c r="W159" s="23"/>
    </row>
    <row r="160">
      <c r="A160" s="17" t="s">
        <v>2631</v>
      </c>
      <c r="B160" s="17" t="s">
        <v>2632</v>
      </c>
      <c r="C160" s="23"/>
      <c r="D160" s="23"/>
      <c r="E160" s="17" t="s">
        <v>2633</v>
      </c>
      <c r="F160" s="17" t="s">
        <v>2631</v>
      </c>
      <c r="G160" s="74" t="s">
        <v>1932</v>
      </c>
      <c r="H160" s="87" t="s">
        <v>2634</v>
      </c>
      <c r="I160" s="23"/>
      <c r="J160" s="82" t="s">
        <v>2635</v>
      </c>
      <c r="K160" s="23"/>
      <c r="L160" s="23"/>
      <c r="M160" s="23"/>
      <c r="N160" s="23"/>
      <c r="O160" s="23"/>
      <c r="P160" s="23"/>
      <c r="Q160" s="23"/>
      <c r="R160" s="23"/>
      <c r="S160" s="23"/>
      <c r="T160" s="23"/>
      <c r="U160" s="23"/>
      <c r="V160" s="23"/>
      <c r="W160" s="23"/>
    </row>
    <row r="161">
      <c r="A161" s="17" t="s">
        <v>2636</v>
      </c>
      <c r="B161" s="17" t="s">
        <v>2637</v>
      </c>
      <c r="C161" s="23"/>
      <c r="D161" s="23"/>
      <c r="E161" s="17" t="s">
        <v>2638</v>
      </c>
      <c r="F161" s="78" t="s">
        <v>2639</v>
      </c>
      <c r="G161" s="74" t="s">
        <v>1932</v>
      </c>
      <c r="H161" s="87" t="s">
        <v>2640</v>
      </c>
      <c r="I161" s="10" t="s">
        <v>2641</v>
      </c>
      <c r="J161" s="82" t="s">
        <v>2642</v>
      </c>
      <c r="K161" s="23"/>
      <c r="L161" s="23"/>
      <c r="M161" s="23"/>
      <c r="N161" s="23"/>
      <c r="O161" s="23"/>
      <c r="P161" s="23"/>
      <c r="Q161" s="23"/>
      <c r="R161" s="23"/>
      <c r="S161" s="23"/>
      <c r="T161" s="23"/>
      <c r="U161" s="23"/>
      <c r="V161" s="23"/>
      <c r="W161" s="23"/>
    </row>
    <row r="162">
      <c r="A162" s="17" t="s">
        <v>2643</v>
      </c>
      <c r="B162" s="17" t="s">
        <v>2644</v>
      </c>
      <c r="C162" s="23"/>
      <c r="D162" s="23"/>
      <c r="E162" s="16"/>
      <c r="F162" s="31" t="s">
        <v>2645</v>
      </c>
      <c r="G162" s="74" t="s">
        <v>1932</v>
      </c>
      <c r="H162" s="17" t="s">
        <v>2646</v>
      </c>
      <c r="I162" s="10" t="s">
        <v>2647</v>
      </c>
      <c r="J162" s="81" t="s">
        <v>2648</v>
      </c>
      <c r="K162" s="23"/>
      <c r="L162" s="23"/>
      <c r="M162" s="23"/>
      <c r="N162" s="23"/>
      <c r="O162" s="10" t="s">
        <v>2649</v>
      </c>
      <c r="P162" s="23"/>
      <c r="Q162" s="23"/>
      <c r="R162" s="23"/>
      <c r="S162" s="23"/>
      <c r="T162" s="23"/>
      <c r="U162" s="23"/>
      <c r="V162" s="23"/>
      <c r="W162" s="23"/>
    </row>
    <row r="163">
      <c r="A163" s="92" t="s">
        <v>2650</v>
      </c>
      <c r="B163" s="92" t="s">
        <v>2651</v>
      </c>
      <c r="C163" s="93"/>
      <c r="D163" s="93"/>
      <c r="E163" s="92" t="s">
        <v>2009</v>
      </c>
      <c r="F163" s="94" t="s">
        <v>2652</v>
      </c>
      <c r="G163" s="95" t="s">
        <v>1932</v>
      </c>
      <c r="H163" s="92" t="s">
        <v>2653</v>
      </c>
      <c r="I163" s="93"/>
      <c r="J163" s="96" t="s">
        <v>2654</v>
      </c>
      <c r="K163" s="93"/>
      <c r="L163" s="93"/>
      <c r="M163" s="93"/>
      <c r="N163" s="93"/>
      <c r="O163" s="93"/>
      <c r="P163" s="93"/>
      <c r="Q163" s="93"/>
      <c r="R163" s="93"/>
      <c r="S163" s="93"/>
      <c r="T163" s="93"/>
      <c r="U163" s="93"/>
      <c r="V163" s="93"/>
      <c r="W163" s="93"/>
    </row>
    <row r="164">
      <c r="A164" s="92" t="s">
        <v>2655</v>
      </c>
      <c r="B164" s="92" t="s">
        <v>2656</v>
      </c>
      <c r="C164" s="97"/>
      <c r="D164" s="97"/>
      <c r="E164" s="97"/>
      <c r="F164" s="94" t="s">
        <v>2657</v>
      </c>
      <c r="G164" s="95" t="s">
        <v>1932</v>
      </c>
      <c r="H164" s="92" t="s">
        <v>2658</v>
      </c>
      <c r="I164" s="93"/>
      <c r="J164" s="96" t="s">
        <v>2659</v>
      </c>
      <c r="K164" s="93"/>
      <c r="L164" s="93"/>
      <c r="M164" s="93"/>
      <c r="N164" s="93"/>
      <c r="O164" s="93"/>
      <c r="P164" s="93"/>
      <c r="Q164" s="93"/>
      <c r="R164" s="93"/>
      <c r="S164" s="93"/>
      <c r="T164" s="93"/>
      <c r="U164" s="93"/>
      <c r="V164" s="93"/>
      <c r="W164" s="93"/>
    </row>
    <row r="165">
      <c r="A165" s="17" t="s">
        <v>2660</v>
      </c>
      <c r="B165" s="17" t="s">
        <v>1715</v>
      </c>
      <c r="C165" s="98"/>
      <c r="D165" s="98"/>
      <c r="E165" s="98"/>
      <c r="F165" s="10" t="s">
        <v>2661</v>
      </c>
      <c r="G165" s="74" t="s">
        <v>1932</v>
      </c>
      <c r="H165" s="17" t="s">
        <v>2662</v>
      </c>
      <c r="I165" s="23"/>
      <c r="J165" s="81" t="s">
        <v>2663</v>
      </c>
      <c r="K165" s="23"/>
      <c r="L165" s="23"/>
      <c r="M165" s="23"/>
      <c r="N165" s="23"/>
      <c r="O165" s="23"/>
      <c r="P165" s="23"/>
      <c r="Q165" s="23"/>
      <c r="R165" s="23"/>
      <c r="S165" s="23"/>
      <c r="T165" s="23"/>
      <c r="U165" s="23"/>
      <c r="V165" s="23"/>
      <c r="W165" s="23"/>
    </row>
    <row r="166">
      <c r="A166" s="17" t="s">
        <v>2664</v>
      </c>
      <c r="B166" s="17" t="s">
        <v>2665</v>
      </c>
      <c r="C166" s="23"/>
      <c r="D166" s="23"/>
      <c r="E166" s="16"/>
      <c r="F166" s="99" t="s">
        <v>2666</v>
      </c>
      <c r="G166" s="74" t="s">
        <v>1932</v>
      </c>
      <c r="H166" s="100" t="s">
        <v>2667</v>
      </c>
      <c r="I166" s="23"/>
      <c r="J166" s="82" t="s">
        <v>2668</v>
      </c>
      <c r="K166" s="23"/>
      <c r="L166" s="23"/>
      <c r="M166" s="23"/>
      <c r="N166" s="23"/>
      <c r="O166" s="23"/>
      <c r="P166" s="23"/>
      <c r="Q166" s="23"/>
      <c r="R166" s="23"/>
      <c r="S166" s="23"/>
      <c r="T166" s="23"/>
      <c r="U166" s="23"/>
      <c r="V166" s="23"/>
      <c r="W166" s="23"/>
    </row>
    <row r="167">
      <c r="A167" s="100" t="s">
        <v>2669</v>
      </c>
      <c r="B167" s="17" t="s">
        <v>2670</v>
      </c>
      <c r="C167" s="23"/>
      <c r="D167" s="23"/>
      <c r="E167" s="16"/>
      <c r="F167" s="99" t="s">
        <v>2671</v>
      </c>
      <c r="G167" s="74" t="s">
        <v>1932</v>
      </c>
      <c r="H167" s="100" t="s">
        <v>2672</v>
      </c>
      <c r="I167" s="23"/>
      <c r="J167" s="82" t="s">
        <v>2673</v>
      </c>
      <c r="K167" s="23"/>
      <c r="L167" s="23"/>
      <c r="M167" s="23"/>
      <c r="N167" s="23"/>
      <c r="O167" s="23"/>
      <c r="P167" s="23"/>
      <c r="Q167" s="23"/>
      <c r="R167" s="23"/>
      <c r="S167" s="23"/>
      <c r="T167" s="23"/>
      <c r="U167" s="23"/>
      <c r="V167" s="23"/>
      <c r="W167" s="23"/>
    </row>
    <row r="168">
      <c r="A168" s="17" t="s">
        <v>2674</v>
      </c>
      <c r="B168" s="17" t="s">
        <v>2675</v>
      </c>
      <c r="C168" s="23"/>
      <c r="D168" s="23"/>
      <c r="E168" s="17" t="s">
        <v>2093</v>
      </c>
      <c r="F168" s="34" t="s">
        <v>2676</v>
      </c>
      <c r="G168" s="74" t="s">
        <v>1932</v>
      </c>
      <c r="H168" s="87" t="s">
        <v>2677</v>
      </c>
      <c r="I168" s="23"/>
      <c r="J168" s="81" t="s">
        <v>2678</v>
      </c>
      <c r="K168" s="23"/>
      <c r="L168" s="23"/>
      <c r="M168" s="23"/>
      <c r="N168" s="23"/>
      <c r="O168" s="23"/>
      <c r="P168" s="23"/>
      <c r="Q168" s="23"/>
      <c r="R168" s="23"/>
      <c r="S168" s="23"/>
      <c r="T168" s="23"/>
      <c r="U168" s="23"/>
      <c r="V168" s="23"/>
      <c r="W168" s="23"/>
    </row>
    <row r="169" ht="106.5" customHeight="1">
      <c r="A169" s="17" t="s">
        <v>2679</v>
      </c>
      <c r="B169" s="17" t="s">
        <v>2680</v>
      </c>
      <c r="C169" s="23"/>
      <c r="D169" s="23"/>
      <c r="E169" s="6"/>
      <c r="F169" s="101" t="s">
        <v>2681</v>
      </c>
      <c r="G169" s="74" t="s">
        <v>1932</v>
      </c>
      <c r="H169" s="17" t="s">
        <v>2682</v>
      </c>
      <c r="I169" s="23"/>
      <c r="J169" s="82" t="s">
        <v>2683</v>
      </c>
      <c r="K169" s="23"/>
      <c r="L169" s="23"/>
      <c r="M169" s="23"/>
      <c r="N169" s="23"/>
      <c r="O169" s="23"/>
      <c r="P169" s="23"/>
      <c r="Q169" s="23"/>
      <c r="R169" s="23"/>
      <c r="S169" s="23"/>
      <c r="T169" s="23"/>
      <c r="U169" s="23"/>
      <c r="V169" s="23"/>
      <c r="W169" s="23"/>
    </row>
    <row r="170" ht="86.25" customHeight="1">
      <c r="A170" s="17" t="s">
        <v>2684</v>
      </c>
      <c r="B170" s="17" t="s">
        <v>2685</v>
      </c>
      <c r="C170" s="23"/>
      <c r="D170" s="23"/>
      <c r="E170" s="6"/>
      <c r="F170" s="101" t="s">
        <v>2686</v>
      </c>
      <c r="G170" s="74" t="s">
        <v>1932</v>
      </c>
      <c r="H170" s="17" t="s">
        <v>2687</v>
      </c>
      <c r="I170" s="10" t="s">
        <v>2688</v>
      </c>
      <c r="J170" s="82" t="s">
        <v>2689</v>
      </c>
      <c r="K170" s="23"/>
      <c r="L170" s="23"/>
      <c r="M170" s="23"/>
      <c r="N170" s="23"/>
      <c r="O170" s="23"/>
      <c r="P170" s="23"/>
      <c r="Q170" s="23"/>
      <c r="R170" s="23"/>
      <c r="S170" s="23"/>
      <c r="T170" s="23"/>
      <c r="U170" s="23"/>
      <c r="V170" s="23"/>
      <c r="W170" s="23"/>
    </row>
    <row r="171">
      <c r="A171" s="17" t="s">
        <v>2690</v>
      </c>
      <c r="B171" s="16"/>
      <c r="C171" s="23"/>
      <c r="D171" s="23"/>
      <c r="E171" s="16"/>
      <c r="F171" s="101" t="s">
        <v>2691</v>
      </c>
      <c r="G171" s="74" t="s">
        <v>1932</v>
      </c>
      <c r="H171" s="17" t="s">
        <v>2692</v>
      </c>
      <c r="I171" s="23"/>
      <c r="J171" s="82" t="s">
        <v>2693</v>
      </c>
      <c r="K171" s="23"/>
      <c r="L171" s="23"/>
      <c r="M171" s="23"/>
      <c r="N171" s="23"/>
      <c r="O171" s="23"/>
      <c r="P171" s="23"/>
      <c r="Q171" s="23"/>
      <c r="R171" s="23"/>
      <c r="S171" s="23"/>
      <c r="T171" s="23"/>
      <c r="U171" s="23"/>
      <c r="V171" s="23"/>
      <c r="W171" s="23"/>
    </row>
    <row r="172" ht="84.0" customHeight="1">
      <c r="A172" s="16"/>
      <c r="B172" s="102" t="s">
        <v>2694</v>
      </c>
      <c r="C172" s="98"/>
      <c r="D172" s="98"/>
      <c r="E172" s="98"/>
      <c r="F172" s="98" t="s">
        <v>2695</v>
      </c>
      <c r="G172" s="74" t="s">
        <v>1932</v>
      </c>
      <c r="H172" s="103" t="s">
        <v>2696</v>
      </c>
      <c r="I172" s="23"/>
      <c r="J172" s="81" t="s">
        <v>2697</v>
      </c>
      <c r="K172" s="23"/>
      <c r="L172" s="23"/>
      <c r="M172" s="23"/>
      <c r="N172" s="23"/>
      <c r="O172" s="23"/>
      <c r="P172" s="23"/>
      <c r="Q172" s="23"/>
      <c r="R172" s="23"/>
      <c r="S172" s="23"/>
      <c r="T172" s="23"/>
      <c r="U172" s="23"/>
      <c r="V172" s="23"/>
      <c r="W172" s="23"/>
    </row>
    <row r="173">
      <c r="A173" s="16"/>
      <c r="B173" s="102" t="s">
        <v>2698</v>
      </c>
      <c r="C173" s="98"/>
      <c r="D173" s="98"/>
      <c r="E173" s="98"/>
      <c r="F173" s="56" t="s">
        <v>2699</v>
      </c>
      <c r="G173" s="74" t="s">
        <v>1932</v>
      </c>
      <c r="H173" s="103" t="s">
        <v>1752</v>
      </c>
      <c r="I173" s="23"/>
      <c r="J173" s="82" t="s">
        <v>2700</v>
      </c>
      <c r="K173" s="23"/>
      <c r="L173" s="23"/>
      <c r="M173" s="23"/>
      <c r="N173" s="23"/>
      <c r="O173" s="23"/>
      <c r="P173" s="23"/>
      <c r="Q173" s="23"/>
      <c r="R173" s="23"/>
      <c r="S173" s="23"/>
      <c r="T173" s="23"/>
      <c r="U173" s="23"/>
      <c r="V173" s="23"/>
      <c r="W173" s="23"/>
    </row>
    <row r="174">
      <c r="A174" s="16"/>
      <c r="B174" s="16" t="s">
        <v>2698</v>
      </c>
      <c r="C174" s="23"/>
      <c r="D174" s="23"/>
      <c r="E174" s="17" t="s">
        <v>1752</v>
      </c>
      <c r="F174" s="10" t="s">
        <v>2701</v>
      </c>
      <c r="G174" s="74" t="s">
        <v>1932</v>
      </c>
      <c r="H174" s="17" t="s">
        <v>2702</v>
      </c>
      <c r="I174" s="23"/>
      <c r="J174" s="81" t="s">
        <v>2703</v>
      </c>
      <c r="K174" s="23"/>
      <c r="L174" s="23"/>
      <c r="M174" s="23"/>
      <c r="N174" s="23"/>
      <c r="O174" s="23"/>
      <c r="P174" s="23"/>
      <c r="Q174" s="23"/>
      <c r="R174" s="23"/>
      <c r="S174" s="23"/>
      <c r="T174" s="23"/>
      <c r="U174" s="23"/>
      <c r="V174" s="23"/>
      <c r="W174" s="23"/>
    </row>
    <row r="175">
      <c r="A175" s="16"/>
      <c r="B175" s="102" t="s">
        <v>2704</v>
      </c>
      <c r="C175" s="98"/>
      <c r="D175" s="98"/>
      <c r="E175" s="98"/>
      <c r="F175" s="56" t="s">
        <v>2705</v>
      </c>
      <c r="G175" s="74" t="s">
        <v>1932</v>
      </c>
      <c r="H175" s="103" t="s">
        <v>2706</v>
      </c>
      <c r="I175" s="23"/>
      <c r="J175" s="82" t="s">
        <v>2707</v>
      </c>
      <c r="K175" s="23"/>
      <c r="L175" s="23"/>
      <c r="M175" s="23"/>
      <c r="N175" s="23"/>
      <c r="O175" s="23"/>
      <c r="P175" s="23"/>
      <c r="Q175" s="23"/>
      <c r="R175" s="23"/>
      <c r="S175" s="23"/>
      <c r="T175" s="23"/>
      <c r="U175" s="23"/>
      <c r="V175" s="23"/>
      <c r="W175" s="23"/>
    </row>
    <row r="176">
      <c r="A176" s="16"/>
      <c r="B176" s="102" t="s">
        <v>2708</v>
      </c>
      <c r="C176" s="98"/>
      <c r="D176" s="98"/>
      <c r="E176" s="98"/>
      <c r="F176" s="56" t="s">
        <v>2709</v>
      </c>
      <c r="G176" s="74" t="s">
        <v>1932</v>
      </c>
      <c r="H176" s="103" t="s">
        <v>2710</v>
      </c>
      <c r="I176" s="23"/>
      <c r="J176" s="82" t="s">
        <v>2711</v>
      </c>
      <c r="K176" s="23"/>
      <c r="L176" s="23"/>
      <c r="M176" s="23"/>
      <c r="N176" s="23"/>
      <c r="O176" s="23"/>
      <c r="P176" s="23"/>
      <c r="Q176" s="23"/>
      <c r="R176" s="23"/>
      <c r="S176" s="23"/>
      <c r="T176" s="23"/>
      <c r="U176" s="23"/>
      <c r="V176" s="23"/>
      <c r="W176" s="23"/>
    </row>
    <row r="177">
      <c r="A177" s="16"/>
      <c r="B177" s="102" t="s">
        <v>2712</v>
      </c>
      <c r="C177" s="98"/>
      <c r="D177" s="98"/>
      <c r="E177" s="98"/>
      <c r="F177" s="56" t="s">
        <v>2713</v>
      </c>
      <c r="G177" s="74" t="s">
        <v>1932</v>
      </c>
      <c r="H177" s="103" t="s">
        <v>2714</v>
      </c>
      <c r="I177" s="10" t="s">
        <v>2715</v>
      </c>
      <c r="J177" s="82" t="s">
        <v>2716</v>
      </c>
      <c r="K177" s="23"/>
      <c r="L177" s="23"/>
      <c r="M177" s="23"/>
      <c r="N177" s="23"/>
      <c r="O177" s="23"/>
      <c r="P177" s="23"/>
      <c r="Q177" s="23"/>
      <c r="R177" s="23"/>
      <c r="S177" s="23"/>
      <c r="T177" s="23"/>
      <c r="U177" s="23"/>
      <c r="V177" s="23"/>
      <c r="W177" s="23"/>
    </row>
    <row r="178">
      <c r="A178" s="16"/>
      <c r="B178" s="102" t="s">
        <v>2717</v>
      </c>
      <c r="C178" s="98"/>
      <c r="D178" s="98"/>
      <c r="E178" s="98"/>
      <c r="F178" s="56" t="s">
        <v>2718</v>
      </c>
      <c r="G178" s="74" t="s">
        <v>1932</v>
      </c>
      <c r="H178" s="103" t="s">
        <v>2719</v>
      </c>
      <c r="I178" s="23"/>
      <c r="J178" s="82" t="s">
        <v>2720</v>
      </c>
      <c r="K178" s="23"/>
      <c r="L178" s="23"/>
      <c r="M178" s="23"/>
      <c r="N178" s="23"/>
      <c r="O178" s="23"/>
      <c r="P178" s="23"/>
      <c r="Q178" s="23"/>
      <c r="R178" s="23"/>
      <c r="S178" s="23"/>
      <c r="T178" s="23"/>
      <c r="U178" s="23"/>
      <c r="V178" s="23"/>
      <c r="W178" s="23"/>
    </row>
    <row r="179">
      <c r="A179" s="17" t="s">
        <v>2066</v>
      </c>
      <c r="B179" s="6" t="s">
        <v>1171</v>
      </c>
      <c r="C179" s="23"/>
      <c r="D179" s="23"/>
      <c r="E179" s="16"/>
      <c r="F179" s="101" t="s">
        <v>2721</v>
      </c>
      <c r="G179" s="74" t="s">
        <v>1932</v>
      </c>
      <c r="H179" s="17" t="s">
        <v>2722</v>
      </c>
      <c r="I179" s="23"/>
      <c r="J179" s="82" t="s">
        <v>2723</v>
      </c>
      <c r="K179" s="23"/>
      <c r="L179" s="23"/>
      <c r="M179" s="23"/>
      <c r="N179" s="23"/>
      <c r="O179" s="23"/>
      <c r="P179" s="23"/>
      <c r="Q179" s="23"/>
      <c r="R179" s="23"/>
      <c r="S179" s="23"/>
      <c r="T179" s="23"/>
      <c r="U179" s="23"/>
      <c r="V179" s="23"/>
      <c r="W179" s="23"/>
    </row>
    <row r="180">
      <c r="A180" s="17" t="s">
        <v>2724</v>
      </c>
      <c r="B180" s="17" t="s">
        <v>2725</v>
      </c>
      <c r="C180" s="23"/>
      <c r="D180" s="23"/>
      <c r="E180" s="16"/>
      <c r="F180" s="101" t="s">
        <v>2726</v>
      </c>
      <c r="G180" s="74" t="s">
        <v>1932</v>
      </c>
      <c r="H180" s="17" t="s">
        <v>2727</v>
      </c>
      <c r="I180" s="10" t="s">
        <v>2728</v>
      </c>
      <c r="J180" s="82" t="s">
        <v>2729</v>
      </c>
      <c r="K180" s="23"/>
      <c r="L180" s="23"/>
      <c r="M180" s="23"/>
      <c r="N180" s="23"/>
      <c r="O180" s="23"/>
      <c r="P180" s="23"/>
      <c r="Q180" s="23"/>
      <c r="R180" s="23"/>
      <c r="S180" s="23"/>
      <c r="T180" s="23"/>
      <c r="U180" s="23"/>
      <c r="V180" s="23"/>
      <c r="W180" s="23"/>
    </row>
    <row r="181">
      <c r="A181" s="17" t="s">
        <v>2730</v>
      </c>
      <c r="B181" s="6" t="s">
        <v>1171</v>
      </c>
      <c r="C181" s="23"/>
      <c r="D181" s="23"/>
      <c r="E181" s="16"/>
      <c r="F181" s="101" t="s">
        <v>2731</v>
      </c>
      <c r="G181" s="74" t="s">
        <v>1932</v>
      </c>
      <c r="H181" s="17" t="s">
        <v>2732</v>
      </c>
      <c r="I181" s="10" t="s">
        <v>2733</v>
      </c>
      <c r="J181" s="82" t="s">
        <v>2734</v>
      </c>
      <c r="K181" s="23"/>
      <c r="L181" s="23"/>
      <c r="M181" s="23"/>
      <c r="N181" s="23"/>
      <c r="O181" s="23"/>
      <c r="P181" s="23"/>
      <c r="Q181" s="23"/>
      <c r="R181" s="23"/>
      <c r="S181" s="23"/>
      <c r="T181" s="23"/>
      <c r="U181" s="23"/>
      <c r="V181" s="23"/>
      <c r="W181" s="23"/>
    </row>
    <row r="182">
      <c r="A182" s="17" t="s">
        <v>2735</v>
      </c>
      <c r="B182" s="17" t="s">
        <v>2725</v>
      </c>
      <c r="C182" s="23"/>
      <c r="D182" s="23"/>
      <c r="E182" s="16"/>
      <c r="F182" s="101" t="s">
        <v>2736</v>
      </c>
      <c r="G182" s="74" t="s">
        <v>1932</v>
      </c>
      <c r="H182" s="17" t="s">
        <v>2737</v>
      </c>
      <c r="I182" s="10" t="s">
        <v>2738</v>
      </c>
      <c r="J182" s="82" t="s">
        <v>2739</v>
      </c>
      <c r="K182" s="23"/>
      <c r="L182" s="23"/>
      <c r="M182" s="23"/>
      <c r="N182" s="23"/>
      <c r="O182" s="23"/>
      <c r="P182" s="23"/>
      <c r="Q182" s="23"/>
      <c r="R182" s="23"/>
      <c r="S182" s="23"/>
      <c r="T182" s="23"/>
      <c r="U182" s="23"/>
      <c r="V182" s="23"/>
      <c r="W182" s="23"/>
    </row>
    <row r="183">
      <c r="A183" s="17" t="s">
        <v>2735</v>
      </c>
      <c r="B183" s="17" t="s">
        <v>2725</v>
      </c>
      <c r="C183" s="23"/>
      <c r="D183" s="23"/>
      <c r="E183" s="17" t="s">
        <v>2737</v>
      </c>
      <c r="F183" s="73" t="s">
        <v>2740</v>
      </c>
      <c r="G183" s="74" t="s">
        <v>1932</v>
      </c>
      <c r="H183" s="17" t="s">
        <v>2741</v>
      </c>
      <c r="I183" s="10"/>
      <c r="J183" s="81" t="s">
        <v>2742</v>
      </c>
      <c r="K183" s="23"/>
      <c r="L183" s="23"/>
      <c r="M183" s="23"/>
      <c r="N183" s="23"/>
      <c r="O183" s="23"/>
      <c r="P183" s="23"/>
      <c r="Q183" s="23"/>
      <c r="R183" s="23"/>
      <c r="S183" s="23"/>
      <c r="T183" s="23"/>
      <c r="U183" s="23"/>
      <c r="V183" s="23"/>
      <c r="W183" s="23"/>
    </row>
    <row r="184">
      <c r="A184" s="17" t="s">
        <v>2743</v>
      </c>
      <c r="B184" s="6" t="s">
        <v>1171</v>
      </c>
      <c r="C184" s="23"/>
      <c r="D184" s="23"/>
      <c r="E184" s="16"/>
      <c r="F184" s="101" t="s">
        <v>2744</v>
      </c>
      <c r="G184" s="74" t="s">
        <v>1932</v>
      </c>
      <c r="H184" s="17" t="s">
        <v>2745</v>
      </c>
      <c r="I184" s="10" t="s">
        <v>2746</v>
      </c>
      <c r="J184" s="82" t="s">
        <v>2747</v>
      </c>
      <c r="K184" s="23"/>
      <c r="L184" s="23"/>
      <c r="M184" s="23"/>
      <c r="N184" s="23"/>
      <c r="O184" s="23"/>
      <c r="P184" s="23"/>
      <c r="Q184" s="23"/>
      <c r="R184" s="23"/>
      <c r="S184" s="23"/>
      <c r="T184" s="23"/>
      <c r="U184" s="23"/>
      <c r="V184" s="23"/>
      <c r="W184" s="23"/>
    </row>
    <row r="185">
      <c r="A185" s="17" t="s">
        <v>2748</v>
      </c>
      <c r="B185" s="17" t="s">
        <v>2725</v>
      </c>
      <c r="C185" s="23"/>
      <c r="D185" s="23"/>
      <c r="E185" s="16"/>
      <c r="F185" s="101" t="s">
        <v>2749</v>
      </c>
      <c r="G185" s="74" t="s">
        <v>1932</v>
      </c>
      <c r="H185" s="17" t="s">
        <v>2750</v>
      </c>
      <c r="I185" s="10" t="s">
        <v>2751</v>
      </c>
      <c r="J185" s="82" t="s">
        <v>2752</v>
      </c>
      <c r="K185" s="23"/>
      <c r="L185" s="23"/>
      <c r="M185" s="23"/>
      <c r="N185" s="23"/>
      <c r="O185" s="23"/>
      <c r="P185" s="23"/>
      <c r="Q185" s="23"/>
      <c r="R185" s="23"/>
      <c r="S185" s="23"/>
      <c r="T185" s="23"/>
      <c r="U185" s="23"/>
      <c r="V185" s="23"/>
      <c r="W185" s="23"/>
    </row>
    <row r="186">
      <c r="A186" s="17" t="s">
        <v>2748</v>
      </c>
      <c r="B186" s="17" t="s">
        <v>2725</v>
      </c>
      <c r="C186" s="23"/>
      <c r="D186" s="23"/>
      <c r="E186" s="17" t="s">
        <v>2750</v>
      </c>
      <c r="F186" s="73" t="s">
        <v>2753</v>
      </c>
      <c r="G186" s="74" t="s">
        <v>1932</v>
      </c>
      <c r="H186" s="17" t="s">
        <v>2754</v>
      </c>
      <c r="I186" s="10"/>
      <c r="J186" s="81" t="s">
        <v>2755</v>
      </c>
      <c r="K186" s="23"/>
      <c r="L186" s="23"/>
      <c r="M186" s="23"/>
      <c r="N186" s="23"/>
      <c r="O186" s="23"/>
      <c r="P186" s="23"/>
      <c r="Q186" s="23"/>
      <c r="R186" s="23"/>
      <c r="S186" s="23"/>
      <c r="T186" s="23"/>
      <c r="U186" s="23"/>
      <c r="V186" s="23"/>
      <c r="W186" s="23"/>
    </row>
    <row r="187">
      <c r="A187" s="17" t="s">
        <v>2756</v>
      </c>
      <c r="B187" s="6" t="s">
        <v>1171</v>
      </c>
      <c r="C187" s="23"/>
      <c r="D187" s="23"/>
      <c r="E187" s="16"/>
      <c r="F187" s="78" t="s">
        <v>2757</v>
      </c>
      <c r="G187" s="74" t="s">
        <v>1932</v>
      </c>
      <c r="H187" s="17" t="s">
        <v>2758</v>
      </c>
      <c r="I187" s="23"/>
      <c r="J187" s="82" t="s">
        <v>2759</v>
      </c>
      <c r="K187" s="23"/>
      <c r="L187" s="23"/>
      <c r="M187" s="23"/>
      <c r="N187" s="23"/>
      <c r="O187" s="23"/>
      <c r="P187" s="23"/>
      <c r="Q187" s="23"/>
      <c r="R187" s="23"/>
      <c r="S187" s="23"/>
      <c r="T187" s="23"/>
      <c r="U187" s="23"/>
      <c r="V187" s="23"/>
      <c r="W187" s="23"/>
    </row>
    <row r="188">
      <c r="A188" s="17" t="s">
        <v>2760</v>
      </c>
      <c r="B188" s="6" t="s">
        <v>1171</v>
      </c>
      <c r="C188" s="23"/>
      <c r="D188" s="23"/>
      <c r="E188" s="16"/>
      <c r="F188" s="78" t="s">
        <v>2761</v>
      </c>
      <c r="G188" s="74" t="s">
        <v>1932</v>
      </c>
      <c r="H188" s="17" t="s">
        <v>2762</v>
      </c>
      <c r="I188" s="10" t="s">
        <v>2746</v>
      </c>
      <c r="J188" s="82" t="s">
        <v>2763</v>
      </c>
      <c r="K188" s="23"/>
      <c r="L188" s="23"/>
      <c r="M188" s="23"/>
      <c r="N188" s="23"/>
      <c r="O188" s="23"/>
      <c r="P188" s="23"/>
      <c r="Q188" s="23"/>
      <c r="R188" s="23"/>
      <c r="S188" s="23"/>
      <c r="T188" s="23"/>
      <c r="U188" s="23"/>
      <c r="V188" s="23"/>
      <c r="W188" s="23"/>
    </row>
    <row r="189">
      <c r="A189" s="17" t="s">
        <v>2764</v>
      </c>
      <c r="B189" s="6" t="s">
        <v>1171</v>
      </c>
      <c r="C189" s="23"/>
      <c r="D189" s="23"/>
      <c r="E189" s="16"/>
      <c r="F189" s="78" t="s">
        <v>2765</v>
      </c>
      <c r="G189" s="74" t="s">
        <v>1932</v>
      </c>
      <c r="H189" s="17" t="s">
        <v>2766</v>
      </c>
      <c r="I189" s="23"/>
      <c r="J189" s="82" t="s">
        <v>2767</v>
      </c>
      <c r="K189" s="23"/>
      <c r="L189" s="23"/>
      <c r="M189" s="23"/>
      <c r="N189" s="23"/>
      <c r="O189" s="23"/>
      <c r="P189" s="23"/>
      <c r="Q189" s="23"/>
      <c r="R189" s="23"/>
      <c r="S189" s="23"/>
      <c r="T189" s="23"/>
      <c r="U189" s="23"/>
      <c r="V189" s="23"/>
      <c r="W189" s="23"/>
    </row>
    <row r="190">
      <c r="A190" s="17" t="s">
        <v>2768</v>
      </c>
      <c r="B190" s="17" t="s">
        <v>1363</v>
      </c>
      <c r="C190" s="23"/>
      <c r="D190" s="23"/>
      <c r="E190" s="16"/>
      <c r="F190" s="78" t="s">
        <v>2769</v>
      </c>
      <c r="G190" s="74" t="s">
        <v>1932</v>
      </c>
      <c r="H190" s="17" t="s">
        <v>2770</v>
      </c>
      <c r="I190" s="23"/>
      <c r="J190" s="82" t="s">
        <v>2771</v>
      </c>
      <c r="K190" s="23"/>
      <c r="L190" s="23"/>
      <c r="M190" s="23"/>
      <c r="N190" s="23"/>
      <c r="O190" s="23"/>
      <c r="P190" s="23"/>
      <c r="Q190" s="23"/>
      <c r="R190" s="23"/>
      <c r="S190" s="23"/>
      <c r="T190" s="23"/>
      <c r="U190" s="23"/>
      <c r="V190" s="23"/>
      <c r="W190" s="23"/>
    </row>
    <row r="191">
      <c r="A191" s="17" t="s">
        <v>2772</v>
      </c>
      <c r="B191" s="17" t="s">
        <v>1363</v>
      </c>
      <c r="C191" s="23"/>
      <c r="D191" s="23"/>
      <c r="E191" s="16"/>
      <c r="F191" s="78" t="s">
        <v>2773</v>
      </c>
      <c r="G191" s="74" t="s">
        <v>1932</v>
      </c>
      <c r="H191" s="17" t="s">
        <v>2774</v>
      </c>
      <c r="I191" s="23"/>
      <c r="J191" s="82" t="s">
        <v>2775</v>
      </c>
      <c r="K191" s="23"/>
      <c r="L191" s="23"/>
      <c r="M191" s="23"/>
      <c r="N191" s="23"/>
      <c r="O191" s="23"/>
      <c r="P191" s="23"/>
      <c r="Q191" s="23"/>
      <c r="R191" s="23"/>
      <c r="S191" s="23"/>
      <c r="T191" s="23"/>
      <c r="U191" s="23"/>
      <c r="V191" s="23"/>
      <c r="W191" s="23"/>
    </row>
    <row r="192">
      <c r="A192" s="16"/>
      <c r="B192" s="16"/>
      <c r="C192" s="23"/>
      <c r="D192" s="23"/>
      <c r="E192" s="16"/>
      <c r="F192" s="104"/>
      <c r="G192" s="16"/>
      <c r="H192" s="16"/>
      <c r="I192" s="23"/>
      <c r="J192" s="105"/>
      <c r="K192" s="23"/>
      <c r="L192" s="23"/>
      <c r="M192" s="23"/>
      <c r="N192" s="23"/>
      <c r="O192" s="23"/>
      <c r="P192" s="23"/>
      <c r="Q192" s="23"/>
      <c r="R192" s="23"/>
      <c r="S192" s="23"/>
      <c r="T192" s="23"/>
      <c r="U192" s="23"/>
      <c r="V192" s="23"/>
      <c r="W192" s="23"/>
    </row>
    <row r="193">
      <c r="A193" s="16"/>
      <c r="B193" s="16"/>
      <c r="C193" s="23"/>
      <c r="D193" s="23"/>
      <c r="E193" s="16"/>
      <c r="F193" s="104"/>
      <c r="G193" s="16"/>
      <c r="H193" s="16"/>
      <c r="I193" s="23"/>
      <c r="J193" s="105"/>
      <c r="K193" s="23"/>
      <c r="L193" s="23"/>
      <c r="M193" s="23"/>
      <c r="N193" s="23"/>
      <c r="O193" s="23"/>
      <c r="P193" s="23"/>
      <c r="Q193" s="23"/>
      <c r="R193" s="23"/>
      <c r="S193" s="23"/>
      <c r="T193" s="23"/>
      <c r="U193" s="23"/>
      <c r="V193" s="23"/>
      <c r="W193" s="23"/>
    </row>
    <row r="194">
      <c r="A194" s="16"/>
      <c r="B194" s="16"/>
      <c r="C194" s="23"/>
      <c r="D194" s="23"/>
      <c r="E194" s="16"/>
      <c r="F194" s="104"/>
      <c r="G194" s="16"/>
      <c r="H194" s="16"/>
      <c r="I194" s="23"/>
      <c r="J194" s="105"/>
      <c r="K194" s="23"/>
      <c r="L194" s="23"/>
      <c r="M194" s="23"/>
      <c r="N194" s="23"/>
      <c r="O194" s="23"/>
      <c r="P194" s="23"/>
      <c r="Q194" s="23"/>
      <c r="R194" s="23"/>
      <c r="S194" s="23"/>
      <c r="T194" s="23"/>
      <c r="U194" s="23"/>
      <c r="V194" s="23"/>
      <c r="W194" s="23"/>
    </row>
    <row r="195">
      <c r="A195" s="16"/>
      <c r="B195" s="16"/>
      <c r="C195" s="23"/>
      <c r="D195" s="23"/>
      <c r="E195" s="16"/>
      <c r="F195" s="104"/>
      <c r="G195" s="16"/>
      <c r="H195" s="16"/>
      <c r="I195" s="23"/>
      <c r="J195" s="105"/>
      <c r="K195" s="23"/>
      <c r="L195" s="23"/>
      <c r="M195" s="23"/>
      <c r="N195" s="23"/>
      <c r="O195" s="23"/>
      <c r="P195" s="23"/>
      <c r="Q195" s="23"/>
      <c r="R195" s="23"/>
      <c r="S195" s="23"/>
      <c r="T195" s="23"/>
      <c r="U195" s="23"/>
      <c r="V195" s="23"/>
      <c r="W195" s="23"/>
    </row>
    <row r="196">
      <c r="A196" s="16"/>
      <c r="B196" s="16"/>
      <c r="C196" s="23"/>
      <c r="D196" s="23"/>
      <c r="E196" s="16"/>
      <c r="F196" s="104"/>
      <c r="G196" s="16"/>
      <c r="H196" s="16"/>
      <c r="I196" s="23"/>
      <c r="J196" s="105"/>
      <c r="K196" s="23"/>
      <c r="L196" s="23"/>
      <c r="M196" s="23"/>
      <c r="N196" s="23"/>
      <c r="O196" s="23"/>
      <c r="P196" s="23"/>
      <c r="Q196" s="23"/>
      <c r="R196" s="23"/>
      <c r="S196" s="23"/>
      <c r="T196" s="23"/>
      <c r="U196" s="23"/>
      <c r="V196" s="23"/>
      <c r="W196" s="23"/>
    </row>
    <row r="197">
      <c r="A197" s="16"/>
      <c r="B197" s="16"/>
      <c r="C197" s="23"/>
      <c r="D197" s="23"/>
      <c r="E197" s="16"/>
      <c r="F197" s="104"/>
      <c r="G197" s="16"/>
      <c r="H197" s="16"/>
      <c r="I197" s="23"/>
      <c r="J197" s="105"/>
      <c r="K197" s="23"/>
      <c r="L197" s="23"/>
      <c r="M197" s="23"/>
      <c r="N197" s="23"/>
      <c r="O197" s="23"/>
      <c r="P197" s="23"/>
      <c r="Q197" s="23"/>
      <c r="R197" s="23"/>
      <c r="S197" s="23"/>
      <c r="T197" s="23"/>
      <c r="U197" s="23"/>
      <c r="V197" s="23"/>
      <c r="W197" s="23"/>
    </row>
    <row r="198">
      <c r="A198" s="16"/>
      <c r="B198" s="16"/>
      <c r="C198" s="23"/>
      <c r="D198" s="23"/>
      <c r="E198" s="16"/>
      <c r="F198" s="104"/>
      <c r="G198" s="16"/>
      <c r="H198" s="16"/>
      <c r="I198" s="23"/>
      <c r="J198" s="105"/>
      <c r="K198" s="23"/>
      <c r="L198" s="23"/>
      <c r="M198" s="23"/>
      <c r="N198" s="23"/>
      <c r="O198" s="23"/>
      <c r="P198" s="23"/>
      <c r="Q198" s="23"/>
      <c r="R198" s="23"/>
      <c r="S198" s="23"/>
      <c r="T198" s="23"/>
      <c r="U198" s="23"/>
      <c r="V198" s="23"/>
      <c r="W198" s="23"/>
    </row>
    <row r="199">
      <c r="A199" s="16"/>
      <c r="B199" s="16"/>
      <c r="C199" s="23"/>
      <c r="D199" s="23"/>
      <c r="E199" s="16"/>
      <c r="F199" s="104"/>
      <c r="G199" s="16"/>
      <c r="H199" s="16"/>
      <c r="I199" s="23"/>
      <c r="J199" s="105"/>
      <c r="K199" s="23"/>
      <c r="L199" s="23"/>
      <c r="M199" s="23"/>
      <c r="N199" s="23"/>
      <c r="O199" s="23"/>
      <c r="P199" s="23"/>
      <c r="Q199" s="23"/>
      <c r="R199" s="23"/>
      <c r="S199" s="23"/>
      <c r="T199" s="23"/>
      <c r="U199" s="23"/>
      <c r="V199" s="23"/>
      <c r="W199" s="23"/>
    </row>
    <row r="200">
      <c r="A200" s="16"/>
      <c r="B200" s="16"/>
      <c r="C200" s="23"/>
      <c r="D200" s="23"/>
      <c r="E200" s="16"/>
      <c r="F200" s="104"/>
      <c r="G200" s="16"/>
      <c r="H200" s="16"/>
      <c r="I200" s="23"/>
      <c r="J200" s="23"/>
      <c r="K200" s="23"/>
      <c r="L200" s="23"/>
      <c r="M200" s="23"/>
      <c r="N200" s="23"/>
      <c r="O200" s="23"/>
      <c r="P200" s="23"/>
      <c r="Q200" s="23"/>
      <c r="R200" s="23"/>
      <c r="S200" s="23"/>
      <c r="T200" s="23"/>
      <c r="U200" s="23"/>
      <c r="V200" s="23"/>
      <c r="W200" s="23"/>
    </row>
  </sheetData>
  <customSheetViews>
    <customSheetView guid="{809E8550-72BA-4EFC-8A8F-0C8AB291C6BE}" filter="1" showAutoFilter="1">
      <autoFilter ref="$A$1:$N$200">
        <filterColumn colId="6">
          <filters blank="1"/>
        </filterColumn>
      </autoFilter>
    </customSheetView>
  </customSheetViews>
  <conditionalFormatting sqref="G1:G200">
    <cfRule type="cellIs" dxfId="17" priority="1" operator="equal">
      <formula>"Pendiente de dibujar"</formula>
    </cfRule>
  </conditionalFormatting>
  <conditionalFormatting sqref="G1:G200">
    <cfRule type="cellIs" dxfId="18" priority="2" operator="equal">
      <formula>"Pendiente de revisar"</formula>
    </cfRule>
  </conditionalFormatting>
  <conditionalFormatting sqref="G1:G200">
    <cfRule type="cellIs" dxfId="19" priority="3" operator="equal">
      <formula>"Pendiente de corrección"</formula>
    </cfRule>
  </conditionalFormatting>
  <conditionalFormatting sqref="G1:G200">
    <cfRule type="cellIs" dxfId="20" priority="4" operator="equal">
      <formula>"OK"</formula>
    </cfRule>
  </conditionalFormatting>
  <dataValidations>
    <dataValidation type="list" allowBlank="1" sqref="G2:G200">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J28"/>
    <hyperlink r:id="rId29" ref="J29"/>
    <hyperlink r:id="rId30" ref="J30"/>
    <hyperlink r:id="rId31" ref="J31"/>
    <hyperlink r:id="rId32" ref="J32"/>
    <hyperlink r:id="rId33" ref="J33"/>
    <hyperlink r:id="rId34" ref="J34"/>
    <hyperlink r:id="rId35" ref="J35"/>
    <hyperlink r:id="rId36" ref="J36"/>
    <hyperlink r:id="rId37" ref="J37"/>
    <hyperlink r:id="rId38" ref="J38"/>
    <hyperlink r:id="rId39" ref="J39"/>
    <hyperlink r:id="rId40" ref="J40"/>
    <hyperlink r:id="rId41" ref="J41"/>
    <hyperlink r:id="rId42" ref="J42"/>
    <hyperlink r:id="rId43" ref="J43"/>
    <hyperlink r:id="rId44" ref="J44"/>
    <hyperlink r:id="rId45" ref="J45"/>
    <hyperlink r:id="rId46" ref="J46"/>
    <hyperlink r:id="rId47" ref="J47"/>
    <hyperlink r:id="rId48" ref="J48"/>
    <hyperlink r:id="rId49" ref="J49"/>
    <hyperlink r:id="rId50" ref="J50"/>
    <hyperlink r:id="rId51" ref="J51"/>
    <hyperlink r:id="rId52" ref="J52"/>
    <hyperlink r:id="rId53" ref="J53"/>
    <hyperlink r:id="rId54" ref="J54"/>
    <hyperlink r:id="rId55" ref="J55"/>
    <hyperlink r:id="rId56" ref="J56"/>
    <hyperlink r:id="rId57" ref="J57"/>
    <hyperlink r:id="rId58" ref="J58"/>
    <hyperlink r:id="rId59" ref="J59"/>
    <hyperlink r:id="rId60" ref="J60"/>
    <hyperlink r:id="rId61" ref="J61"/>
    <hyperlink r:id="rId62" ref="J62"/>
    <hyperlink r:id="rId63" ref="J63"/>
    <hyperlink r:id="rId64" ref="J64"/>
    <hyperlink r:id="rId65" ref="J65"/>
    <hyperlink r:id="rId66" ref="J66"/>
    <hyperlink r:id="rId67" ref="J67"/>
    <hyperlink r:id="rId68" ref="J68"/>
    <hyperlink r:id="rId69" ref="J69"/>
    <hyperlink r:id="rId70" ref="J70"/>
    <hyperlink r:id="rId71" ref="J71"/>
    <hyperlink r:id="rId72" ref="J72"/>
    <hyperlink r:id="rId73" ref="J73"/>
    <hyperlink r:id="rId74" ref="J74"/>
    <hyperlink r:id="rId75" ref="J75"/>
    <hyperlink r:id="rId76" ref="J76"/>
    <hyperlink r:id="rId77" ref="J77"/>
    <hyperlink r:id="rId78" ref="J78"/>
    <hyperlink r:id="rId79" ref="J79"/>
    <hyperlink r:id="rId80" ref="J80"/>
    <hyperlink r:id="rId81" ref="J81"/>
    <hyperlink r:id="rId82" ref="J82"/>
    <hyperlink r:id="rId83" ref="J83"/>
    <hyperlink r:id="rId84" ref="J84"/>
    <hyperlink r:id="rId85" ref="J85"/>
    <hyperlink r:id="rId86" ref="J86"/>
    <hyperlink r:id="rId87" ref="J87"/>
    <hyperlink r:id="rId88" ref="J88"/>
    <hyperlink r:id="rId89" ref="J89"/>
    <hyperlink r:id="rId90" ref="J90"/>
    <hyperlink r:id="rId91" ref="J91"/>
    <hyperlink r:id="rId92" ref="J92"/>
    <hyperlink r:id="rId93" ref="J93"/>
    <hyperlink r:id="rId94" ref="F94"/>
    <hyperlink r:id="rId95" ref="J94"/>
    <hyperlink r:id="rId96" ref="J95"/>
    <hyperlink r:id="rId97" ref="F96"/>
    <hyperlink r:id="rId98" ref="J96"/>
    <hyperlink r:id="rId99" ref="J97"/>
    <hyperlink r:id="rId100" ref="F98"/>
    <hyperlink r:id="rId101" ref="J98"/>
    <hyperlink r:id="rId102" ref="J99"/>
    <hyperlink r:id="rId103" ref="F100"/>
    <hyperlink r:id="rId104" ref="J100"/>
    <hyperlink r:id="rId105" ref="J101"/>
    <hyperlink r:id="rId106" ref="J102"/>
    <hyperlink r:id="rId107" ref="J103"/>
    <hyperlink r:id="rId108" ref="J104"/>
    <hyperlink r:id="rId109" ref="J105"/>
    <hyperlink r:id="rId110" ref="J106"/>
    <hyperlink r:id="rId111" ref="J107"/>
    <hyperlink r:id="rId112" ref="J108"/>
    <hyperlink r:id="rId113" ref="J109"/>
    <hyperlink r:id="rId114" ref="J110"/>
    <hyperlink r:id="rId115" ref="J111"/>
    <hyperlink r:id="rId116" ref="J112"/>
    <hyperlink r:id="rId117" ref="J113"/>
    <hyperlink r:id="rId118" ref="J114"/>
    <hyperlink r:id="rId119" ref="J115"/>
    <hyperlink r:id="rId120" ref="J116"/>
    <hyperlink r:id="rId121" ref="J117"/>
    <hyperlink r:id="rId122" ref="J118"/>
    <hyperlink r:id="rId123" ref="J119"/>
    <hyperlink r:id="rId124" ref="J120"/>
    <hyperlink r:id="rId125" ref="J121"/>
    <hyperlink r:id="rId126" ref="J122"/>
    <hyperlink r:id="rId127" ref="J123"/>
    <hyperlink r:id="rId128" ref="F124"/>
    <hyperlink r:id="rId129" ref="J124"/>
    <hyperlink r:id="rId130" ref="J125"/>
    <hyperlink r:id="rId131" ref="J126"/>
    <hyperlink r:id="rId132" ref="J127"/>
    <hyperlink r:id="rId133" ref="J128"/>
    <hyperlink r:id="rId134" ref="J129"/>
    <hyperlink r:id="rId135" ref="I130"/>
    <hyperlink r:id="rId136" ref="J130"/>
    <hyperlink r:id="rId137" ref="J131"/>
    <hyperlink r:id="rId138" ref="J132"/>
    <hyperlink r:id="rId139" ref="J133"/>
    <hyperlink r:id="rId140" ref="J134"/>
    <hyperlink r:id="rId141" ref="J135"/>
    <hyperlink r:id="rId142" ref="J136"/>
    <hyperlink r:id="rId143" ref="J137"/>
    <hyperlink r:id="rId144" ref="J138"/>
    <hyperlink r:id="rId145" ref="J139"/>
    <hyperlink r:id="rId146" ref="J140"/>
    <hyperlink r:id="rId147" ref="J141"/>
    <hyperlink r:id="rId148" ref="J142"/>
    <hyperlink r:id="rId149" ref="F143"/>
    <hyperlink r:id="rId150" ref="I143"/>
    <hyperlink r:id="rId151" ref="J143"/>
    <hyperlink r:id="rId152" ref="J144"/>
    <hyperlink r:id="rId153" ref="J145"/>
    <hyperlink r:id="rId154" ref="J146"/>
    <hyperlink r:id="rId155" ref="J147"/>
    <hyperlink r:id="rId156" ref="F148"/>
    <hyperlink r:id="rId157" ref="J148"/>
    <hyperlink r:id="rId158" ref="J149"/>
    <hyperlink r:id="rId159" ref="F150"/>
    <hyperlink r:id="rId160" ref="J150"/>
    <hyperlink r:id="rId161" ref="F151"/>
    <hyperlink r:id="rId162" ref="J151"/>
    <hyperlink r:id="rId163" ref="J152"/>
    <hyperlink r:id="rId164" ref="F153"/>
    <hyperlink r:id="rId165" ref="J153"/>
    <hyperlink r:id="rId166" ref="J154"/>
    <hyperlink r:id="rId167" ref="J155"/>
    <hyperlink r:id="rId168" ref="J156"/>
    <hyperlink r:id="rId169" ref="J157"/>
    <hyperlink r:id="rId170" ref="F158"/>
    <hyperlink r:id="rId171" ref="J158"/>
    <hyperlink r:id="rId172" ref="J159"/>
    <hyperlink r:id="rId173" ref="J160"/>
    <hyperlink r:id="rId174" ref="J161"/>
    <hyperlink r:id="rId175" ref="F162"/>
    <hyperlink r:id="rId176" ref="J162"/>
    <hyperlink r:id="rId177" ref="J163"/>
    <hyperlink r:id="rId178" ref="J164"/>
    <hyperlink r:id="rId179" ref="J165"/>
    <hyperlink r:id="rId180" ref="J166"/>
    <hyperlink r:id="rId181" ref="J167"/>
    <hyperlink r:id="rId182" ref="J168"/>
    <hyperlink r:id="rId183" ref="F169"/>
    <hyperlink r:id="rId184" ref="J169"/>
    <hyperlink r:id="rId185" ref="F170"/>
    <hyperlink r:id="rId186" ref="J170"/>
    <hyperlink r:id="rId187" ref="F171"/>
    <hyperlink r:id="rId188" ref="J171"/>
    <hyperlink r:id="rId189" ref="J172"/>
    <hyperlink r:id="rId190" ref="J173"/>
    <hyperlink r:id="rId191" ref="J174"/>
    <hyperlink r:id="rId192" ref="J175"/>
    <hyperlink r:id="rId193" ref="J176"/>
    <hyperlink r:id="rId194" ref="J177"/>
    <hyperlink r:id="rId195" ref="J178"/>
    <hyperlink r:id="rId196" ref="F179"/>
    <hyperlink r:id="rId197" ref="J179"/>
    <hyperlink r:id="rId198" ref="F180"/>
    <hyperlink r:id="rId199" ref="J180"/>
    <hyperlink r:id="rId200" ref="F181"/>
    <hyperlink r:id="rId201" ref="J181"/>
    <hyperlink r:id="rId202" ref="F182"/>
    <hyperlink r:id="rId203" ref="J182"/>
    <hyperlink r:id="rId204" ref="J183"/>
    <hyperlink r:id="rId205" ref="F184"/>
    <hyperlink r:id="rId206" ref="J184"/>
    <hyperlink r:id="rId207" ref="F185"/>
    <hyperlink r:id="rId208" ref="J185"/>
    <hyperlink r:id="rId209" ref="J186"/>
    <hyperlink r:id="rId210" ref="J187"/>
    <hyperlink r:id="rId211" ref="J188"/>
    <hyperlink r:id="rId212" ref="J189"/>
    <hyperlink r:id="rId213" ref="J190"/>
    <hyperlink r:id="rId214" ref="J191"/>
  </hyperlinks>
  <drawing r:id="rId215"/>
  <legacyDrawing r:id="rId2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06" t="s">
        <v>2776</v>
      </c>
      <c r="D1" s="107"/>
      <c r="E1" s="107"/>
      <c r="F1" s="107"/>
      <c r="G1" s="107"/>
      <c r="H1" s="107"/>
      <c r="I1" s="107"/>
      <c r="J1" s="107"/>
      <c r="K1" s="107"/>
      <c r="L1" s="107"/>
      <c r="M1" s="107"/>
      <c r="N1" s="107"/>
      <c r="O1" s="107"/>
      <c r="P1" s="107"/>
      <c r="Q1" s="107"/>
      <c r="R1" s="107"/>
      <c r="S1" s="107"/>
      <c r="T1" s="107"/>
      <c r="U1" s="107"/>
      <c r="V1" s="107"/>
      <c r="W1" s="107"/>
      <c r="X1" s="107"/>
      <c r="Y1" s="107"/>
      <c r="Z1" s="107"/>
    </row>
    <row r="2">
      <c r="A2" s="108" t="s">
        <v>3</v>
      </c>
      <c r="B2" s="109" t="s">
        <v>2777</v>
      </c>
      <c r="C2" s="108" t="s">
        <v>2778</v>
      </c>
      <c r="D2" s="107"/>
      <c r="E2" s="107"/>
      <c r="F2" s="107"/>
      <c r="G2" s="107"/>
      <c r="H2" s="107"/>
      <c r="I2" s="107"/>
      <c r="J2" s="107"/>
      <c r="K2" s="107"/>
      <c r="L2" s="107"/>
      <c r="M2" s="107"/>
      <c r="N2" s="107"/>
      <c r="O2" s="107"/>
      <c r="P2" s="107"/>
      <c r="Q2" s="107"/>
      <c r="R2" s="107"/>
      <c r="S2" s="107"/>
      <c r="T2" s="107"/>
      <c r="U2" s="107"/>
      <c r="V2" s="107"/>
      <c r="W2" s="107"/>
      <c r="X2" s="107"/>
      <c r="Y2" s="107"/>
      <c r="Z2" s="107"/>
    </row>
    <row r="3">
      <c r="A3" s="110" t="s">
        <v>2779</v>
      </c>
      <c r="B3" s="111" t="s">
        <v>2780</v>
      </c>
      <c r="C3" s="112" t="s">
        <v>2781</v>
      </c>
      <c r="D3" s="107"/>
      <c r="E3" s="107"/>
      <c r="F3" s="107"/>
      <c r="G3" s="107"/>
      <c r="H3" s="107"/>
      <c r="I3" s="107"/>
      <c r="J3" s="107"/>
      <c r="K3" s="107"/>
      <c r="L3" s="107"/>
      <c r="M3" s="107"/>
      <c r="N3" s="107"/>
      <c r="O3" s="107"/>
      <c r="P3" s="107"/>
      <c r="Q3" s="107"/>
      <c r="R3" s="107"/>
      <c r="S3" s="107"/>
      <c r="T3" s="107"/>
      <c r="U3" s="107"/>
      <c r="V3" s="107"/>
      <c r="W3" s="107"/>
      <c r="X3" s="107"/>
      <c r="Y3" s="107"/>
      <c r="Z3" s="107"/>
    </row>
    <row r="4">
      <c r="A4" s="113" t="s">
        <v>2782</v>
      </c>
      <c r="B4" s="114" t="s">
        <v>2780</v>
      </c>
      <c r="C4" s="115" t="s">
        <v>2783</v>
      </c>
      <c r="D4" s="107"/>
      <c r="E4" s="107"/>
      <c r="F4" s="107"/>
      <c r="G4" s="107"/>
      <c r="H4" s="107"/>
      <c r="I4" s="107"/>
      <c r="J4" s="107"/>
      <c r="K4" s="107"/>
      <c r="L4" s="107"/>
      <c r="M4" s="107"/>
      <c r="N4" s="107"/>
      <c r="O4" s="107"/>
      <c r="P4" s="107"/>
      <c r="Q4" s="107"/>
      <c r="R4" s="107"/>
      <c r="S4" s="107"/>
      <c r="T4" s="107"/>
      <c r="U4" s="107"/>
      <c r="V4" s="107"/>
      <c r="W4" s="107"/>
      <c r="X4" s="107"/>
      <c r="Y4" s="107"/>
      <c r="Z4" s="107"/>
    </row>
    <row r="5">
      <c r="A5" s="116" t="s">
        <v>2784</v>
      </c>
      <c r="B5" s="117" t="s">
        <v>2780</v>
      </c>
      <c r="C5" s="118" t="s">
        <v>2785</v>
      </c>
      <c r="D5" s="107"/>
      <c r="E5" s="107"/>
      <c r="F5" s="107"/>
      <c r="G5" s="107"/>
      <c r="H5" s="107"/>
      <c r="I5" s="107"/>
      <c r="J5" s="107"/>
      <c r="K5" s="107"/>
      <c r="L5" s="107"/>
      <c r="M5" s="107"/>
      <c r="N5" s="107"/>
      <c r="O5" s="107"/>
      <c r="P5" s="107"/>
      <c r="Q5" s="107"/>
      <c r="R5" s="107"/>
      <c r="S5" s="107"/>
      <c r="T5" s="107"/>
      <c r="U5" s="107"/>
      <c r="V5" s="107"/>
      <c r="W5" s="107"/>
      <c r="X5" s="107"/>
      <c r="Y5" s="107"/>
      <c r="Z5" s="107"/>
    </row>
    <row r="6">
      <c r="A6" s="119" t="s">
        <v>2786</v>
      </c>
      <c r="B6" s="119" t="s">
        <v>2780</v>
      </c>
      <c r="C6" s="120" t="s">
        <v>2787</v>
      </c>
      <c r="D6" s="107"/>
      <c r="E6" s="107"/>
      <c r="F6" s="107"/>
      <c r="G6" s="107"/>
      <c r="H6" s="107"/>
      <c r="I6" s="107"/>
      <c r="J6" s="107"/>
      <c r="K6" s="107"/>
      <c r="L6" s="107"/>
      <c r="M6" s="107"/>
      <c r="N6" s="107"/>
      <c r="O6" s="107"/>
      <c r="P6" s="107"/>
      <c r="Q6" s="107"/>
      <c r="R6" s="107"/>
      <c r="S6" s="107"/>
      <c r="T6" s="107"/>
      <c r="U6" s="107"/>
      <c r="V6" s="107"/>
      <c r="W6" s="107"/>
      <c r="X6" s="107"/>
      <c r="Y6" s="107"/>
      <c r="Z6" s="107"/>
    </row>
    <row r="7">
      <c r="A7" s="121" t="s">
        <v>34</v>
      </c>
      <c r="B7" s="122" t="s">
        <v>2780</v>
      </c>
      <c r="C7" s="123" t="s">
        <v>2788</v>
      </c>
      <c r="D7" s="107"/>
      <c r="E7" s="107"/>
      <c r="F7" s="107"/>
      <c r="G7" s="107"/>
      <c r="H7" s="107"/>
      <c r="I7" s="107"/>
      <c r="J7" s="107"/>
      <c r="K7" s="107"/>
      <c r="L7" s="107"/>
      <c r="M7" s="107"/>
      <c r="N7" s="107"/>
      <c r="O7" s="107"/>
      <c r="P7" s="107"/>
      <c r="Q7" s="107"/>
      <c r="R7" s="107"/>
      <c r="S7" s="107"/>
      <c r="T7" s="107"/>
      <c r="U7" s="107"/>
      <c r="V7" s="107"/>
      <c r="W7" s="107"/>
      <c r="X7" s="107"/>
      <c r="Y7" s="107"/>
      <c r="Z7" s="107"/>
    </row>
    <row r="8">
      <c r="A8" s="124"/>
      <c r="B8" s="124"/>
      <c r="C8" s="124"/>
      <c r="D8" s="107"/>
      <c r="E8" s="107"/>
      <c r="F8" s="107"/>
      <c r="G8" s="107"/>
      <c r="H8" s="107"/>
      <c r="I8" s="107"/>
      <c r="J8" s="107"/>
      <c r="K8" s="107"/>
      <c r="L8" s="107"/>
      <c r="M8" s="107"/>
      <c r="N8" s="107"/>
      <c r="O8" s="107"/>
      <c r="P8" s="107"/>
      <c r="Q8" s="107"/>
      <c r="R8" s="107"/>
      <c r="S8" s="107"/>
      <c r="T8" s="107"/>
      <c r="U8" s="107"/>
      <c r="V8" s="107"/>
      <c r="W8" s="107"/>
      <c r="X8" s="107"/>
      <c r="Y8" s="107"/>
      <c r="Z8" s="107"/>
    </row>
    <row r="9">
      <c r="A9" s="125" t="s">
        <v>2789</v>
      </c>
      <c r="B9" s="126"/>
      <c r="C9" s="127"/>
      <c r="D9" s="107"/>
      <c r="E9" s="107"/>
      <c r="F9" s="107"/>
      <c r="G9" s="107"/>
      <c r="H9" s="107"/>
      <c r="I9" s="107"/>
      <c r="J9" s="107"/>
      <c r="K9" s="107"/>
      <c r="L9" s="107"/>
      <c r="M9" s="107"/>
      <c r="N9" s="107"/>
      <c r="O9" s="107"/>
      <c r="P9" s="107"/>
      <c r="Q9" s="107"/>
      <c r="R9" s="107"/>
      <c r="S9" s="107"/>
      <c r="T9" s="107"/>
      <c r="U9" s="107"/>
      <c r="V9" s="107"/>
      <c r="W9" s="107"/>
      <c r="X9" s="107"/>
      <c r="Y9" s="107"/>
      <c r="Z9" s="107"/>
    </row>
    <row r="10">
      <c r="A10" s="128" t="s">
        <v>3</v>
      </c>
      <c r="B10" s="109" t="s">
        <v>2777</v>
      </c>
      <c r="C10" s="128" t="s">
        <v>2778</v>
      </c>
      <c r="D10" s="107"/>
      <c r="E10" s="107"/>
      <c r="F10" s="107"/>
      <c r="G10" s="107"/>
      <c r="H10" s="107"/>
      <c r="I10" s="107"/>
      <c r="J10" s="107"/>
      <c r="K10" s="107"/>
      <c r="L10" s="107"/>
      <c r="M10" s="107"/>
      <c r="N10" s="107"/>
      <c r="O10" s="107"/>
      <c r="P10" s="107"/>
      <c r="Q10" s="107"/>
      <c r="R10" s="107"/>
      <c r="S10" s="107"/>
      <c r="T10" s="107"/>
      <c r="U10" s="107"/>
      <c r="V10" s="107"/>
      <c r="W10" s="107"/>
      <c r="X10" s="107"/>
      <c r="Y10" s="107"/>
      <c r="Z10" s="107"/>
    </row>
    <row r="11">
      <c r="A11" s="129"/>
      <c r="B11" s="129"/>
      <c r="C11" s="130" t="s">
        <v>2790</v>
      </c>
      <c r="D11" s="107"/>
      <c r="E11" s="107"/>
      <c r="F11" s="107"/>
      <c r="G11" s="107"/>
      <c r="H11" s="107"/>
      <c r="I11" s="107"/>
      <c r="J11" s="107"/>
      <c r="K11" s="107"/>
      <c r="L11" s="107"/>
      <c r="M11" s="107"/>
      <c r="N11" s="107"/>
      <c r="O11" s="107"/>
      <c r="P11" s="107"/>
      <c r="Q11" s="107"/>
      <c r="R11" s="107"/>
      <c r="S11" s="107"/>
      <c r="T11" s="107"/>
      <c r="U11" s="107"/>
      <c r="V11" s="107"/>
      <c r="W11" s="107"/>
      <c r="X11" s="107"/>
      <c r="Y11" s="107"/>
      <c r="Z11" s="107"/>
    </row>
    <row r="12">
      <c r="A12" s="131" t="s">
        <v>2791</v>
      </c>
      <c r="B12" s="131" t="s">
        <v>2780</v>
      </c>
      <c r="C12" s="132" t="s">
        <v>2792</v>
      </c>
      <c r="D12" s="107"/>
      <c r="E12" s="107"/>
      <c r="F12" s="107"/>
      <c r="G12" s="107"/>
      <c r="H12" s="107"/>
      <c r="I12" s="107"/>
      <c r="J12" s="107"/>
      <c r="K12" s="107"/>
      <c r="L12" s="107"/>
      <c r="M12" s="107"/>
      <c r="N12" s="107"/>
      <c r="O12" s="107"/>
      <c r="P12" s="107"/>
      <c r="Q12" s="107"/>
      <c r="R12" s="107"/>
      <c r="S12" s="107"/>
      <c r="T12" s="107"/>
      <c r="U12" s="107"/>
      <c r="V12" s="107"/>
      <c r="W12" s="107"/>
      <c r="X12" s="107"/>
      <c r="Y12" s="107"/>
      <c r="Z12" s="107"/>
    </row>
    <row r="13">
      <c r="A13" s="133" t="s">
        <v>2793</v>
      </c>
      <c r="B13" s="133" t="s">
        <v>2794</v>
      </c>
      <c r="C13" s="134" t="s">
        <v>2795</v>
      </c>
      <c r="D13" s="107"/>
      <c r="E13" s="107"/>
      <c r="F13" s="107"/>
      <c r="G13" s="107"/>
      <c r="H13" s="107"/>
      <c r="I13" s="107"/>
      <c r="J13" s="107"/>
      <c r="K13" s="107"/>
      <c r="L13" s="107"/>
      <c r="M13" s="107"/>
      <c r="N13" s="107"/>
      <c r="O13" s="107"/>
      <c r="P13" s="107"/>
      <c r="Q13" s="107"/>
      <c r="R13" s="107"/>
      <c r="S13" s="107"/>
      <c r="T13" s="107"/>
      <c r="U13" s="107"/>
      <c r="V13" s="107"/>
      <c r="W13" s="107"/>
      <c r="X13" s="107"/>
      <c r="Y13" s="107"/>
      <c r="Z13" s="107"/>
    </row>
    <row r="14">
      <c r="A14" s="135" t="s">
        <v>2796</v>
      </c>
      <c r="B14" s="135" t="s">
        <v>2780</v>
      </c>
      <c r="C14" s="136" t="s">
        <v>2797</v>
      </c>
      <c r="D14" s="107"/>
      <c r="E14" s="107"/>
      <c r="F14" s="107"/>
      <c r="G14" s="107"/>
      <c r="H14" s="107"/>
      <c r="I14" s="107"/>
      <c r="J14" s="107"/>
      <c r="K14" s="107"/>
      <c r="L14" s="107"/>
      <c r="M14" s="107"/>
      <c r="N14" s="107"/>
      <c r="O14" s="107"/>
      <c r="P14" s="107"/>
      <c r="Q14" s="107"/>
      <c r="R14" s="107"/>
      <c r="S14" s="107"/>
      <c r="T14" s="107"/>
      <c r="U14" s="107"/>
      <c r="V14" s="107"/>
      <c r="W14" s="107"/>
      <c r="X14" s="107"/>
      <c r="Y14" s="107"/>
      <c r="Z14" s="107"/>
    </row>
    <row r="15">
      <c r="A15" s="137" t="s">
        <v>1932</v>
      </c>
      <c r="B15" s="137" t="s">
        <v>2780</v>
      </c>
      <c r="C15" s="138" t="s">
        <v>2798</v>
      </c>
      <c r="D15" s="107"/>
      <c r="E15" s="107"/>
      <c r="F15" s="107"/>
      <c r="G15" s="107"/>
      <c r="H15" s="107"/>
      <c r="I15" s="107"/>
      <c r="J15" s="107"/>
      <c r="K15" s="107"/>
      <c r="L15" s="107"/>
      <c r="M15" s="107"/>
      <c r="N15" s="107"/>
      <c r="O15" s="107"/>
      <c r="P15" s="107"/>
      <c r="Q15" s="107"/>
      <c r="R15" s="107"/>
      <c r="S15" s="107"/>
      <c r="T15" s="107"/>
      <c r="U15" s="107"/>
      <c r="V15" s="107"/>
      <c r="W15" s="107"/>
      <c r="X15" s="107"/>
      <c r="Y15" s="107"/>
      <c r="Z15" s="107"/>
    </row>
    <row r="16">
      <c r="A16" s="107"/>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row>
    <row r="17">
      <c r="A17" s="107"/>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row>
    <row r="18">
      <c r="A18" s="107"/>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row>
    <row r="19">
      <c r="A19" s="107"/>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row>
    <row r="20">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row>
    <row r="2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row>
    <row r="22">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row>
    <row r="23">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row>
    <row r="24">
      <c r="A24" s="107"/>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row>
    <row r="25">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row>
    <row r="26">
      <c r="A26" s="107"/>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row>
    <row r="27">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row>
    <row r="28">
      <c r="A28" s="107"/>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row>
    <row r="29">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row>
    <row r="30">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row>
    <row r="3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row>
    <row r="32">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row>
    <row r="33">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row>
    <row r="34">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row>
    <row r="35">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row>
    <row r="36">
      <c r="A36" s="107"/>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row>
    <row r="37">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row>
    <row r="38">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row>
    <row r="39">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row>
    <row r="41">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row>
    <row r="42">
      <c r="A42" s="107"/>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row>
    <row r="43">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row>
    <row r="44">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row>
    <row r="45">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row>
    <row r="47">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row>
    <row r="49">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row>
    <row r="50">
      <c r="A50" s="107"/>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row>
    <row r="51">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row>
    <row r="52">
      <c r="A52" s="107"/>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row>
    <row r="53">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row>
    <row r="54">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row>
    <row r="55">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row>
    <row r="56">
      <c r="A56" s="107"/>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row>
    <row r="57">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row>
    <row r="58">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row>
    <row r="59">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row>
    <row r="60">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row>
    <row r="6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row>
    <row r="62">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row>
    <row r="63">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row>
    <row r="64">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row>
    <row r="65">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row>
    <row r="66">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row>
    <row r="67">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row>
    <row r="68">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row>
    <row r="69">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row>
    <row r="70">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row>
    <row r="7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row>
    <row r="72">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row>
    <row r="73">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row>
    <row r="74">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row>
    <row r="75">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row>
    <row r="76">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row>
    <row r="77">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row>
    <row r="78">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row>
    <row r="79">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row>
    <row r="80">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row>
    <row r="8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row>
    <row r="82">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row>
    <row r="83">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row>
    <row r="84">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row>
    <row r="85">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row>
    <row r="86">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row>
    <row r="87">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row>
    <row r="88">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row>
    <row r="89">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row>
    <row r="90">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row>
    <row r="9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row>
    <row r="92">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row>
    <row r="93">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row>
    <row r="94">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row>
    <row r="95">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row>
    <row r="96">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row>
    <row r="97">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row>
    <row r="98">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row>
    <row r="99">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row>
    <row r="100">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row>
    <row r="10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row>
    <row r="102">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row>
    <row r="240">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row>
    <row r="24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row>
    <row r="242">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row>
    <row r="243">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row>
    <row r="244">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row>
    <row r="245">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row>
    <row r="246">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row>
    <row r="247">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row>
    <row r="248">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row>
    <row r="249">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row>
    <row r="250">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row>
    <row r="25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row>
    <row r="252">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row>
    <row r="253">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row>
    <row r="254">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row>
    <row r="255">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row>
    <row r="256">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row>
    <row r="257">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row>
    <row r="258">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row>
    <row r="259">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row>
    <row r="260">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row>
    <row r="26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row>
    <row r="262">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row>
    <row r="263">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row>
    <row r="264">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row>
    <row r="265">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row>
    <row r="266">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row>
    <row r="267">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row>
    <row r="268">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row>
    <row r="269">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row>
    <row r="270">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row>
    <row r="27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row>
    <row r="272">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row>
    <row r="273">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row>
    <row r="274">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row>
    <row r="275">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row>
    <row r="276">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row>
    <row r="277">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row>
    <row r="278">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row>
    <row r="279">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row>
    <row r="280">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row>
    <row r="28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row>
    <row r="282">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row>
    <row r="283">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row>
    <row r="284">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row>
    <row r="285">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row>
    <row r="286">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row>
    <row r="287">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row>
    <row r="288">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row>
    <row r="289">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row>
    <row r="290">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row>
    <row r="29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row>
    <row r="292">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row>
    <row r="293">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row>
    <row r="294">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row>
    <row r="295">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row>
    <row r="296">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row>
    <row r="297">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row>
    <row r="298">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row>
    <row r="299">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row>
    <row r="300">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row>
    <row r="30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row>
    <row r="302">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row>
    <row r="303">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row>
    <row r="304">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row>
    <row r="305">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row>
    <row r="306">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row>
    <row r="307">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row>
    <row r="308">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row>
    <row r="309">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row>
    <row r="310">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row>
    <row r="31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row>
    <row r="312">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row>
    <row r="313">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row>
    <row r="314">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row>
    <row r="315">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row>
    <row r="316">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row>
    <row r="317">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row>
    <row r="318">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row>
    <row r="319">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row>
    <row r="320">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row>
    <row r="32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row>
    <row r="322">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row>
    <row r="323">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row>
    <row r="324">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row>
    <row r="325">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row>
    <row r="326">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row>
    <row r="327">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row>
    <row r="328">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row>
    <row r="329">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row>
    <row r="330">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row>
    <row r="33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row>
    <row r="332">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row>
    <row r="333">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row>
    <row r="334">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row>
    <row r="335">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row>
    <row r="336">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row>
    <row r="337">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row>
    <row r="338">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row>
    <row r="339">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row>
    <row r="340">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row>
    <row r="34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row>
    <row r="342">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row>
    <row r="343">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row>
    <row r="344">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row>
    <row r="345">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row>
    <row r="346">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row>
    <row r="347">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row>
    <row r="348">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row>
    <row r="349">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row>
    <row r="350">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row>
    <row r="35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row>
    <row r="352">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row>
    <row r="353">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row>
    <row r="354">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row>
    <row r="355">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row>
    <row r="356">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row>
    <row r="357">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row>
    <row r="358">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row>
    <row r="359">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row>
    <row r="360">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row>
    <row r="36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row>
    <row r="362">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row>
    <row r="363">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row>
    <row r="364">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row>
    <row r="365">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row>
    <row r="366">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row>
    <row r="367">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row>
    <row r="368">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row>
    <row r="369">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row>
    <row r="370">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row>
    <row r="37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row>
    <row r="372">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row>
    <row r="373">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row>
    <row r="374">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row>
    <row r="375">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row>
    <row r="376">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row>
    <row r="377">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row>
    <row r="378">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row>
    <row r="379">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row>
    <row r="380">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row>
    <row r="38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row>
    <row r="382">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row>
    <row r="383">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row>
    <row r="384">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row>
    <row r="385">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row>
    <row r="386">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row>
    <row r="387">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row>
    <row r="388">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row>
    <row r="389">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row>
    <row r="390">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row>
    <row r="39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row>
    <row r="392">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row>
    <row r="393">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row>
    <row r="394">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row>
    <row r="395">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row>
    <row r="396">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row>
    <row r="397">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row>
    <row r="398">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row>
    <row r="399">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row>
    <row r="400">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row>
    <row r="40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row>
    <row r="402">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row>
    <row r="403">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row>
    <row r="404">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row>
    <row r="405">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row>
    <row r="406">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row>
    <row r="407">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row>
    <row r="408">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row>
    <row r="409">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row>
    <row r="410">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row>
    <row r="41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row>
    <row r="412">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row>
    <row r="413">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row>
    <row r="414">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row>
    <row r="415">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row>
    <row r="416">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row>
    <row r="417">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row>
    <row r="418">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row>
    <row r="419">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row>
    <row r="420">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row>
    <row r="42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row>
    <row r="422">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row>
    <row r="423">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row>
    <row r="424">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row>
    <row r="425">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row>
    <row r="426">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row>
    <row r="427">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row>
    <row r="428">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row>
    <row r="429">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row>
    <row r="430">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row>
    <row r="43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row>
    <row r="432">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row>
    <row r="433">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row>
    <row r="434">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row>
    <row r="435">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row>
    <row r="436">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row>
    <row r="437">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row>
    <row r="438">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row>
    <row r="439">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row>
    <row r="440">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row>
    <row r="44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row>
    <row r="442">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row>
    <row r="443">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row>
    <row r="444">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row>
    <row r="445">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row>
    <row r="446">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row>
    <row r="447">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row>
    <row r="448">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row>
    <row r="449">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row>
    <row r="450">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row>
    <row r="45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row>
    <row r="452">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row>
    <row r="453">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row>
    <row r="454">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row>
    <row r="455">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row>
    <row r="456">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row>
    <row r="457">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row>
    <row r="458">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row>
    <row r="459">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row>
    <row r="460">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row>
    <row r="46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row>
    <row r="462">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row>
    <row r="463">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row>
    <row r="464">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row>
    <row r="465">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row>
    <row r="466">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row>
    <row r="467">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row>
    <row r="468">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row>
    <row r="469">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row>
    <row r="470">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row>
    <row r="47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row>
    <row r="472">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row>
    <row r="473">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row>
    <row r="474">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row>
    <row r="475">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row>
    <row r="476">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row>
    <row r="477">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row>
    <row r="478">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row>
    <row r="479">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row>
    <row r="480">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row>
    <row r="48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row>
    <row r="482">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row>
    <row r="483">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row>
    <row r="484">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row>
    <row r="485">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row>
    <row r="486">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row>
    <row r="487">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row>
    <row r="488">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row>
    <row r="489">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row>
    <row r="490">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row>
    <row r="49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row>
    <row r="492">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row>
    <row r="493">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row>
    <row r="494">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row>
    <row r="495">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row>
    <row r="496">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row>
    <row r="497">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row>
    <row r="498">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row>
    <row r="499">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row>
    <row r="500">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row>
    <row r="50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row>
    <row r="502">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row>
    <row r="503">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row>
    <row r="504">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row>
    <row r="505">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row>
    <row r="506">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row>
    <row r="507">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row>
    <row r="508">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row>
    <row r="509">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row>
    <row r="510">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row>
    <row r="51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row>
    <row r="512">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row>
    <row r="513">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row>
    <row r="514">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row>
    <row r="515">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row>
    <row r="516">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row>
    <row r="517">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row>
    <row r="518">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row>
    <row r="519">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row>
    <row r="520">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row>
    <row r="52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row>
    <row r="522">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row>
    <row r="523">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row>
    <row r="524">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row>
    <row r="525">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row>
    <row r="526">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row>
    <row r="527">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row>
    <row r="528">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row>
    <row r="529">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row>
    <row r="530">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row>
    <row r="53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row>
    <row r="532">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row>
    <row r="533">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row>
    <row r="534">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row>
    <row r="535">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row>
    <row r="536">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row>
    <row r="537">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row>
    <row r="538">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row>
    <row r="539">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row>
    <row r="540">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row>
    <row r="54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row>
    <row r="542">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row>
    <row r="543">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row>
    <row r="544">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row>
    <row r="545">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row>
    <row r="546">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row>
    <row r="547">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row>
    <row r="548">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row>
    <row r="549">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row>
    <row r="550">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row>
    <row r="55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row>
    <row r="552">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row>
    <row r="553">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row>
    <row r="554">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row>
    <row r="555">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row>
    <row r="556">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row>
    <row r="557">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row>
    <row r="558">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row>
    <row r="559">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row>
    <row r="560">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row>
    <row r="56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row>
    <row r="562">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row>
    <row r="563">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row>
    <row r="564">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row>
    <row r="565">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row>
    <row r="566">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row>
    <row r="567">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row>
    <row r="568">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row>
    <row r="569">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row>
    <row r="570">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row>
    <row r="57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row>
    <row r="572">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row>
    <row r="573">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row>
    <row r="574">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row>
    <row r="575">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row>
    <row r="576">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row>
    <row r="577">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row>
    <row r="578">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row>
    <row r="579">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row>
    <row r="580">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row>
    <row r="58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row>
    <row r="582">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row>
    <row r="583">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row>
    <row r="584">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row>
    <row r="585">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row>
    <row r="586">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row>
    <row r="587">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row>
    <row r="588">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row>
    <row r="589">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row>
    <row r="590">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row>
    <row r="59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row>
    <row r="592">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row>
    <row r="593">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row>
    <row r="594">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row>
    <row r="595">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row>
    <row r="596">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row>
    <row r="597">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row>
    <row r="598">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row>
    <row r="599">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row>
    <row r="600">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row>
    <row r="60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row>
    <row r="602">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row>
    <row r="603">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row>
    <row r="604">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row>
    <row r="605">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row>
    <row r="606">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row>
    <row r="607">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row>
    <row r="608">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row>
    <row r="609">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row>
    <row r="610">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row>
    <row r="61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row>
    <row r="612">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row>
    <row r="613">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row>
    <row r="614">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row>
    <row r="615">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row>
    <row r="616">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row>
    <row r="617">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row>
    <row r="618">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row>
    <row r="619">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row>
    <row r="620">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row>
    <row r="62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row>
    <row r="622">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row>
    <row r="623">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row>
    <row r="624">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row>
    <row r="625">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row>
    <row r="626">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row>
    <row r="627">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row>
    <row r="628">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row>
    <row r="629">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row>
    <row r="630">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row>
    <row r="63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row>
    <row r="632">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row>
    <row r="633">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row>
    <row r="634">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row>
    <row r="635">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row>
    <row r="636">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row>
    <row r="637">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row>
    <row r="638">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row>
    <row r="639">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row>
    <row r="640">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row>
    <row r="64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row>
    <row r="642">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row>
    <row r="643">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row>
    <row r="644">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row>
    <row r="645">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row>
    <row r="646">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row>
    <row r="647">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row>
    <row r="648">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row>
    <row r="649">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row>
    <row r="650">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row>
    <row r="65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row>
    <row r="652">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row>
    <row r="653">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row>
    <row r="654">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row>
    <row r="655">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row>
    <row r="656">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row>
    <row r="657">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row>
    <row r="658">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row>
    <row r="659">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row>
    <row r="660">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row>
    <row r="66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row>
    <row r="662">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row>
    <row r="663">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row>
    <row r="664">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row>
    <row r="665">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row>
    <row r="666">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row>
    <row r="667">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row>
    <row r="668">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row>
    <row r="669">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row>
    <row r="670">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row>
    <row r="67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row>
    <row r="672">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row>
    <row r="673">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row>
    <row r="674">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row>
    <row r="675">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row>
    <row r="676">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row>
    <row r="677">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row>
    <row r="678">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row>
    <row r="679">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row>
    <row r="680">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row>
    <row r="68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row>
    <row r="682">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row>
    <row r="683">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row>
    <row r="684">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row>
    <row r="685">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row>
    <row r="686">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row>
    <row r="687">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row>
    <row r="688">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row>
    <row r="689">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row>
    <row r="690">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row>
    <row r="69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row>
    <row r="692">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row>
    <row r="693">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row>
    <row r="694">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row>
    <row r="695">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row>
    <row r="696">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row>
    <row r="697">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row>
    <row r="698">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row>
    <row r="699">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row>
    <row r="700">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row>
    <row r="70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row>
    <row r="702">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row>
    <row r="703">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row>
    <row r="704">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row>
    <row r="705">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row>
    <row r="706">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row>
    <row r="707">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row>
    <row r="708">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row>
    <row r="709">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row>
    <row r="710">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row>
    <row r="71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row>
    <row r="712">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row>
    <row r="713">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row>
    <row r="714">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row>
    <row r="715">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row>
    <row r="716">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row>
    <row r="717">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row>
    <row r="718">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row>
    <row r="719">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row>
    <row r="720">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row>
    <row r="72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row>
    <row r="722">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row>
    <row r="723">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row>
    <row r="724">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row>
    <row r="725">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row>
    <row r="726">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row>
    <row r="727">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row>
    <row r="728">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row>
    <row r="729">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row>
    <row r="730">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row>
    <row r="73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row>
    <row r="732">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row>
    <row r="733">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row>
    <row r="734">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row>
    <row r="735">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row>
    <row r="736">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row>
    <row r="737">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row>
    <row r="738">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row>
    <row r="739">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row>
    <row r="740">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row>
    <row r="74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row>
    <row r="742">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row>
    <row r="743">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row>
    <row r="744">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row>
    <row r="745">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row>
    <row r="746">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row>
    <row r="747">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row>
    <row r="748">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row>
    <row r="749">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row>
    <row r="750">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row>
    <row r="75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row>
    <row r="752">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row>
    <row r="753">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row>
    <row r="754">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row>
    <row r="755">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row>
    <row r="756">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row>
    <row r="757">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row>
    <row r="758">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row>
    <row r="759">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row>
    <row r="760">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row>
    <row r="76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row>
    <row r="762">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row>
    <row r="763">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row>
    <row r="764">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row>
    <row r="765">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row>
    <row r="766">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row>
    <row r="767">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row>
    <row r="768">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row>
    <row r="769">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row>
    <row r="770">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row>
    <row r="77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row>
    <row r="772">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row>
    <row r="773">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row>
    <row r="774">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row>
    <row r="775">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row>
    <row r="776">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row>
    <row r="777">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row>
    <row r="778">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row>
    <row r="779">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row>
    <row r="780">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row>
    <row r="78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row>
    <row r="782">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row>
    <row r="783">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row>
    <row r="784">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row>
    <row r="785">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row>
    <row r="786">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row>
    <row r="787">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row>
    <row r="788">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row>
    <row r="789">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row>
    <row r="790">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row>
    <row r="79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row>
    <row r="792">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row>
    <row r="793">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row>
    <row r="794">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row>
    <row r="795">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row>
    <row r="796">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row>
    <row r="797">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row>
    <row r="798">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row>
    <row r="799">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row>
    <row r="800">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row>
    <row r="80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row>
    <row r="802">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row>
    <row r="803">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row>
    <row r="804">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row>
    <row r="805">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row>
    <row r="806">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row>
    <row r="807">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row>
    <row r="808">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row>
    <row r="809">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row>
    <row r="810">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row>
    <row r="81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row>
    <row r="812">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row>
    <row r="813">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row>
    <row r="814">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row>
    <row r="815">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row>
    <row r="816">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row>
    <row r="817">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row>
    <row r="818">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row>
    <row r="819">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row>
    <row r="820">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row>
    <row r="82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row>
    <row r="822">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row>
    <row r="823">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row>
    <row r="824">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row>
    <row r="825">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row>
    <row r="826">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row>
    <row r="827">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row>
    <row r="828">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row>
    <row r="829">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row>
    <row r="830">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row>
    <row r="83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row>
    <row r="832">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row>
    <row r="833">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row>
    <row r="834">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row>
    <row r="835">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row>
    <row r="836">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row>
    <row r="837">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row>
    <row r="838">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row>
    <row r="839">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row>
    <row r="840">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row>
    <row r="84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row>
    <row r="842">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row>
    <row r="843">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row>
    <row r="844">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row>
    <row r="845">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row>
    <row r="846">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row>
    <row r="847">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row>
    <row r="848">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row>
    <row r="849">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row>
    <row r="850">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row>
    <row r="85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row>
    <row r="852">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row>
    <row r="853">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row>
    <row r="854">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row>
    <row r="855">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row>
    <row r="856">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row>
    <row r="857">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row>
    <row r="858">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row>
    <row r="859">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row>
    <row r="860">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row>
    <row r="86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row>
    <row r="862">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row>
    <row r="863">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row>
    <row r="864">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row>
    <row r="865">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row>
    <row r="866">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row>
    <row r="867">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row>
    <row r="868">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row>
    <row r="869">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row>
    <row r="870">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row>
    <row r="87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row>
    <row r="872">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row>
    <row r="873">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row>
    <row r="874">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row>
    <row r="875">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row>
    <row r="876">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row>
    <row r="877">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row>
    <row r="878">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row>
    <row r="879">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row>
    <row r="880">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row>
    <row r="88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row>
    <row r="882">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row>
    <row r="883">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row>
    <row r="884">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row>
    <row r="885">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row>
    <row r="886">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row>
    <row r="887">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row>
    <row r="888">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row>
    <row r="889">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row>
    <row r="890">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row>
    <row r="89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row>
    <row r="892">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row>
    <row r="893">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row>
    <row r="894">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row>
    <row r="895">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row>
    <row r="896">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row>
    <row r="897">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row>
    <row r="898">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row>
    <row r="899">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row>
    <row r="900">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row>
    <row r="90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row>
    <row r="902">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row>
    <row r="903">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row>
    <row r="904">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row>
    <row r="905">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row>
    <row r="906">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row>
    <row r="907">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row>
    <row r="908">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row>
    <row r="909">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row>
    <row r="910">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row>
    <row r="91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row>
    <row r="912">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row>
    <row r="913">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row>
    <row r="914">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row>
    <row r="915">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row>
    <row r="916">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row>
    <row r="917">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row>
    <row r="918">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row>
    <row r="919">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row>
    <row r="920">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row>
    <row r="92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row>
    <row r="922">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row>
    <row r="923">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row>
    <row r="924">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row>
    <row r="925">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row>
    <row r="926">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row>
    <row r="927">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row>
    <row r="928">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row>
    <row r="929">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row>
    <row r="930">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row>
    <row r="93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row>
    <row r="932">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row>
    <row r="933">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row>
    <row r="934">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row>
    <row r="935">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row>
    <row r="936">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row>
    <row r="937">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row>
    <row r="938">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row>
    <row r="939">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row>
    <row r="940">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row>
    <row r="94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row>
    <row r="942">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row>
    <row r="943">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row>
    <row r="944">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row>
    <row r="945">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row>
    <row r="946">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row>
    <row r="947">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row>
    <row r="948">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row>
    <row r="949">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row>
    <row r="950">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row>
    <row r="95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row>
    <row r="952">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row>
    <row r="953">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row>
    <row r="954">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row>
    <row r="955">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row>
    <row r="956">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row>
    <row r="957">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row>
    <row r="958">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row>
    <row r="959">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row>
    <row r="960">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row>
    <row r="96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row>
    <row r="962">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row>
    <row r="963">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row>
    <row r="964">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row>
    <row r="965">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row>
    <row r="966">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row>
    <row r="967">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row>
    <row r="968">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row>
    <row r="969">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row>
    <row r="970">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row>
    <row r="97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row>
    <row r="972">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row>
    <row r="973">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row>
    <row r="974">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row>
    <row r="975">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row>
    <row r="976">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row>
    <row r="977">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row>
    <row r="978">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row>
    <row r="979">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row>
    <row r="980">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row>
    <row r="98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row>
    <row r="982">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row>
    <row r="983">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row>
    <row r="984">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row>
    <row r="985">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row>
    <row r="986">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row>
    <row r="987">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row>
    <row r="988">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row>
    <row r="989">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row>
    <row r="990">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row>
    <row r="991">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row>
    <row r="992">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row>
    <row r="993">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row>
    <row r="994">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row>
    <row r="995">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row>
    <row r="996">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row>
    <row r="997">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row>
    <row r="998">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row>
    <row r="999">
      <c r="A999" s="139"/>
      <c r="B999" s="139"/>
      <c r="C999" s="139"/>
      <c r="D999" s="139"/>
      <c r="E999" s="139"/>
      <c r="F999" s="139"/>
      <c r="G999" s="139"/>
      <c r="H999" s="139"/>
      <c r="I999" s="139"/>
      <c r="J999" s="139"/>
      <c r="K999" s="139"/>
      <c r="L999" s="139"/>
      <c r="M999" s="139"/>
      <c r="N999" s="139"/>
      <c r="O999" s="139"/>
      <c r="P999" s="139"/>
      <c r="Q999" s="139"/>
      <c r="R999" s="139"/>
      <c r="S999" s="139"/>
      <c r="T999" s="139"/>
      <c r="U999" s="139"/>
      <c r="V999" s="139"/>
      <c r="W999" s="139"/>
      <c r="X999" s="139"/>
      <c r="Y999" s="139"/>
      <c r="Z999" s="139"/>
    </row>
    <row r="1000">
      <c r="A1000" s="139"/>
      <c r="B1000" s="139"/>
      <c r="C1000" s="139"/>
      <c r="D1000" s="139"/>
      <c r="E1000" s="139"/>
      <c r="F1000" s="139"/>
      <c r="G1000" s="139"/>
      <c r="H1000" s="139"/>
      <c r="I1000" s="139"/>
      <c r="J1000" s="139"/>
      <c r="K1000" s="139"/>
      <c r="L1000" s="139"/>
      <c r="M1000" s="139"/>
      <c r="N1000" s="139"/>
      <c r="O1000" s="139"/>
      <c r="P1000" s="139"/>
      <c r="Q1000" s="139"/>
      <c r="R1000" s="139"/>
      <c r="S1000" s="139"/>
      <c r="T1000" s="139"/>
      <c r="U1000" s="139"/>
      <c r="V1000" s="139"/>
      <c r="W1000" s="139"/>
      <c r="X1000" s="139"/>
      <c r="Y1000" s="139"/>
      <c r="Z1000" s="139"/>
    </row>
  </sheetData>
  <mergeCells count="2">
    <mergeCell ref="A1:C1"/>
    <mergeCell ref="A9:C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s>
  <sheetData>
    <row r="1">
      <c r="A1" s="140" t="s">
        <v>2799</v>
      </c>
      <c r="B1" s="126"/>
      <c r="C1" s="127"/>
      <c r="D1" s="141"/>
      <c r="E1" s="142">
        <v>44841.0</v>
      </c>
      <c r="G1" s="143">
        <v>44848.0</v>
      </c>
      <c r="H1" s="127"/>
      <c r="I1" s="143">
        <v>44855.0</v>
      </c>
      <c r="J1" s="127"/>
      <c r="K1" s="143">
        <v>44862.0</v>
      </c>
      <c r="L1" s="127"/>
      <c r="M1" s="143">
        <v>44869.0</v>
      </c>
      <c r="N1" s="127"/>
      <c r="O1" s="143">
        <v>44876.0</v>
      </c>
      <c r="P1" s="127"/>
      <c r="Q1" s="143">
        <v>44883.0</v>
      </c>
      <c r="R1" s="127"/>
      <c r="S1" s="143">
        <v>44890.0</v>
      </c>
      <c r="T1" s="127"/>
      <c r="U1" s="143">
        <v>44897.0</v>
      </c>
      <c r="V1" s="127"/>
      <c r="W1" s="143">
        <v>44848.0</v>
      </c>
      <c r="X1" s="127"/>
      <c r="Y1" s="143">
        <v>44855.0</v>
      </c>
      <c r="Z1" s="127"/>
      <c r="AA1" s="143">
        <v>44862.0</v>
      </c>
      <c r="AB1" s="127"/>
      <c r="AC1" s="143">
        <v>44869.0</v>
      </c>
      <c r="AD1" s="127"/>
      <c r="AE1" s="143">
        <v>44883.0</v>
      </c>
      <c r="AF1" s="127"/>
      <c r="AG1" s="143">
        <v>44890.0</v>
      </c>
      <c r="AH1" s="127"/>
      <c r="AI1" s="143">
        <v>44897.0</v>
      </c>
      <c r="AJ1" s="127"/>
    </row>
    <row r="2">
      <c r="A2" s="144" t="s">
        <v>2779</v>
      </c>
      <c r="B2" s="145">
        <f t="shared" ref="B2:B8" si="1">B11+B20+B29+B38</f>
        <v>414</v>
      </c>
      <c r="C2" s="146">
        <f>B2/B8</f>
        <v>1</v>
      </c>
      <c r="D2" s="141"/>
      <c r="E2" s="147">
        <v>55.0</v>
      </c>
      <c r="F2" s="148">
        <f>E2/E8</f>
        <v>0.1328502415</v>
      </c>
      <c r="G2" s="147">
        <v>74.0</v>
      </c>
      <c r="H2" s="148">
        <f>G2/G8</f>
        <v>0.1787439614</v>
      </c>
      <c r="I2" s="147">
        <v>129.0</v>
      </c>
      <c r="J2" s="148">
        <f>I2/I8</f>
        <v>0.3115942029</v>
      </c>
      <c r="K2" s="147">
        <v>129.0</v>
      </c>
      <c r="L2" s="148">
        <f>K2/K8</f>
        <v>0.3115942029</v>
      </c>
      <c r="M2" s="147">
        <v>179.0</v>
      </c>
      <c r="N2" s="148">
        <f>M2/M8</f>
        <v>0.4323671498</v>
      </c>
      <c r="O2" s="147">
        <v>179.0</v>
      </c>
      <c r="P2" s="148">
        <f>O2/O8</f>
        <v>0.4323671498</v>
      </c>
      <c r="Q2" s="147">
        <v>450.0</v>
      </c>
      <c r="R2" s="148">
        <f>Q2/Q8</f>
        <v>1.086956522</v>
      </c>
      <c r="S2" s="147"/>
      <c r="T2" s="148">
        <f>S2/S8</f>
        <v>0</v>
      </c>
      <c r="U2" s="147"/>
      <c r="V2" s="148">
        <f>U2/U8</f>
        <v>0</v>
      </c>
      <c r="W2" s="147"/>
      <c r="X2" s="148">
        <f>W2/W8</f>
        <v>0</v>
      </c>
      <c r="Y2" s="147"/>
      <c r="Z2" s="148">
        <f>Y2/Y8</f>
        <v>0</v>
      </c>
      <c r="AA2" s="147"/>
      <c r="AB2" s="148">
        <f>AA2/AA8</f>
        <v>0</v>
      </c>
      <c r="AC2" s="147"/>
      <c r="AD2" s="148">
        <f>AC2/AC8</f>
        <v>0</v>
      </c>
      <c r="AE2" s="147"/>
      <c r="AF2" s="148">
        <f>AE2/AE8</f>
        <v>0</v>
      </c>
      <c r="AG2" s="147"/>
      <c r="AH2" s="148">
        <f>AG2/AG8</f>
        <v>0</v>
      </c>
      <c r="AI2" s="147"/>
      <c r="AJ2" s="148">
        <f>AI2/AI8</f>
        <v>0</v>
      </c>
    </row>
    <row r="3">
      <c r="A3" s="149" t="s">
        <v>2782</v>
      </c>
      <c r="B3" s="145">
        <f t="shared" si="1"/>
        <v>414</v>
      </c>
      <c r="C3" s="146">
        <f>B3/B8</f>
        <v>1</v>
      </c>
      <c r="D3" s="141"/>
      <c r="E3" s="147">
        <v>0.0</v>
      </c>
      <c r="F3" s="148">
        <f>E3/E8</f>
        <v>0</v>
      </c>
      <c r="G3" s="147">
        <v>0.0</v>
      </c>
      <c r="H3" s="148">
        <f>G3/G8</f>
        <v>0</v>
      </c>
      <c r="I3" s="147">
        <v>0.0</v>
      </c>
      <c r="J3" s="148">
        <f>I3/I8</f>
        <v>0</v>
      </c>
      <c r="K3" s="147">
        <v>0.0</v>
      </c>
      <c r="L3" s="148">
        <f>K3/K8</f>
        <v>0</v>
      </c>
      <c r="M3" s="147">
        <v>164.0</v>
      </c>
      <c r="N3" s="148">
        <f>M3/M8</f>
        <v>0.3961352657</v>
      </c>
      <c r="O3" s="147">
        <v>179.0</v>
      </c>
      <c r="P3" s="148">
        <f>O3/O8</f>
        <v>0.4323671498</v>
      </c>
      <c r="Q3" s="147">
        <v>442.0</v>
      </c>
      <c r="R3" s="148">
        <f>Q3/Q8</f>
        <v>1.06763285</v>
      </c>
      <c r="S3" s="147"/>
      <c r="T3" s="148">
        <f>S3/S8</f>
        <v>0</v>
      </c>
      <c r="U3" s="147"/>
      <c r="V3" s="148">
        <f>U3/U8</f>
        <v>0</v>
      </c>
      <c r="W3" s="147"/>
      <c r="X3" s="148">
        <f>W3/W8</f>
        <v>0</v>
      </c>
      <c r="Y3" s="147"/>
      <c r="Z3" s="148">
        <f>Y3/Y8</f>
        <v>0</v>
      </c>
      <c r="AA3" s="147"/>
      <c r="AB3" s="148">
        <f>AA3/AA8</f>
        <v>0</v>
      </c>
      <c r="AC3" s="147"/>
      <c r="AD3" s="148">
        <f>AC3/AC8</f>
        <v>0</v>
      </c>
      <c r="AE3" s="147"/>
      <c r="AF3" s="148">
        <f>AE3/AE8</f>
        <v>0</v>
      </c>
      <c r="AG3" s="147"/>
      <c r="AH3" s="148">
        <f>AG3/AG8</f>
        <v>0</v>
      </c>
      <c r="AI3" s="147"/>
      <c r="AJ3" s="148">
        <f>AI3/AI8</f>
        <v>0</v>
      </c>
    </row>
    <row r="4">
      <c r="A4" s="144" t="s">
        <v>2784</v>
      </c>
      <c r="B4" s="145">
        <f t="shared" si="1"/>
        <v>414</v>
      </c>
      <c r="C4" s="146">
        <f>B4/B8</f>
        <v>1</v>
      </c>
      <c r="D4" s="141"/>
      <c r="E4" s="147">
        <v>0.0</v>
      </c>
      <c r="F4" s="150">
        <f>E4/E8</f>
        <v>0</v>
      </c>
      <c r="G4" s="147">
        <v>0.0</v>
      </c>
      <c r="H4" s="148">
        <f>G4/G8</f>
        <v>0</v>
      </c>
      <c r="I4" s="147">
        <v>0.0</v>
      </c>
      <c r="J4" s="148">
        <f>I4/I8</f>
        <v>0</v>
      </c>
      <c r="K4" s="147">
        <v>0.0</v>
      </c>
      <c r="L4" s="148">
        <f>K4/K8</f>
        <v>0</v>
      </c>
      <c r="M4" s="147">
        <v>105.0</v>
      </c>
      <c r="N4" s="148">
        <f>M4/M8</f>
        <v>0.2536231884</v>
      </c>
      <c r="O4" s="147">
        <v>129.0</v>
      </c>
      <c r="P4" s="148">
        <f>O4/O8</f>
        <v>0.3115942029</v>
      </c>
      <c r="Q4" s="147">
        <v>383.0</v>
      </c>
      <c r="R4" s="148">
        <f>Q4/Q8</f>
        <v>0.9251207729</v>
      </c>
      <c r="S4" s="147"/>
      <c r="T4" s="148">
        <f>S4/S8</f>
        <v>0</v>
      </c>
      <c r="U4" s="147"/>
      <c r="V4" s="148">
        <f>U4/U8</f>
        <v>0</v>
      </c>
      <c r="W4" s="147"/>
      <c r="X4" s="148">
        <f>W4/W8</f>
        <v>0</v>
      </c>
      <c r="Y4" s="147"/>
      <c r="Z4" s="148">
        <f>Y4/Y8</f>
        <v>0</v>
      </c>
      <c r="AA4" s="147"/>
      <c r="AB4" s="148">
        <f>AA4/AA8</f>
        <v>0</v>
      </c>
      <c r="AC4" s="147"/>
      <c r="AD4" s="148">
        <f>AC4/AC8</f>
        <v>0</v>
      </c>
      <c r="AE4" s="147"/>
      <c r="AF4" s="148">
        <f>AE4/AE8</f>
        <v>0</v>
      </c>
      <c r="AG4" s="147"/>
      <c r="AH4" s="148">
        <f>AG4/AG8</f>
        <v>0</v>
      </c>
      <c r="AI4" s="147"/>
      <c r="AJ4" s="148">
        <f>AI4/AI8</f>
        <v>0</v>
      </c>
    </row>
    <row r="5">
      <c r="A5" s="144" t="s">
        <v>2786</v>
      </c>
      <c r="B5" s="145">
        <f t="shared" si="1"/>
        <v>414</v>
      </c>
      <c r="C5" s="146">
        <f>B5/B8</f>
        <v>1</v>
      </c>
      <c r="D5" s="141"/>
      <c r="E5" s="147">
        <v>0.0</v>
      </c>
      <c r="F5" s="150">
        <f>E5/E8</f>
        <v>0</v>
      </c>
      <c r="G5" s="147">
        <v>0.0</v>
      </c>
      <c r="H5" s="148">
        <f>G5/G8</f>
        <v>0</v>
      </c>
      <c r="I5" s="147">
        <v>0.0</v>
      </c>
      <c r="J5" s="148">
        <f>I5/I8</f>
        <v>0</v>
      </c>
      <c r="K5" s="147">
        <v>0.0</v>
      </c>
      <c r="L5" s="148">
        <f>K5/K8</f>
        <v>0</v>
      </c>
      <c r="M5" s="147">
        <v>73.0</v>
      </c>
      <c r="N5" s="148">
        <f>M5/M8</f>
        <v>0.1763285024</v>
      </c>
      <c r="O5" s="147">
        <v>77.0</v>
      </c>
      <c r="P5" s="148">
        <f>O5/O8</f>
        <v>0.1859903382</v>
      </c>
      <c r="Q5" s="147">
        <v>340.0</v>
      </c>
      <c r="R5" s="148">
        <f>Q5/Q8</f>
        <v>0.8212560386</v>
      </c>
      <c r="S5" s="147"/>
      <c r="T5" s="148">
        <f>S5/S8</f>
        <v>0</v>
      </c>
      <c r="U5" s="147"/>
      <c r="V5" s="148">
        <f>U5/U8</f>
        <v>0</v>
      </c>
      <c r="W5" s="147"/>
      <c r="X5" s="148">
        <f>W5/W8</f>
        <v>0</v>
      </c>
      <c r="Y5" s="147"/>
      <c r="Z5" s="148">
        <f>Y5/Y8</f>
        <v>0</v>
      </c>
      <c r="AA5" s="147"/>
      <c r="AB5" s="148">
        <f>AA5/AA8</f>
        <v>0</v>
      </c>
      <c r="AC5" s="147"/>
      <c r="AD5" s="148">
        <f>AC5/AC8</f>
        <v>0</v>
      </c>
      <c r="AE5" s="147"/>
      <c r="AF5" s="148">
        <f>AE5/AE8</f>
        <v>0</v>
      </c>
      <c r="AG5" s="147"/>
      <c r="AH5" s="148">
        <f>AG5/AG8</f>
        <v>0</v>
      </c>
      <c r="AI5" s="147"/>
      <c r="AJ5" s="148">
        <f>AI5/AI8</f>
        <v>0</v>
      </c>
    </row>
    <row r="6">
      <c r="A6" s="144" t="s">
        <v>34</v>
      </c>
      <c r="B6" s="145">
        <f t="shared" si="1"/>
        <v>414</v>
      </c>
      <c r="C6" s="146">
        <f>B6/B8</f>
        <v>1</v>
      </c>
      <c r="D6" s="141"/>
      <c r="E6" s="147">
        <v>0.0</v>
      </c>
      <c r="F6" s="148">
        <f>E6/E8</f>
        <v>0</v>
      </c>
      <c r="G6" s="147">
        <v>0.0</v>
      </c>
      <c r="H6" s="148">
        <f>G6/G8</f>
        <v>0</v>
      </c>
      <c r="I6" s="147">
        <v>0.0</v>
      </c>
      <c r="J6" s="148">
        <f>I6/I8</f>
        <v>0</v>
      </c>
      <c r="K6" s="147">
        <v>0.0</v>
      </c>
      <c r="L6" s="148">
        <f>K6/K8</f>
        <v>0</v>
      </c>
      <c r="M6" s="147">
        <v>0.0</v>
      </c>
      <c r="N6" s="148">
        <f>M6/M8</f>
        <v>0</v>
      </c>
      <c r="O6" s="147">
        <v>0.0</v>
      </c>
      <c r="P6" s="148">
        <f>O6/O8</f>
        <v>0</v>
      </c>
      <c r="Q6" s="147">
        <v>331.0</v>
      </c>
      <c r="R6" s="148">
        <f>Q6/Q8</f>
        <v>0.7995169082</v>
      </c>
      <c r="S6" s="147"/>
      <c r="T6" s="148">
        <f>S6/S8</f>
        <v>0</v>
      </c>
      <c r="U6" s="147"/>
      <c r="V6" s="148">
        <f>U6/U8</f>
        <v>0</v>
      </c>
      <c r="W6" s="147"/>
      <c r="X6" s="148">
        <f>W6/W8</f>
        <v>0</v>
      </c>
      <c r="Y6" s="147"/>
      <c r="Z6" s="148">
        <f>Y6/Y8</f>
        <v>0</v>
      </c>
      <c r="AA6" s="147"/>
      <c r="AB6" s="148">
        <f>AA6/AA8</f>
        <v>0</v>
      </c>
      <c r="AC6" s="147"/>
      <c r="AD6" s="148">
        <f>AC6/AC8</f>
        <v>0</v>
      </c>
      <c r="AE6" s="147"/>
      <c r="AF6" s="148">
        <f>AE6/AE8</f>
        <v>0</v>
      </c>
      <c r="AG6" s="147"/>
      <c r="AH6" s="148">
        <f>AG6/AG8</f>
        <v>0</v>
      </c>
      <c r="AI6" s="147"/>
      <c r="AJ6" s="148">
        <f>AI6/AI8</f>
        <v>0</v>
      </c>
    </row>
    <row r="7">
      <c r="A7" s="149" t="s">
        <v>2800</v>
      </c>
      <c r="B7" s="145">
        <f t="shared" si="1"/>
        <v>3</v>
      </c>
      <c r="C7" s="146">
        <f>B7/B8</f>
        <v>0.007246376812</v>
      </c>
      <c r="D7" s="141"/>
      <c r="E7" s="147">
        <v>0.0</v>
      </c>
      <c r="F7" s="148">
        <f>E7/E8</f>
        <v>0</v>
      </c>
      <c r="G7" s="147">
        <v>0.0</v>
      </c>
      <c r="H7" s="148">
        <f>G7/G8</f>
        <v>0</v>
      </c>
      <c r="I7" s="147">
        <v>0.0</v>
      </c>
      <c r="J7" s="148">
        <f>I7/I8</f>
        <v>0</v>
      </c>
      <c r="K7" s="147">
        <v>0.0</v>
      </c>
      <c r="L7" s="148">
        <f>K7/K8</f>
        <v>0</v>
      </c>
      <c r="M7" s="147">
        <v>0.0</v>
      </c>
      <c r="N7" s="148">
        <f>M7/M8</f>
        <v>0</v>
      </c>
      <c r="O7" s="147">
        <v>0.0</v>
      </c>
      <c r="P7" s="148">
        <f>O7/O8</f>
        <v>0</v>
      </c>
      <c r="Q7" s="147">
        <v>10.0</v>
      </c>
      <c r="R7" s="148">
        <f>Q7/Q8</f>
        <v>0.02415458937</v>
      </c>
      <c r="S7" s="147"/>
      <c r="T7" s="148">
        <f>S7/S8</f>
        <v>0</v>
      </c>
      <c r="U7" s="147"/>
      <c r="V7" s="148">
        <f>U7/U8</f>
        <v>0</v>
      </c>
      <c r="W7" s="147"/>
      <c r="X7" s="148">
        <f>W7/W8</f>
        <v>0</v>
      </c>
      <c r="Y7" s="147"/>
      <c r="Z7" s="148">
        <f>Y7/Y8</f>
        <v>0</v>
      </c>
      <c r="AA7" s="147"/>
      <c r="AB7" s="148">
        <f>AA7/AA8</f>
        <v>0</v>
      </c>
      <c r="AC7" s="147"/>
      <c r="AD7" s="148">
        <f>AC7/AC8</f>
        <v>0</v>
      </c>
      <c r="AE7" s="147"/>
      <c r="AF7" s="148">
        <f>AE7/AE8</f>
        <v>0</v>
      </c>
      <c r="AG7" s="147"/>
      <c r="AH7" s="148">
        <f>AG7/AG8</f>
        <v>0</v>
      </c>
      <c r="AI7" s="147"/>
      <c r="AJ7" s="148">
        <f>AI7/AI8</f>
        <v>0</v>
      </c>
    </row>
    <row r="8">
      <c r="A8" s="151" t="s">
        <v>220</v>
      </c>
      <c r="B8" s="145">
        <f t="shared" si="1"/>
        <v>414</v>
      </c>
      <c r="C8" s="152">
        <f>SUM(C2:C6)/5</f>
        <v>1</v>
      </c>
      <c r="D8" s="141"/>
      <c r="E8" s="153">
        <f>B8</f>
        <v>414</v>
      </c>
      <c r="F8" s="154">
        <f>SUM(F2:F6)/5</f>
        <v>0.02657004831</v>
      </c>
      <c r="G8" s="153">
        <f>B8</f>
        <v>414</v>
      </c>
      <c r="H8" s="154">
        <f>SUM(H2:H6)/5</f>
        <v>0.03574879227</v>
      </c>
      <c r="I8" s="153">
        <f>B8</f>
        <v>414</v>
      </c>
      <c r="J8" s="154">
        <f>SUM(J2:J6)/5</f>
        <v>0.06231884058</v>
      </c>
      <c r="K8" s="153">
        <f>B8</f>
        <v>414</v>
      </c>
      <c r="L8" s="154">
        <f>SUM(L2:L6)/5</f>
        <v>0.06231884058</v>
      </c>
      <c r="M8" s="153">
        <f>B8</f>
        <v>414</v>
      </c>
      <c r="N8" s="154">
        <f>SUM(N2:N6)/5</f>
        <v>0.2516908213</v>
      </c>
      <c r="O8" s="153">
        <f>B8</f>
        <v>414</v>
      </c>
      <c r="P8" s="154">
        <f>SUM(P2:P6)/5</f>
        <v>0.2724637681</v>
      </c>
      <c r="Q8" s="153">
        <f>B8</f>
        <v>414</v>
      </c>
      <c r="R8" s="154">
        <f>SUM(R2:R6)/5</f>
        <v>0.9400966184</v>
      </c>
      <c r="S8" s="153">
        <f>B8</f>
        <v>414</v>
      </c>
      <c r="T8" s="154">
        <f>SUM(T2:T6)/5</f>
        <v>0</v>
      </c>
      <c r="U8" s="153">
        <f>B8</f>
        <v>414</v>
      </c>
      <c r="V8" s="154">
        <f>SUM(V2:V6)/5</f>
        <v>0</v>
      </c>
      <c r="W8" s="153">
        <f>B8</f>
        <v>414</v>
      </c>
      <c r="X8" s="154">
        <f>SUM(X2:X6)/5</f>
        <v>0</v>
      </c>
      <c r="Y8" s="153">
        <f>B8</f>
        <v>414</v>
      </c>
      <c r="Z8" s="154">
        <f>SUM(Z2:Z6)/5</f>
        <v>0</v>
      </c>
      <c r="AA8" s="153">
        <f>B8</f>
        <v>414</v>
      </c>
      <c r="AB8" s="154">
        <f>SUM(AB2:AB6)/5</f>
        <v>0</v>
      </c>
      <c r="AC8" s="153">
        <f>B8</f>
        <v>414</v>
      </c>
      <c r="AD8" s="154">
        <f>SUM(AD2:AD6)/5</f>
        <v>0</v>
      </c>
      <c r="AE8" s="153">
        <f>B8</f>
        <v>414</v>
      </c>
      <c r="AF8" s="154">
        <f>SUM(AF2:AF6)/5</f>
        <v>0</v>
      </c>
      <c r="AG8" s="153">
        <f>B8</f>
        <v>414</v>
      </c>
      <c r="AH8" s="154">
        <f>SUM(AH2:AH6)/5</f>
        <v>0</v>
      </c>
      <c r="AI8" s="153">
        <f>B8</f>
        <v>414</v>
      </c>
      <c r="AJ8" s="154">
        <f>SUM(AJ2:AJ6)/5</f>
        <v>0</v>
      </c>
    </row>
    <row r="9">
      <c r="A9" s="155"/>
      <c r="B9" s="155"/>
      <c r="C9" s="155"/>
      <c r="D9" s="141"/>
      <c r="E9" s="156"/>
      <c r="F9" s="156"/>
      <c r="G9" s="156"/>
      <c r="H9" s="156"/>
      <c r="I9" s="156"/>
      <c r="J9" s="156"/>
      <c r="K9" s="156"/>
      <c r="L9" s="156"/>
      <c r="M9" s="156"/>
      <c r="N9" s="156"/>
      <c r="O9" s="156"/>
      <c r="P9" s="156"/>
      <c r="Q9" s="156"/>
      <c r="R9" s="156"/>
      <c r="S9" s="156"/>
      <c r="T9" s="156"/>
      <c r="U9" s="156"/>
      <c r="V9" s="157"/>
      <c r="W9" s="156"/>
      <c r="X9" s="157"/>
      <c r="Y9" s="158"/>
      <c r="Z9" s="157"/>
      <c r="AA9" s="156"/>
      <c r="AB9" s="157"/>
      <c r="AC9" s="156"/>
      <c r="AD9" s="157"/>
      <c r="AE9" s="156"/>
      <c r="AF9" s="157"/>
      <c r="AG9" s="156"/>
      <c r="AH9" s="157"/>
      <c r="AI9" s="156"/>
      <c r="AJ9" s="157"/>
    </row>
    <row r="10">
      <c r="A10" s="159" t="s">
        <v>42</v>
      </c>
      <c r="B10" s="126"/>
      <c r="C10" s="127"/>
      <c r="D10" s="141"/>
      <c r="E10" s="142">
        <v>44841.0</v>
      </c>
      <c r="G10" s="143">
        <v>44848.0</v>
      </c>
      <c r="H10" s="127"/>
      <c r="I10" s="143">
        <v>44855.0</v>
      </c>
      <c r="J10" s="127"/>
      <c r="K10" s="143">
        <v>44862.0</v>
      </c>
      <c r="L10" s="127"/>
      <c r="M10" s="143">
        <v>44869.0</v>
      </c>
      <c r="N10" s="127"/>
      <c r="O10" s="143">
        <v>44876.0</v>
      </c>
      <c r="P10" s="127"/>
      <c r="Q10" s="143">
        <v>44883.0</v>
      </c>
      <c r="R10" s="127"/>
      <c r="S10" s="143">
        <v>44890.0</v>
      </c>
      <c r="T10" s="127"/>
      <c r="U10" s="143">
        <v>44897.0</v>
      </c>
      <c r="V10" s="127"/>
      <c r="W10" s="143">
        <v>44848.0</v>
      </c>
      <c r="X10" s="127"/>
      <c r="Y10" s="143">
        <v>44855.0</v>
      </c>
      <c r="Z10" s="127"/>
      <c r="AA10" s="143">
        <v>44862.0</v>
      </c>
      <c r="AB10" s="127"/>
      <c r="AC10" s="143">
        <v>44869.0</v>
      </c>
      <c r="AD10" s="127"/>
      <c r="AE10" s="143">
        <v>44883.0</v>
      </c>
      <c r="AF10" s="127"/>
      <c r="AG10" s="143">
        <v>44890.0</v>
      </c>
      <c r="AH10" s="127"/>
      <c r="AI10" s="143">
        <v>44897.0</v>
      </c>
      <c r="AJ10" s="127"/>
    </row>
    <row r="11">
      <c r="A11" s="144" t="s">
        <v>2779</v>
      </c>
      <c r="B11" s="145">
        <f>COUNTIFS(Seeds!D:D,"=Pendiente de revisión",Seeds!Y:Y,"=Números y operaciones")+B12</f>
        <v>229</v>
      </c>
      <c r="C11" s="160">
        <f>B11/B17</f>
        <v>1</v>
      </c>
      <c r="D11" s="141"/>
      <c r="E11" s="147">
        <v>55.0</v>
      </c>
      <c r="F11" s="148">
        <f>E11/E17</f>
        <v>0.2401746725</v>
      </c>
      <c r="G11" s="147">
        <v>74.0</v>
      </c>
      <c r="H11" s="148">
        <f>G11/G17</f>
        <v>0.3231441048</v>
      </c>
      <c r="I11" s="147">
        <v>93.0</v>
      </c>
      <c r="J11" s="148">
        <f>I11/I17</f>
        <v>0.4061135371</v>
      </c>
      <c r="K11" s="147">
        <v>93.0</v>
      </c>
      <c r="L11" s="148">
        <f>K11/K17</f>
        <v>0.4061135371</v>
      </c>
      <c r="M11" s="147">
        <v>131.0</v>
      </c>
      <c r="N11" s="148">
        <f>M11/M17</f>
        <v>0.5720524017</v>
      </c>
      <c r="O11" s="147">
        <v>131.0</v>
      </c>
      <c r="P11" s="148">
        <f>O11/O17</f>
        <v>0.5720524017</v>
      </c>
      <c r="Q11" s="147">
        <v>253.0</v>
      </c>
      <c r="R11" s="148">
        <f>Q11/Q17</f>
        <v>1.104803493</v>
      </c>
      <c r="S11" s="147"/>
      <c r="T11" s="148">
        <f>S11/S17</f>
        <v>0</v>
      </c>
      <c r="U11" s="147"/>
      <c r="V11" s="148">
        <f>U11/U17</f>
        <v>0</v>
      </c>
      <c r="W11" s="147"/>
      <c r="X11" s="148">
        <f>W11/W17</f>
        <v>0</v>
      </c>
      <c r="Y11" s="147"/>
      <c r="Z11" s="148">
        <f>Y11/Y17</f>
        <v>0</v>
      </c>
      <c r="AA11" s="147"/>
      <c r="AB11" s="148">
        <f>AA11/AA17</f>
        <v>0</v>
      </c>
      <c r="AC11" s="147"/>
      <c r="AD11" s="148">
        <f>AC11/AC17</f>
        <v>0</v>
      </c>
      <c r="AE11" s="147"/>
      <c r="AF11" s="148">
        <f>AE11/AE17</f>
        <v>0</v>
      </c>
      <c r="AG11" s="147"/>
      <c r="AH11" s="148">
        <f>AG11/AG17</f>
        <v>0</v>
      </c>
      <c r="AI11" s="147"/>
      <c r="AJ11" s="148">
        <f>AI11/AI17</f>
        <v>0</v>
      </c>
    </row>
    <row r="12">
      <c r="A12" s="149" t="s">
        <v>2782</v>
      </c>
      <c r="B12" s="145">
        <f>COUNTIFS(Seeds!D:D,"=Ortografía+cast",Seeds!Y:Y,"=Números y operaciones")+B13</f>
        <v>229</v>
      </c>
      <c r="C12" s="160">
        <f>B12/B17</f>
        <v>1</v>
      </c>
      <c r="D12" s="141"/>
      <c r="E12" s="147">
        <v>0.0</v>
      </c>
      <c r="F12" s="148">
        <f>E12/E17</f>
        <v>0</v>
      </c>
      <c r="G12" s="147">
        <v>0.0</v>
      </c>
      <c r="H12" s="148">
        <f>G12/G17</f>
        <v>0</v>
      </c>
      <c r="I12" s="147">
        <v>0.0</v>
      </c>
      <c r="J12" s="148">
        <f>I12/I17</f>
        <v>0</v>
      </c>
      <c r="K12" s="147">
        <v>0.0</v>
      </c>
      <c r="L12" s="148">
        <f>K12/K17</f>
        <v>0</v>
      </c>
      <c r="M12" s="147">
        <v>128.0</v>
      </c>
      <c r="N12" s="148">
        <f>M12/M17</f>
        <v>0.5589519651</v>
      </c>
      <c r="O12" s="147">
        <v>131.0</v>
      </c>
      <c r="P12" s="148">
        <f>O12/O17</f>
        <v>0.5720524017</v>
      </c>
      <c r="Q12" s="147">
        <v>245.0</v>
      </c>
      <c r="R12" s="148">
        <f>Q12/Q17</f>
        <v>1.069868996</v>
      </c>
      <c r="S12" s="147"/>
      <c r="T12" s="148">
        <f>S12/S17</f>
        <v>0</v>
      </c>
      <c r="U12" s="147"/>
      <c r="V12" s="148">
        <f>U12/U17</f>
        <v>0</v>
      </c>
      <c r="W12" s="147"/>
      <c r="X12" s="148">
        <f>W12/W17</f>
        <v>0</v>
      </c>
      <c r="Y12" s="147"/>
      <c r="Z12" s="148">
        <f>Y12/Y17</f>
        <v>0</v>
      </c>
      <c r="AA12" s="147"/>
      <c r="AB12" s="148">
        <f>AA12/AA17</f>
        <v>0</v>
      </c>
      <c r="AC12" s="147"/>
      <c r="AD12" s="148">
        <f>AC12/AC17</f>
        <v>0</v>
      </c>
      <c r="AE12" s="147"/>
      <c r="AF12" s="148">
        <f>AE12/AE17</f>
        <v>0</v>
      </c>
      <c r="AG12" s="147"/>
      <c r="AH12" s="148">
        <f>AG12/AG17</f>
        <v>0</v>
      </c>
      <c r="AI12" s="147"/>
      <c r="AJ12" s="148">
        <f>AI12/AI17</f>
        <v>0</v>
      </c>
    </row>
    <row r="13">
      <c r="A13" s="144" t="s">
        <v>2784</v>
      </c>
      <c r="B13" s="145">
        <f>COUNTIFS(Seeds!D:D,"=JSON sin imagen",Seeds!Y:Y,"=Números y operaciones")+B14</f>
        <v>229</v>
      </c>
      <c r="C13" s="160">
        <f>B13/B17</f>
        <v>1</v>
      </c>
      <c r="D13" s="141"/>
      <c r="E13" s="147">
        <v>0.0</v>
      </c>
      <c r="F13" s="148">
        <f>E13/E17</f>
        <v>0</v>
      </c>
      <c r="G13" s="147">
        <v>0.0</v>
      </c>
      <c r="H13" s="148">
        <f>G13/G17</f>
        <v>0</v>
      </c>
      <c r="I13" s="147">
        <v>0.0</v>
      </c>
      <c r="J13" s="148">
        <f>I13/I17</f>
        <v>0</v>
      </c>
      <c r="K13" s="147">
        <v>0.0</v>
      </c>
      <c r="L13" s="148">
        <f>K13/K17</f>
        <v>0</v>
      </c>
      <c r="M13" s="147">
        <v>105.0</v>
      </c>
      <c r="N13" s="148">
        <f>M13/M17</f>
        <v>0.4585152838</v>
      </c>
      <c r="O13" s="147">
        <v>121.0</v>
      </c>
      <c r="P13" s="148">
        <f>O13/O17</f>
        <v>0.5283842795</v>
      </c>
      <c r="Q13" s="147">
        <v>245.0</v>
      </c>
      <c r="R13" s="148">
        <f>Q13/Q17</f>
        <v>1.069868996</v>
      </c>
      <c r="S13" s="147"/>
      <c r="T13" s="148">
        <f>S13/S17</f>
        <v>0</v>
      </c>
      <c r="U13" s="147"/>
      <c r="V13" s="148">
        <f>U13/U17</f>
        <v>0</v>
      </c>
      <c r="W13" s="147"/>
      <c r="X13" s="148">
        <f>W13/W17</f>
        <v>0</v>
      </c>
      <c r="Y13" s="147"/>
      <c r="Z13" s="148">
        <f>Y13/Y17</f>
        <v>0</v>
      </c>
      <c r="AA13" s="147"/>
      <c r="AB13" s="148">
        <f>AA13/AA17</f>
        <v>0</v>
      </c>
      <c r="AC13" s="147"/>
      <c r="AD13" s="148">
        <f>AC13/AC17</f>
        <v>0</v>
      </c>
      <c r="AE13" s="147"/>
      <c r="AF13" s="148">
        <f>AE13/AE17</f>
        <v>0</v>
      </c>
      <c r="AG13" s="147"/>
      <c r="AH13" s="148">
        <f>AG13/AG17</f>
        <v>0</v>
      </c>
      <c r="AI13" s="147"/>
      <c r="AJ13" s="148">
        <f>AI13/AI17</f>
        <v>0</v>
      </c>
    </row>
    <row r="14">
      <c r="A14" s="144" t="s">
        <v>2786</v>
      </c>
      <c r="B14" s="145">
        <f>COUNTIFS(Seeds!D:D,"=JSON con imagen",Seeds!Y:Y,"=Números y operaciones")+B15</f>
        <v>229</v>
      </c>
      <c r="C14" s="160">
        <f>B14/B17</f>
        <v>1</v>
      </c>
      <c r="D14" s="141"/>
      <c r="E14" s="147">
        <v>0.0</v>
      </c>
      <c r="F14" s="148">
        <f>E14/E17</f>
        <v>0</v>
      </c>
      <c r="G14" s="147">
        <v>0.0</v>
      </c>
      <c r="H14" s="148">
        <f>G14/G17</f>
        <v>0</v>
      </c>
      <c r="I14" s="147">
        <v>0.0</v>
      </c>
      <c r="J14" s="148">
        <f>I14/I17</f>
        <v>0</v>
      </c>
      <c r="K14" s="147">
        <v>0.0</v>
      </c>
      <c r="L14" s="148">
        <f>K14/K17</f>
        <v>0</v>
      </c>
      <c r="M14" s="147">
        <v>73.0</v>
      </c>
      <c r="N14" s="148">
        <f>M14/M17</f>
        <v>0.3187772926</v>
      </c>
      <c r="O14" s="147">
        <v>77.0</v>
      </c>
      <c r="P14" s="148">
        <f>O14/O17</f>
        <v>0.3362445415</v>
      </c>
      <c r="Q14" s="147">
        <v>240.0</v>
      </c>
      <c r="R14" s="148">
        <f>Q14/Q17</f>
        <v>1.048034934</v>
      </c>
      <c r="S14" s="147"/>
      <c r="T14" s="148">
        <f>S14/S17</f>
        <v>0</v>
      </c>
      <c r="U14" s="147"/>
      <c r="V14" s="148">
        <f>U14/U17</f>
        <v>0</v>
      </c>
      <c r="W14" s="147"/>
      <c r="X14" s="148">
        <f>W14/W17</f>
        <v>0</v>
      </c>
      <c r="Y14" s="147"/>
      <c r="Z14" s="148">
        <f>Y14/Y17</f>
        <v>0</v>
      </c>
      <c r="AA14" s="147"/>
      <c r="AB14" s="148">
        <f>AA14/AA17</f>
        <v>0</v>
      </c>
      <c r="AC14" s="147"/>
      <c r="AD14" s="148">
        <f>AC14/AC17</f>
        <v>0</v>
      </c>
      <c r="AE14" s="147"/>
      <c r="AF14" s="148">
        <f>AE14/AE17</f>
        <v>0</v>
      </c>
      <c r="AG14" s="147"/>
      <c r="AH14" s="148">
        <f>AG14/AG17</f>
        <v>0</v>
      </c>
      <c r="AI14" s="147"/>
      <c r="AJ14" s="148">
        <f>AI14/AI17</f>
        <v>0</v>
      </c>
    </row>
    <row r="15">
      <c r="A15" s="144" t="s">
        <v>34</v>
      </c>
      <c r="B15" s="145">
        <f>COUNTIFS(Seeds!D:D,"=JSON revisado",Seeds!Y:Y,"=Números y operaciones")</f>
        <v>229</v>
      </c>
      <c r="C15" s="160">
        <f>B15/B17</f>
        <v>1</v>
      </c>
      <c r="D15" s="141"/>
      <c r="E15" s="147">
        <v>0.0</v>
      </c>
      <c r="F15" s="148">
        <f>E15/E17</f>
        <v>0</v>
      </c>
      <c r="G15" s="147">
        <v>0.0</v>
      </c>
      <c r="H15" s="148">
        <f>G15/G17</f>
        <v>0</v>
      </c>
      <c r="I15" s="147">
        <v>0.0</v>
      </c>
      <c r="J15" s="148">
        <f>I15/I17</f>
        <v>0</v>
      </c>
      <c r="K15" s="147">
        <v>0.0</v>
      </c>
      <c r="L15" s="148">
        <f>K15/K17</f>
        <v>0</v>
      </c>
      <c r="M15" s="147">
        <v>0.0</v>
      </c>
      <c r="N15" s="148">
        <f>M15/M17</f>
        <v>0</v>
      </c>
      <c r="O15" s="147">
        <v>0.0</v>
      </c>
      <c r="P15" s="148">
        <f>O15/O17</f>
        <v>0</v>
      </c>
      <c r="Q15" s="147">
        <v>239.0</v>
      </c>
      <c r="R15" s="148">
        <f>Q15/Q17</f>
        <v>1.043668122</v>
      </c>
      <c r="S15" s="147"/>
      <c r="T15" s="148">
        <f>S15/S17</f>
        <v>0</v>
      </c>
      <c r="U15" s="147"/>
      <c r="V15" s="148">
        <f>U15/U17</f>
        <v>0</v>
      </c>
      <c r="W15" s="147"/>
      <c r="X15" s="148">
        <f>W15/W17</f>
        <v>0</v>
      </c>
      <c r="Y15" s="147"/>
      <c r="Z15" s="148">
        <f>Y15/Y17</f>
        <v>0</v>
      </c>
      <c r="AA15" s="147"/>
      <c r="AB15" s="148">
        <f>AA15/AA17</f>
        <v>0</v>
      </c>
      <c r="AC15" s="147"/>
      <c r="AD15" s="148">
        <f>AC15/AC17</f>
        <v>0</v>
      </c>
      <c r="AE15" s="147"/>
      <c r="AF15" s="148">
        <f>AE15/AE17</f>
        <v>0</v>
      </c>
      <c r="AG15" s="147"/>
      <c r="AH15" s="148">
        <f>AG15/AG17</f>
        <v>0</v>
      </c>
      <c r="AI15" s="147"/>
      <c r="AJ15" s="148">
        <f>AI15/AI17</f>
        <v>0</v>
      </c>
    </row>
    <row r="16">
      <c r="A16" s="151" t="s">
        <v>2800</v>
      </c>
      <c r="B16" s="145">
        <f>COUNTIFS(Seeds!E:E,"=Sí",Seeds!Y:Y,"=Números y operaciones")</f>
        <v>3</v>
      </c>
      <c r="C16" s="160">
        <f>B16/B17</f>
        <v>0.01310043668</v>
      </c>
      <c r="D16" s="141"/>
      <c r="E16" s="147">
        <v>0.0</v>
      </c>
      <c r="F16" s="148">
        <f>E16/E17</f>
        <v>0</v>
      </c>
      <c r="G16" s="147">
        <v>0.0</v>
      </c>
      <c r="H16" s="148">
        <f>G16/G17</f>
        <v>0</v>
      </c>
      <c r="I16" s="147">
        <v>0.0</v>
      </c>
      <c r="J16" s="148">
        <f>I16/I17</f>
        <v>0</v>
      </c>
      <c r="K16" s="147">
        <v>0.0</v>
      </c>
      <c r="L16" s="148">
        <f>K16/K17</f>
        <v>0</v>
      </c>
      <c r="M16" s="147">
        <v>0.0</v>
      </c>
      <c r="N16" s="148">
        <f>M16/M17</f>
        <v>0</v>
      </c>
      <c r="O16" s="147">
        <v>0.0</v>
      </c>
      <c r="P16" s="148">
        <f>O16/O17</f>
        <v>0</v>
      </c>
      <c r="Q16" s="147">
        <v>3.0</v>
      </c>
      <c r="R16" s="148">
        <f>Q16/Q17</f>
        <v>0.01310043668</v>
      </c>
      <c r="S16" s="147"/>
      <c r="T16" s="148">
        <f>S16/S17</f>
        <v>0</v>
      </c>
      <c r="U16" s="147"/>
      <c r="V16" s="148">
        <f>U16/U17</f>
        <v>0</v>
      </c>
      <c r="W16" s="147"/>
      <c r="X16" s="148">
        <f>W16/W17</f>
        <v>0</v>
      </c>
      <c r="Y16" s="147"/>
      <c r="Z16" s="148">
        <f>Y16/Y17</f>
        <v>0</v>
      </c>
      <c r="AA16" s="147"/>
      <c r="AB16" s="148">
        <f>AA16/AA17</f>
        <v>0</v>
      </c>
      <c r="AC16" s="147"/>
      <c r="AD16" s="148">
        <f>AC16/AC17</f>
        <v>0</v>
      </c>
      <c r="AE16" s="147"/>
      <c r="AF16" s="148">
        <f>AE16/AE17</f>
        <v>0</v>
      </c>
      <c r="AG16" s="147"/>
      <c r="AH16" s="148">
        <f>AG16/AG17</f>
        <v>0</v>
      </c>
      <c r="AI16" s="147"/>
      <c r="AJ16" s="148">
        <f>AI16/AI17</f>
        <v>0</v>
      </c>
    </row>
    <row r="17">
      <c r="A17" s="149" t="s">
        <v>220</v>
      </c>
      <c r="B17" s="161">
        <f>COUNTIFS(Seeds!Y:Y,"=Números y operaciones")-COUNTIFS(Seeds!Y:Y,"=Números y operaciones",Seeds!D:D,"=No hacer")</f>
        <v>229</v>
      </c>
      <c r="C17" s="152">
        <f>SUM(C11:C15)/5</f>
        <v>1</v>
      </c>
      <c r="D17" s="141"/>
      <c r="E17" s="153">
        <f>B17</f>
        <v>229</v>
      </c>
      <c r="F17" s="162"/>
      <c r="G17" s="153">
        <f>B17</f>
        <v>229</v>
      </c>
      <c r="H17" s="162"/>
      <c r="I17" s="153">
        <f>B17</f>
        <v>229</v>
      </c>
      <c r="J17" s="162"/>
      <c r="K17" s="153">
        <f>B17</f>
        <v>229</v>
      </c>
      <c r="L17" s="162"/>
      <c r="M17" s="153">
        <f>B17</f>
        <v>229</v>
      </c>
      <c r="N17" s="162"/>
      <c r="O17" s="153">
        <f>B17</f>
        <v>229</v>
      </c>
      <c r="P17" s="162"/>
      <c r="Q17" s="153">
        <f>B17</f>
        <v>229</v>
      </c>
      <c r="R17" s="162"/>
      <c r="S17" s="153">
        <f>B17</f>
        <v>229</v>
      </c>
      <c r="T17" s="162"/>
      <c r="U17" s="153">
        <f>B17</f>
        <v>229</v>
      </c>
      <c r="V17" s="163"/>
      <c r="W17" s="153">
        <f>B17</f>
        <v>229</v>
      </c>
      <c r="X17" s="163"/>
      <c r="Y17" s="153">
        <f>B17</f>
        <v>229</v>
      </c>
      <c r="Z17" s="163"/>
      <c r="AA17" s="153">
        <f>B17</f>
        <v>229</v>
      </c>
      <c r="AB17" s="154">
        <f>SUM(AB11:AB15)/5</f>
        <v>0</v>
      </c>
      <c r="AC17" s="153">
        <f>B17</f>
        <v>229</v>
      </c>
      <c r="AD17" s="154">
        <f>SUM(AD11:AD15)/5</f>
        <v>0</v>
      </c>
      <c r="AE17" s="153">
        <f>B17</f>
        <v>229</v>
      </c>
      <c r="AF17" s="154">
        <f>SUM(AF11:AF15)/5</f>
        <v>0</v>
      </c>
      <c r="AG17" s="153">
        <f>B17</f>
        <v>229</v>
      </c>
      <c r="AH17" s="154">
        <f>SUM(AH11:AH15)/5</f>
        <v>0</v>
      </c>
      <c r="AI17" s="153">
        <f>B17</f>
        <v>229</v>
      </c>
      <c r="AJ17" s="154">
        <f>SUM(AJ11:AJ15)/5</f>
        <v>0</v>
      </c>
    </row>
    <row r="18">
      <c r="A18" s="155"/>
      <c r="B18" s="141"/>
      <c r="C18" s="164"/>
      <c r="D18" s="141"/>
      <c r="E18" s="155"/>
      <c r="F18" s="165"/>
      <c r="G18" s="155"/>
      <c r="H18" s="165"/>
      <c r="I18" s="155"/>
      <c r="J18" s="165"/>
      <c r="K18" s="155"/>
      <c r="L18" s="165"/>
      <c r="M18" s="155"/>
      <c r="N18" s="165"/>
      <c r="O18" s="155"/>
      <c r="P18" s="165"/>
      <c r="Q18" s="155"/>
      <c r="R18" s="165"/>
      <c r="S18" s="155"/>
      <c r="T18" s="165"/>
      <c r="U18" s="155"/>
      <c r="V18" s="166"/>
      <c r="W18" s="155"/>
      <c r="X18" s="166"/>
      <c r="Y18" s="167"/>
      <c r="Z18" s="166"/>
      <c r="AA18" s="155"/>
      <c r="AB18" s="166"/>
      <c r="AC18" s="155"/>
      <c r="AD18" s="166"/>
      <c r="AE18" s="165"/>
      <c r="AF18" s="166"/>
      <c r="AG18" s="165"/>
      <c r="AH18" s="166"/>
      <c r="AI18" s="165"/>
      <c r="AJ18" s="166"/>
    </row>
    <row r="19">
      <c r="A19" s="159" t="s">
        <v>1552</v>
      </c>
      <c r="B19" s="126"/>
      <c r="C19" s="127"/>
      <c r="D19" s="141"/>
      <c r="E19" s="142">
        <v>44841.0</v>
      </c>
      <c r="G19" s="143">
        <v>44848.0</v>
      </c>
      <c r="H19" s="127"/>
      <c r="I19" s="143">
        <v>44855.0</v>
      </c>
      <c r="J19" s="127"/>
      <c r="K19" s="143">
        <v>44862.0</v>
      </c>
      <c r="L19" s="127"/>
      <c r="M19" s="143">
        <v>44869.0</v>
      </c>
      <c r="N19" s="127"/>
      <c r="O19" s="143">
        <v>44876.0</v>
      </c>
      <c r="P19" s="127"/>
      <c r="Q19" s="143">
        <v>44883.0</v>
      </c>
      <c r="R19" s="127"/>
      <c r="S19" s="143">
        <v>44890.0</v>
      </c>
      <c r="T19" s="127"/>
      <c r="U19" s="143">
        <v>44897.0</v>
      </c>
      <c r="V19" s="127"/>
      <c r="W19" s="143">
        <v>44848.0</v>
      </c>
      <c r="X19" s="127"/>
      <c r="Y19" s="143">
        <v>44855.0</v>
      </c>
      <c r="Z19" s="127"/>
      <c r="AA19" s="143">
        <v>44862.0</v>
      </c>
      <c r="AB19" s="127"/>
      <c r="AC19" s="143">
        <v>44869.0</v>
      </c>
      <c r="AD19" s="127"/>
      <c r="AE19" s="143">
        <v>44883.0</v>
      </c>
      <c r="AF19" s="127"/>
      <c r="AG19" s="143">
        <v>44890.0</v>
      </c>
      <c r="AH19" s="127"/>
      <c r="AI19" s="143">
        <v>44897.0</v>
      </c>
      <c r="AJ19" s="127"/>
    </row>
    <row r="20">
      <c r="A20" s="144" t="s">
        <v>2779</v>
      </c>
      <c r="B20" s="145">
        <f>COUNTIFS(Seeds!D:D,"=Pendiente de revisión",Seeds!Y:Y,"=Geometría")+B21</f>
        <v>58</v>
      </c>
      <c r="C20" s="160">
        <f>B20/B26</f>
        <v>1</v>
      </c>
      <c r="D20" s="141"/>
      <c r="E20" s="147">
        <v>0.0</v>
      </c>
      <c r="F20" s="148">
        <f>E20/E26</f>
        <v>0</v>
      </c>
      <c r="G20" s="147">
        <v>0.0</v>
      </c>
      <c r="H20" s="148">
        <f>G20/G26</f>
        <v>0</v>
      </c>
      <c r="I20" s="147">
        <v>0.0</v>
      </c>
      <c r="J20" s="148">
        <f>I20/I26</f>
        <v>0</v>
      </c>
      <c r="K20" s="147">
        <v>36.0</v>
      </c>
      <c r="L20" s="148">
        <f>K20/K26</f>
        <v>0.6206896552</v>
      </c>
      <c r="M20" s="147">
        <v>48.0</v>
      </c>
      <c r="N20" s="148">
        <f>M20/M26</f>
        <v>0.8275862069</v>
      </c>
      <c r="O20" s="147">
        <v>48.0</v>
      </c>
      <c r="P20" s="148">
        <f>O20/O26</f>
        <v>0.8275862069</v>
      </c>
      <c r="Q20" s="147">
        <v>62.0</v>
      </c>
      <c r="R20" s="148">
        <f>Q20/Q26</f>
        <v>1.068965517</v>
      </c>
      <c r="S20" s="147"/>
      <c r="T20" s="148">
        <f>S20/S26</f>
        <v>0</v>
      </c>
      <c r="U20" s="147"/>
      <c r="V20" s="148">
        <f>U20/U26</f>
        <v>0</v>
      </c>
      <c r="W20" s="147"/>
      <c r="X20" s="148">
        <f>W20/W26</f>
        <v>0</v>
      </c>
      <c r="Y20" s="147"/>
      <c r="Z20" s="148">
        <f>Y20/Y26</f>
        <v>0</v>
      </c>
      <c r="AA20" s="147"/>
      <c r="AB20" s="148">
        <f>AA20/AA26</f>
        <v>0</v>
      </c>
      <c r="AC20" s="147"/>
      <c r="AD20" s="148">
        <f>AC20/AC26</f>
        <v>0</v>
      </c>
      <c r="AE20" s="147"/>
      <c r="AF20" s="148">
        <f>AE20/AE26</f>
        <v>0</v>
      </c>
      <c r="AG20" s="147"/>
      <c r="AH20" s="148">
        <f>AG20/AG26</f>
        <v>0</v>
      </c>
      <c r="AI20" s="147"/>
      <c r="AJ20" s="148">
        <f>AI20/AI26</f>
        <v>0</v>
      </c>
    </row>
    <row r="21">
      <c r="A21" s="149" t="s">
        <v>2782</v>
      </c>
      <c r="B21" s="145">
        <f>COUNTIFS(Seeds!D:D,"=Ortografía+cast",Seeds!Y:Y,"=Geometría")+B22</f>
        <v>58</v>
      </c>
      <c r="C21" s="160">
        <f>B21/B26</f>
        <v>1</v>
      </c>
      <c r="D21" s="141"/>
      <c r="E21" s="147">
        <v>0.0</v>
      </c>
      <c r="F21" s="148">
        <f>E21/E26</f>
        <v>0</v>
      </c>
      <c r="G21" s="147">
        <v>0.0</v>
      </c>
      <c r="H21" s="148">
        <f>G21/G26</f>
        <v>0</v>
      </c>
      <c r="I21" s="147">
        <v>0.0</v>
      </c>
      <c r="J21" s="148">
        <f>I21/I26</f>
        <v>0</v>
      </c>
      <c r="K21" s="147">
        <v>0.0</v>
      </c>
      <c r="L21" s="148">
        <f>K21/K26</f>
        <v>0</v>
      </c>
      <c r="M21" s="147">
        <v>36.0</v>
      </c>
      <c r="N21" s="148">
        <f>M21/M26</f>
        <v>0.6206896552</v>
      </c>
      <c r="O21" s="147">
        <v>48.0</v>
      </c>
      <c r="P21" s="148">
        <f>O21/O26</f>
        <v>0.8275862069</v>
      </c>
      <c r="Q21" s="147">
        <v>62.0</v>
      </c>
      <c r="R21" s="148">
        <f>Q21/Q26</f>
        <v>1.068965517</v>
      </c>
      <c r="S21" s="147"/>
      <c r="T21" s="148">
        <f>S21/S26</f>
        <v>0</v>
      </c>
      <c r="U21" s="147"/>
      <c r="V21" s="148">
        <f>U21/U26</f>
        <v>0</v>
      </c>
      <c r="W21" s="147"/>
      <c r="X21" s="148">
        <f>W21/W26</f>
        <v>0</v>
      </c>
      <c r="Y21" s="147"/>
      <c r="Z21" s="148">
        <f>Y21/Y26</f>
        <v>0</v>
      </c>
      <c r="AA21" s="147"/>
      <c r="AB21" s="148">
        <f>AA21/AA26</f>
        <v>0</v>
      </c>
      <c r="AC21" s="147"/>
      <c r="AD21" s="148">
        <f>AC21/AC26</f>
        <v>0</v>
      </c>
      <c r="AE21" s="147"/>
      <c r="AF21" s="148">
        <f>AE21/AE26</f>
        <v>0</v>
      </c>
      <c r="AG21" s="147"/>
      <c r="AH21" s="148">
        <f>AG21/AG26</f>
        <v>0</v>
      </c>
      <c r="AI21" s="147"/>
      <c r="AJ21" s="148">
        <f>AI21/AI26</f>
        <v>0</v>
      </c>
    </row>
    <row r="22">
      <c r="A22" s="144" t="s">
        <v>2784</v>
      </c>
      <c r="B22" s="145">
        <f>COUNTIFS(Seeds!D:D,"=JSON sin imagen",Seeds!Y:Y,"=Geometría")+B23</f>
        <v>58</v>
      </c>
      <c r="C22" s="160">
        <f>B22/B26</f>
        <v>1</v>
      </c>
      <c r="D22" s="141"/>
      <c r="E22" s="147">
        <v>0.0</v>
      </c>
      <c r="F22" s="148">
        <f>E22/E26</f>
        <v>0</v>
      </c>
      <c r="G22" s="147">
        <v>0.0</v>
      </c>
      <c r="H22" s="148">
        <f>G22/G26</f>
        <v>0</v>
      </c>
      <c r="I22" s="147">
        <v>0.0</v>
      </c>
      <c r="J22" s="148">
        <f>I22/I26</f>
        <v>0</v>
      </c>
      <c r="K22" s="147">
        <v>0.0</v>
      </c>
      <c r="L22" s="148">
        <f>K22/K26</f>
        <v>0</v>
      </c>
      <c r="M22" s="147">
        <v>0.0</v>
      </c>
      <c r="N22" s="148">
        <f>M22/M26</f>
        <v>0</v>
      </c>
      <c r="O22" s="147">
        <v>8.0</v>
      </c>
      <c r="P22" s="148">
        <f>O22/O26</f>
        <v>0.1379310345</v>
      </c>
      <c r="Q22" s="147">
        <v>49.0</v>
      </c>
      <c r="R22" s="148">
        <f>Q22/Q26</f>
        <v>0.8448275862</v>
      </c>
      <c r="S22" s="147"/>
      <c r="T22" s="148">
        <f>S22/S26</f>
        <v>0</v>
      </c>
      <c r="U22" s="147"/>
      <c r="V22" s="148">
        <f>U22/U26</f>
        <v>0</v>
      </c>
      <c r="W22" s="147"/>
      <c r="X22" s="148">
        <f>W22/W26</f>
        <v>0</v>
      </c>
      <c r="Y22" s="147"/>
      <c r="Z22" s="148">
        <f>Y22/Y26</f>
        <v>0</v>
      </c>
      <c r="AA22" s="147"/>
      <c r="AB22" s="148">
        <f>AA22/AA26</f>
        <v>0</v>
      </c>
      <c r="AC22" s="147"/>
      <c r="AD22" s="148">
        <f>AC22/AC26</f>
        <v>0</v>
      </c>
      <c r="AE22" s="147"/>
      <c r="AF22" s="148">
        <f>AE22/AE26</f>
        <v>0</v>
      </c>
      <c r="AG22" s="147"/>
      <c r="AH22" s="148">
        <f>AG22/AG26</f>
        <v>0</v>
      </c>
      <c r="AI22" s="147"/>
      <c r="AJ22" s="148">
        <f>AI22/AI26</f>
        <v>0</v>
      </c>
    </row>
    <row r="23">
      <c r="A23" s="144" t="s">
        <v>2786</v>
      </c>
      <c r="B23" s="145">
        <f>COUNTIFS(Seeds!D:D,"=JSON con imagen",Seeds!Y:Y,"=Geometría")+B24</f>
        <v>58</v>
      </c>
      <c r="C23" s="160">
        <f>B23/B26</f>
        <v>1</v>
      </c>
      <c r="D23" s="141"/>
      <c r="E23" s="147">
        <v>0.0</v>
      </c>
      <c r="F23" s="148">
        <f>E23/E26</f>
        <v>0</v>
      </c>
      <c r="G23" s="147">
        <v>0.0</v>
      </c>
      <c r="H23" s="148">
        <f>G23/G26</f>
        <v>0</v>
      </c>
      <c r="I23" s="147">
        <v>0.0</v>
      </c>
      <c r="J23" s="148">
        <f>I23/I26</f>
        <v>0</v>
      </c>
      <c r="K23" s="147">
        <v>0.0</v>
      </c>
      <c r="L23" s="148">
        <f>K23/K26</f>
        <v>0</v>
      </c>
      <c r="M23" s="147">
        <v>0.0</v>
      </c>
      <c r="N23" s="148">
        <f>M23/M26</f>
        <v>0</v>
      </c>
      <c r="O23" s="147">
        <v>0.0</v>
      </c>
      <c r="P23" s="148">
        <f>O23/O26</f>
        <v>0</v>
      </c>
      <c r="Q23" s="147">
        <v>22.0</v>
      </c>
      <c r="R23" s="148">
        <f>Q23/Q26</f>
        <v>0.3793103448</v>
      </c>
      <c r="S23" s="147"/>
      <c r="T23" s="148">
        <f>S23/S26</f>
        <v>0</v>
      </c>
      <c r="U23" s="147"/>
      <c r="V23" s="148">
        <f>U23/U26</f>
        <v>0</v>
      </c>
      <c r="W23" s="147"/>
      <c r="X23" s="148">
        <f>W23/W26</f>
        <v>0</v>
      </c>
      <c r="Y23" s="147"/>
      <c r="Z23" s="148">
        <f>Y23/Y26</f>
        <v>0</v>
      </c>
      <c r="AA23" s="147"/>
      <c r="AB23" s="148">
        <f>AA23/AA26</f>
        <v>0</v>
      </c>
      <c r="AC23" s="147"/>
      <c r="AD23" s="148">
        <f>AC23/AC26</f>
        <v>0</v>
      </c>
      <c r="AE23" s="147"/>
      <c r="AF23" s="148">
        <f>AE23/AE26</f>
        <v>0</v>
      </c>
      <c r="AG23" s="147"/>
      <c r="AH23" s="148">
        <f>AG23/AG26</f>
        <v>0</v>
      </c>
      <c r="AI23" s="147"/>
      <c r="AJ23" s="148">
        <f>AI23/AI26</f>
        <v>0</v>
      </c>
    </row>
    <row r="24">
      <c r="A24" s="144" t="s">
        <v>34</v>
      </c>
      <c r="B24" s="145">
        <f>COUNTIFS(Seeds!D:D,"=JSON revisado",Seeds!Y:Y,"=Geometría")</f>
        <v>58</v>
      </c>
      <c r="C24" s="160">
        <f>B24/B26</f>
        <v>1</v>
      </c>
      <c r="D24" s="141"/>
      <c r="E24" s="147">
        <v>0.0</v>
      </c>
      <c r="F24" s="148">
        <f>E24/E26</f>
        <v>0</v>
      </c>
      <c r="G24" s="147">
        <v>0.0</v>
      </c>
      <c r="H24" s="148">
        <f>G24/G26</f>
        <v>0</v>
      </c>
      <c r="I24" s="147">
        <v>0.0</v>
      </c>
      <c r="J24" s="148">
        <f>I24/I26</f>
        <v>0</v>
      </c>
      <c r="K24" s="147">
        <v>0.0</v>
      </c>
      <c r="L24" s="148">
        <f>K24/K26</f>
        <v>0</v>
      </c>
      <c r="M24" s="147">
        <v>0.0</v>
      </c>
      <c r="N24" s="148">
        <f>M24/M26</f>
        <v>0</v>
      </c>
      <c r="O24" s="147">
        <v>0.0</v>
      </c>
      <c r="P24" s="148">
        <f>O24/O26</f>
        <v>0</v>
      </c>
      <c r="Q24" s="147">
        <v>22.0</v>
      </c>
      <c r="R24" s="148">
        <f>Q24/Q26</f>
        <v>0.3793103448</v>
      </c>
      <c r="S24" s="147"/>
      <c r="T24" s="148">
        <f>S24/S26</f>
        <v>0</v>
      </c>
      <c r="U24" s="147"/>
      <c r="V24" s="148">
        <f>U24/U26</f>
        <v>0</v>
      </c>
      <c r="W24" s="147"/>
      <c r="X24" s="148">
        <f>W24/W26</f>
        <v>0</v>
      </c>
      <c r="Y24" s="147"/>
      <c r="Z24" s="148">
        <f>Y24/Y26</f>
        <v>0</v>
      </c>
      <c r="AA24" s="147"/>
      <c r="AB24" s="148">
        <f>AA24/AA26</f>
        <v>0</v>
      </c>
      <c r="AC24" s="147"/>
      <c r="AD24" s="148">
        <f>AC24/AC26</f>
        <v>0</v>
      </c>
      <c r="AE24" s="147"/>
      <c r="AF24" s="148">
        <f>AE24/AE26</f>
        <v>0</v>
      </c>
      <c r="AG24" s="147"/>
      <c r="AH24" s="148">
        <f>AG24/AG26</f>
        <v>0</v>
      </c>
      <c r="AI24" s="147"/>
      <c r="AJ24" s="148">
        <f>AI24/AI26</f>
        <v>0</v>
      </c>
    </row>
    <row r="25">
      <c r="A25" s="149" t="s">
        <v>2800</v>
      </c>
      <c r="B25" s="161">
        <f>COUNTIFS(Seeds!E:E,"=Sí",Seeds!Y:Y,"=Geometría")</f>
        <v>0</v>
      </c>
      <c r="C25" s="160">
        <f>B25/B26</f>
        <v>0</v>
      </c>
      <c r="D25" s="141"/>
      <c r="E25" s="147">
        <v>0.0</v>
      </c>
      <c r="F25" s="148">
        <f>E25/E26</f>
        <v>0</v>
      </c>
      <c r="G25" s="147">
        <v>0.0</v>
      </c>
      <c r="H25" s="148">
        <f>G25/G26</f>
        <v>0</v>
      </c>
      <c r="I25" s="147">
        <v>0.0</v>
      </c>
      <c r="J25" s="148">
        <f>I25/I26</f>
        <v>0</v>
      </c>
      <c r="K25" s="147">
        <v>0.0</v>
      </c>
      <c r="L25" s="148">
        <f>K25/K26</f>
        <v>0</v>
      </c>
      <c r="M25" s="147">
        <v>0.0</v>
      </c>
      <c r="N25" s="148">
        <f>M25/M26</f>
        <v>0</v>
      </c>
      <c r="O25" s="147">
        <v>0.0</v>
      </c>
      <c r="P25" s="148">
        <f>O25/O26</f>
        <v>0</v>
      </c>
      <c r="Q25" s="147">
        <v>0.0</v>
      </c>
      <c r="R25" s="148">
        <f>Q25/Q26</f>
        <v>0</v>
      </c>
      <c r="S25" s="147"/>
      <c r="T25" s="148">
        <f>S25/S26</f>
        <v>0</v>
      </c>
      <c r="U25" s="147"/>
      <c r="V25" s="148">
        <f>U25/U26</f>
        <v>0</v>
      </c>
      <c r="W25" s="147"/>
      <c r="X25" s="148">
        <f>W25/W26</f>
        <v>0</v>
      </c>
      <c r="Y25" s="147"/>
      <c r="Z25" s="148">
        <f>Y25/Y26</f>
        <v>0</v>
      </c>
      <c r="AA25" s="147"/>
      <c r="AB25" s="148">
        <f>AA25/AA26</f>
        <v>0</v>
      </c>
      <c r="AC25" s="147"/>
      <c r="AD25" s="148">
        <f>AC25/AC26</f>
        <v>0</v>
      </c>
      <c r="AE25" s="147"/>
      <c r="AF25" s="148">
        <f>AE25/AE26</f>
        <v>0</v>
      </c>
      <c r="AG25" s="147"/>
      <c r="AH25" s="148">
        <f>AG25/AG26</f>
        <v>0</v>
      </c>
      <c r="AI25" s="147"/>
      <c r="AJ25" s="148">
        <f>AI25/AI26</f>
        <v>0</v>
      </c>
    </row>
    <row r="26">
      <c r="A26" s="149" t="s">
        <v>220</v>
      </c>
      <c r="B26" s="145">
        <f>COUNTIFS(Seeds!Y:Y,"=Geometría")-COUNTIFS(Seeds!Y:Y,"=Geometría",Seeds!D:D,"=No hacer")</f>
        <v>58</v>
      </c>
      <c r="C26" s="152">
        <f>SUM(C20:C24)/5</f>
        <v>1</v>
      </c>
      <c r="D26" s="141"/>
      <c r="E26" s="168">
        <f>B26</f>
        <v>58</v>
      </c>
      <c r="F26" s="154">
        <f>SUM(F20:F24)/7</f>
        <v>0</v>
      </c>
      <c r="G26" s="168">
        <f>B26</f>
        <v>58</v>
      </c>
      <c r="H26" s="154">
        <f>SUM(H20:H24)/7</f>
        <v>0</v>
      </c>
      <c r="I26" s="168">
        <f>B26</f>
        <v>58</v>
      </c>
      <c r="J26" s="154">
        <f>SUM(J20:J24)/7</f>
        <v>0</v>
      </c>
      <c r="K26" s="168">
        <f>B26</f>
        <v>58</v>
      </c>
      <c r="L26" s="154">
        <f>SUM(L20:L24)/7</f>
        <v>0.08866995074</v>
      </c>
      <c r="M26" s="168">
        <f>B26</f>
        <v>58</v>
      </c>
      <c r="N26" s="154">
        <f>SUM(N20:N24)/7</f>
        <v>0.2068965517</v>
      </c>
      <c r="O26" s="168">
        <f>B26</f>
        <v>58</v>
      </c>
      <c r="P26" s="154">
        <f>SUM(P20:P24)/7</f>
        <v>0.2561576355</v>
      </c>
      <c r="Q26" s="168">
        <f>B26</f>
        <v>58</v>
      </c>
      <c r="R26" s="154">
        <f>SUM(R20:R24)/7</f>
        <v>0.5344827586</v>
      </c>
      <c r="S26" s="168">
        <f>B26</f>
        <v>58</v>
      </c>
      <c r="T26" s="154">
        <f>SUM(T20:T24)/7</f>
        <v>0</v>
      </c>
      <c r="U26" s="168">
        <f>B26</f>
        <v>58</v>
      </c>
      <c r="V26" s="154">
        <f>SUM(V20:V24)/7</f>
        <v>0</v>
      </c>
      <c r="W26" s="168">
        <f>B26</f>
        <v>58</v>
      </c>
      <c r="X26" s="163"/>
      <c r="Y26" s="168">
        <f>B26</f>
        <v>58</v>
      </c>
      <c r="Z26" s="163"/>
      <c r="AA26" s="153">
        <f>B26</f>
        <v>58</v>
      </c>
      <c r="AB26" s="154">
        <f>SUM(AB20:AB24)/5</f>
        <v>0</v>
      </c>
      <c r="AC26" s="153">
        <f>B26</f>
        <v>58</v>
      </c>
      <c r="AD26" s="154">
        <f>SUM(AD20:AD24)/5</f>
        <v>0</v>
      </c>
      <c r="AE26" s="153">
        <f>B26</f>
        <v>58</v>
      </c>
      <c r="AF26" s="154">
        <f>SUM(AF20:AF24)/5</f>
        <v>0</v>
      </c>
      <c r="AG26" s="153">
        <f>B26</f>
        <v>58</v>
      </c>
      <c r="AH26" s="154">
        <f>SUM(AH20:AH24)/5</f>
        <v>0</v>
      </c>
      <c r="AI26" s="153">
        <f>B26</f>
        <v>58</v>
      </c>
      <c r="AJ26" s="154">
        <f>SUM(AJ20:AJ24)/5</f>
        <v>0</v>
      </c>
    </row>
    <row r="27">
      <c r="A27" s="155"/>
      <c r="B27" s="141"/>
      <c r="C27" s="164"/>
      <c r="D27" s="141"/>
      <c r="E27" s="169"/>
      <c r="F27" s="170"/>
      <c r="G27" s="169"/>
      <c r="H27" s="170"/>
      <c r="I27" s="169"/>
      <c r="J27" s="170"/>
      <c r="K27" s="169"/>
      <c r="L27" s="170"/>
      <c r="M27" s="169"/>
      <c r="N27" s="170"/>
      <c r="O27" s="169"/>
      <c r="P27" s="170"/>
      <c r="Q27" s="169"/>
      <c r="R27" s="170"/>
      <c r="S27" s="169"/>
      <c r="T27" s="170"/>
      <c r="U27" s="169"/>
      <c r="V27" s="171"/>
      <c r="W27" s="169"/>
      <c r="X27" s="171"/>
      <c r="Y27" s="172"/>
      <c r="Z27" s="171"/>
      <c r="AA27" s="169"/>
      <c r="AB27" s="171"/>
      <c r="AC27" s="169"/>
      <c r="AD27" s="171"/>
      <c r="AE27" s="170"/>
      <c r="AF27" s="171"/>
      <c r="AG27" s="170"/>
      <c r="AH27" s="171"/>
      <c r="AI27" s="170"/>
      <c r="AJ27" s="171"/>
    </row>
    <row r="28">
      <c r="A28" s="159" t="s">
        <v>1087</v>
      </c>
      <c r="B28" s="126"/>
      <c r="C28" s="127"/>
      <c r="D28" s="141"/>
      <c r="E28" s="142">
        <v>44841.0</v>
      </c>
      <c r="G28" s="143">
        <v>44848.0</v>
      </c>
      <c r="H28" s="127"/>
      <c r="I28" s="143">
        <v>44855.0</v>
      </c>
      <c r="J28" s="127"/>
      <c r="K28" s="143">
        <v>44862.0</v>
      </c>
      <c r="L28" s="127"/>
      <c r="M28" s="143">
        <v>44869.0</v>
      </c>
      <c r="N28" s="127"/>
      <c r="O28" s="143">
        <v>44876.0</v>
      </c>
      <c r="P28" s="127"/>
      <c r="Q28" s="143">
        <v>44883.0</v>
      </c>
      <c r="R28" s="127"/>
      <c r="S28" s="143">
        <v>44890.0</v>
      </c>
      <c r="T28" s="127"/>
      <c r="U28" s="143">
        <v>44897.0</v>
      </c>
      <c r="V28" s="127"/>
      <c r="W28" s="173">
        <v>44848.0</v>
      </c>
      <c r="X28" s="127"/>
      <c r="Y28" s="173">
        <v>44855.0</v>
      </c>
      <c r="Z28" s="127"/>
      <c r="AA28" s="173">
        <v>44862.0</v>
      </c>
      <c r="AB28" s="127"/>
      <c r="AC28" s="173">
        <v>44869.0</v>
      </c>
      <c r="AD28" s="127"/>
      <c r="AE28" s="173">
        <v>44883.0</v>
      </c>
      <c r="AF28" s="127"/>
      <c r="AG28" s="173">
        <v>44890.0</v>
      </c>
      <c r="AH28" s="127"/>
      <c r="AI28" s="173">
        <v>44897.0</v>
      </c>
      <c r="AJ28" s="127"/>
    </row>
    <row r="29">
      <c r="A29" s="144" t="s">
        <v>2779</v>
      </c>
      <c r="B29" s="145">
        <f>COUNTIFS(Seeds!D:D,"=Pendiente de revisión",Seeds!Y:Y,"=Magnitudes y medida")+B30</f>
        <v>97</v>
      </c>
      <c r="C29" s="160">
        <f>B29/B35</f>
        <v>1</v>
      </c>
      <c r="D29" s="141"/>
      <c r="E29" s="147">
        <v>0.0</v>
      </c>
      <c r="F29" s="148">
        <f>E29/E35</f>
        <v>0</v>
      </c>
      <c r="G29" s="147">
        <v>0.0</v>
      </c>
      <c r="H29" s="148">
        <f>G29/G35</f>
        <v>0</v>
      </c>
      <c r="I29" s="147">
        <v>0.0</v>
      </c>
      <c r="J29" s="148">
        <f>I29/I35</f>
        <v>0</v>
      </c>
      <c r="K29" s="147">
        <v>0.0</v>
      </c>
      <c r="L29" s="148">
        <f>K29/K35</f>
        <v>0</v>
      </c>
      <c r="M29" s="147">
        <v>0.0</v>
      </c>
      <c r="N29" s="148">
        <f>M29/M35</f>
        <v>0</v>
      </c>
      <c r="O29" s="147">
        <v>0.0</v>
      </c>
      <c r="P29" s="148">
        <f>O29/O35</f>
        <v>0</v>
      </c>
      <c r="Q29" s="147">
        <v>105.0</v>
      </c>
      <c r="R29" s="148">
        <f>Q29/Q35</f>
        <v>1.082474227</v>
      </c>
      <c r="S29" s="147"/>
      <c r="T29" s="148">
        <f>S29/S35</f>
        <v>0</v>
      </c>
      <c r="U29" s="147"/>
      <c r="V29" s="148">
        <f>U29/U35</f>
        <v>0</v>
      </c>
      <c r="W29" s="147"/>
      <c r="X29" s="148">
        <f>W29/W35</f>
        <v>0</v>
      </c>
      <c r="Y29" s="147"/>
      <c r="Z29" s="148">
        <f>Y29/Y35</f>
        <v>0</v>
      </c>
      <c r="AA29" s="147"/>
      <c r="AB29" s="148">
        <f>AA29/AA35</f>
        <v>0</v>
      </c>
      <c r="AC29" s="147"/>
      <c r="AD29" s="148">
        <f>AC29/AC35</f>
        <v>0</v>
      </c>
      <c r="AE29" s="147"/>
      <c r="AF29" s="148">
        <f>AE29/AE35</f>
        <v>0</v>
      </c>
      <c r="AG29" s="147"/>
      <c r="AH29" s="148">
        <f>AG29/AG35</f>
        <v>0</v>
      </c>
      <c r="AI29" s="147"/>
      <c r="AJ29" s="148">
        <f>AI29/AI35</f>
        <v>0</v>
      </c>
    </row>
    <row r="30">
      <c r="A30" s="149" t="s">
        <v>2782</v>
      </c>
      <c r="B30" s="145">
        <f>COUNTIFS(Seeds!D:D,"=Ortografía+cast",Seeds!Y:Y,"=Magnitudes y medida")+B31</f>
        <v>97</v>
      </c>
      <c r="C30" s="160">
        <f>B30/B35</f>
        <v>1</v>
      </c>
      <c r="D30" s="141"/>
      <c r="E30" s="147">
        <v>0.0</v>
      </c>
      <c r="F30" s="148">
        <f>E30/E35</f>
        <v>0</v>
      </c>
      <c r="G30" s="147">
        <v>0.0</v>
      </c>
      <c r="H30" s="148">
        <f>G30/G35</f>
        <v>0</v>
      </c>
      <c r="I30" s="147">
        <v>0.0</v>
      </c>
      <c r="J30" s="148">
        <f>I30/I35</f>
        <v>0</v>
      </c>
      <c r="K30" s="147">
        <v>0.0</v>
      </c>
      <c r="L30" s="148">
        <f>K30/K35</f>
        <v>0</v>
      </c>
      <c r="M30" s="147">
        <v>0.0</v>
      </c>
      <c r="N30" s="148">
        <f>M30/M35</f>
        <v>0</v>
      </c>
      <c r="O30" s="147">
        <v>0.0</v>
      </c>
      <c r="P30" s="148">
        <f>O30/O35</f>
        <v>0</v>
      </c>
      <c r="Q30" s="147">
        <v>105.0</v>
      </c>
      <c r="R30" s="148">
        <f>Q30/Q35</f>
        <v>1.082474227</v>
      </c>
      <c r="S30" s="147"/>
      <c r="T30" s="148">
        <f>S30/S35</f>
        <v>0</v>
      </c>
      <c r="U30" s="147"/>
      <c r="V30" s="148">
        <f>U30/U35</f>
        <v>0</v>
      </c>
      <c r="W30" s="147"/>
      <c r="X30" s="148">
        <f>W30/W35</f>
        <v>0</v>
      </c>
      <c r="Y30" s="147"/>
      <c r="Z30" s="148">
        <f>Y30/Y35</f>
        <v>0</v>
      </c>
      <c r="AA30" s="147"/>
      <c r="AB30" s="148">
        <f>AA30/AA35</f>
        <v>0</v>
      </c>
      <c r="AC30" s="147"/>
      <c r="AD30" s="148">
        <f>AC30/AC35</f>
        <v>0</v>
      </c>
      <c r="AE30" s="147"/>
      <c r="AF30" s="148">
        <f>AE30/AE35</f>
        <v>0</v>
      </c>
      <c r="AG30" s="147"/>
      <c r="AH30" s="148">
        <f>AG30/AG35</f>
        <v>0</v>
      </c>
      <c r="AI30" s="147"/>
      <c r="AJ30" s="148">
        <f>AI30/AI35</f>
        <v>0</v>
      </c>
    </row>
    <row r="31">
      <c r="A31" s="144" t="s">
        <v>2784</v>
      </c>
      <c r="B31" s="145">
        <f>COUNTIFS(Seeds!D:D,"=JSON sin imagen",Seeds!Y:Y,"=Magnitudes y medida")+B32</f>
        <v>97</v>
      </c>
      <c r="C31" s="160">
        <f>B31/B35</f>
        <v>1</v>
      </c>
      <c r="D31" s="141"/>
      <c r="E31" s="147">
        <v>0.0</v>
      </c>
      <c r="F31" s="148">
        <f>E31/E35</f>
        <v>0</v>
      </c>
      <c r="G31" s="147">
        <v>0.0</v>
      </c>
      <c r="H31" s="148">
        <f>G31/G35</f>
        <v>0</v>
      </c>
      <c r="I31" s="147">
        <v>0.0</v>
      </c>
      <c r="J31" s="148">
        <f>I31/I35</f>
        <v>0</v>
      </c>
      <c r="K31" s="147">
        <v>0.0</v>
      </c>
      <c r="L31" s="148">
        <f>K31/K35</f>
        <v>0</v>
      </c>
      <c r="M31" s="147">
        <v>0.0</v>
      </c>
      <c r="N31" s="148">
        <f>M31/M35</f>
        <v>0</v>
      </c>
      <c r="O31" s="147">
        <v>0.0</v>
      </c>
      <c r="P31" s="148">
        <f>O31/O35</f>
        <v>0</v>
      </c>
      <c r="Q31" s="147">
        <v>64.0</v>
      </c>
      <c r="R31" s="148">
        <f>Q31/Q35</f>
        <v>0.6597938144</v>
      </c>
      <c r="S31" s="147"/>
      <c r="T31" s="148">
        <f>S31/S35</f>
        <v>0</v>
      </c>
      <c r="U31" s="147"/>
      <c r="V31" s="148">
        <f>U31/U35</f>
        <v>0</v>
      </c>
      <c r="W31" s="147"/>
      <c r="X31" s="148">
        <f>W31/W35</f>
        <v>0</v>
      </c>
      <c r="Y31" s="147"/>
      <c r="Z31" s="148">
        <f>Y31/Y35</f>
        <v>0</v>
      </c>
      <c r="AA31" s="147"/>
      <c r="AB31" s="148">
        <f>AA31/AA35</f>
        <v>0</v>
      </c>
      <c r="AC31" s="147"/>
      <c r="AD31" s="148">
        <f>AC31/AC35</f>
        <v>0</v>
      </c>
      <c r="AE31" s="147"/>
      <c r="AF31" s="148">
        <f>AE31/AE35</f>
        <v>0</v>
      </c>
      <c r="AG31" s="147"/>
      <c r="AH31" s="148">
        <f>AG31/AG35</f>
        <v>0</v>
      </c>
      <c r="AI31" s="147"/>
      <c r="AJ31" s="148">
        <f>AI31/AI35</f>
        <v>0</v>
      </c>
    </row>
    <row r="32">
      <c r="A32" s="144" t="s">
        <v>2786</v>
      </c>
      <c r="B32" s="145">
        <f>COUNTIFS(Seeds!D:D,"=JSON con imagen",Seeds!Y:Y,"=Magnitudes y medida")+B33</f>
        <v>97</v>
      </c>
      <c r="C32" s="160">
        <f>B32/B35</f>
        <v>1</v>
      </c>
      <c r="D32" s="141"/>
      <c r="E32" s="147">
        <v>0.0</v>
      </c>
      <c r="F32" s="148">
        <f>E32/E35</f>
        <v>0</v>
      </c>
      <c r="G32" s="147">
        <v>0.0</v>
      </c>
      <c r="H32" s="148">
        <f>G32/G35</f>
        <v>0</v>
      </c>
      <c r="I32" s="147">
        <v>0.0</v>
      </c>
      <c r="J32" s="148">
        <f>I32/I35</f>
        <v>0</v>
      </c>
      <c r="K32" s="147">
        <v>0.0</v>
      </c>
      <c r="L32" s="148">
        <f>K32/K35</f>
        <v>0</v>
      </c>
      <c r="M32" s="147">
        <v>0.0</v>
      </c>
      <c r="N32" s="148">
        <f>M32/M35</f>
        <v>0</v>
      </c>
      <c r="O32" s="147">
        <v>0.0</v>
      </c>
      <c r="P32" s="148">
        <f>O32/O35</f>
        <v>0</v>
      </c>
      <c r="Q32" s="147">
        <v>53.0</v>
      </c>
      <c r="R32" s="148">
        <f>Q32/Q35</f>
        <v>0.5463917526</v>
      </c>
      <c r="S32" s="147"/>
      <c r="T32" s="148">
        <f>S32/S35</f>
        <v>0</v>
      </c>
      <c r="U32" s="147"/>
      <c r="V32" s="148">
        <f>U32/U35</f>
        <v>0</v>
      </c>
      <c r="W32" s="147"/>
      <c r="X32" s="148">
        <f>W32/W35</f>
        <v>0</v>
      </c>
      <c r="Y32" s="147"/>
      <c r="Z32" s="148">
        <f>Y32/Y35</f>
        <v>0</v>
      </c>
      <c r="AA32" s="147"/>
      <c r="AB32" s="148">
        <f>AA32/AA35</f>
        <v>0</v>
      </c>
      <c r="AC32" s="147"/>
      <c r="AD32" s="148">
        <f>AC32/AC35</f>
        <v>0</v>
      </c>
      <c r="AE32" s="147"/>
      <c r="AF32" s="148">
        <f>AE32/AE35</f>
        <v>0</v>
      </c>
      <c r="AG32" s="147"/>
      <c r="AH32" s="148">
        <f>AG32/AG35</f>
        <v>0</v>
      </c>
      <c r="AI32" s="147"/>
      <c r="AJ32" s="148">
        <f>AI32/AI35</f>
        <v>0</v>
      </c>
    </row>
    <row r="33">
      <c r="A33" s="144" t="s">
        <v>34</v>
      </c>
      <c r="B33" s="161">
        <f>COUNTIFS(Seeds!D:D,"=JSON revisado",Seeds!Y:Y,"=Magnitudes y medida")</f>
        <v>97</v>
      </c>
      <c r="C33" s="160">
        <f>B33/B35</f>
        <v>1</v>
      </c>
      <c r="D33" s="141"/>
      <c r="E33" s="147">
        <v>0.0</v>
      </c>
      <c r="F33" s="148">
        <f>E33/E35</f>
        <v>0</v>
      </c>
      <c r="G33" s="147">
        <v>0.0</v>
      </c>
      <c r="H33" s="148">
        <f>G33/G35</f>
        <v>0</v>
      </c>
      <c r="I33" s="147">
        <v>0.0</v>
      </c>
      <c r="J33" s="148">
        <f>I33/I35</f>
        <v>0</v>
      </c>
      <c r="K33" s="147">
        <v>0.0</v>
      </c>
      <c r="L33" s="148">
        <f>K33/K35</f>
        <v>0</v>
      </c>
      <c r="M33" s="147">
        <v>0.0</v>
      </c>
      <c r="N33" s="148">
        <f>M33/M35</f>
        <v>0</v>
      </c>
      <c r="O33" s="147">
        <v>0.0</v>
      </c>
      <c r="P33" s="148">
        <f>O33/O35</f>
        <v>0</v>
      </c>
      <c r="Q33" s="147">
        <v>50.0</v>
      </c>
      <c r="R33" s="148">
        <f>Q33/Q35</f>
        <v>0.5154639175</v>
      </c>
      <c r="S33" s="147"/>
      <c r="T33" s="148">
        <f>S33/S35</f>
        <v>0</v>
      </c>
      <c r="U33" s="147"/>
      <c r="V33" s="148">
        <f>U33/U35</f>
        <v>0</v>
      </c>
      <c r="W33" s="147"/>
      <c r="X33" s="148">
        <f>W33/W35</f>
        <v>0</v>
      </c>
      <c r="Y33" s="147"/>
      <c r="Z33" s="148">
        <f>Y33/Y35</f>
        <v>0</v>
      </c>
      <c r="AA33" s="147"/>
      <c r="AB33" s="148">
        <f>AA33/AA35</f>
        <v>0</v>
      </c>
      <c r="AC33" s="147"/>
      <c r="AD33" s="148">
        <f>AC33/AC35</f>
        <v>0</v>
      </c>
      <c r="AE33" s="147"/>
      <c r="AF33" s="148">
        <f>AE33/AE35</f>
        <v>0</v>
      </c>
      <c r="AG33" s="147"/>
      <c r="AH33" s="148">
        <f>AG33/AG35</f>
        <v>0</v>
      </c>
      <c r="AI33" s="147"/>
      <c r="AJ33" s="148">
        <f>AI33/AI35</f>
        <v>0</v>
      </c>
    </row>
    <row r="34">
      <c r="A34" s="149" t="s">
        <v>2800</v>
      </c>
      <c r="B34" s="145">
        <f>COUNTIFS(Seeds!E:E,"=Sí",Seeds!Y:Y,"=Magnitudes y medida")</f>
        <v>0</v>
      </c>
      <c r="C34" s="160">
        <f>B34/B35</f>
        <v>0</v>
      </c>
      <c r="D34" s="141"/>
      <c r="E34" s="147">
        <v>0.0</v>
      </c>
      <c r="F34" s="148">
        <f>E34/E35</f>
        <v>0</v>
      </c>
      <c r="G34" s="147">
        <v>0.0</v>
      </c>
      <c r="H34" s="148">
        <f>G34/G35</f>
        <v>0</v>
      </c>
      <c r="I34" s="147">
        <v>0.0</v>
      </c>
      <c r="J34" s="148">
        <f>I34/I35</f>
        <v>0</v>
      </c>
      <c r="K34" s="147">
        <v>0.0</v>
      </c>
      <c r="L34" s="148">
        <f>K34/K35</f>
        <v>0</v>
      </c>
      <c r="M34" s="147">
        <v>0.0</v>
      </c>
      <c r="N34" s="148">
        <f>M34/M35</f>
        <v>0</v>
      </c>
      <c r="O34" s="147">
        <v>0.0</v>
      </c>
      <c r="P34" s="148">
        <f>O34/O35</f>
        <v>0</v>
      </c>
      <c r="Q34" s="147">
        <v>7.0</v>
      </c>
      <c r="R34" s="148">
        <f>Q34/Q35</f>
        <v>0.07216494845</v>
      </c>
      <c r="S34" s="147"/>
      <c r="T34" s="148">
        <f>S34/S35</f>
        <v>0</v>
      </c>
      <c r="U34" s="147"/>
      <c r="V34" s="148">
        <f>U34/U35</f>
        <v>0</v>
      </c>
      <c r="W34" s="147"/>
      <c r="X34" s="148">
        <f>W34/W35</f>
        <v>0</v>
      </c>
      <c r="Y34" s="147"/>
      <c r="Z34" s="148">
        <f>Y34/Y35</f>
        <v>0</v>
      </c>
      <c r="AA34" s="147"/>
      <c r="AB34" s="148">
        <f>AA34/AA35</f>
        <v>0</v>
      </c>
      <c r="AC34" s="147"/>
      <c r="AD34" s="148">
        <f>AC34/AC35</f>
        <v>0</v>
      </c>
      <c r="AE34" s="147"/>
      <c r="AF34" s="148">
        <f>AE34/AE35</f>
        <v>0</v>
      </c>
      <c r="AG34" s="147"/>
      <c r="AH34" s="148">
        <f>AG34/AG35</f>
        <v>0</v>
      </c>
      <c r="AI34" s="147"/>
      <c r="AJ34" s="148">
        <f>AI34/AI35</f>
        <v>0</v>
      </c>
    </row>
    <row r="35">
      <c r="A35" s="149" t="s">
        <v>220</v>
      </c>
      <c r="B35" s="145">
        <f>COUNTIFS(Seeds!Y:Y,"=Magnitudes y medida")-COUNTIFS(Seeds!Y:Y,"=Magnitudes y medida",Seeds!D:D,"=No hacer")</f>
        <v>97</v>
      </c>
      <c r="C35" s="152">
        <f>SUM(C29:C33)/5</f>
        <v>1</v>
      </c>
      <c r="D35" s="141"/>
      <c r="E35" s="168">
        <f>B35</f>
        <v>97</v>
      </c>
      <c r="F35" s="162"/>
      <c r="G35" s="168">
        <f>B35</f>
        <v>97</v>
      </c>
      <c r="H35" s="162"/>
      <c r="I35" s="168">
        <f>B35</f>
        <v>97</v>
      </c>
      <c r="J35" s="162"/>
      <c r="K35" s="168">
        <f>B35</f>
        <v>97</v>
      </c>
      <c r="L35" s="162"/>
      <c r="M35" s="168">
        <f>B35</f>
        <v>97</v>
      </c>
      <c r="N35" s="174"/>
      <c r="O35" s="168">
        <f>B35</f>
        <v>97</v>
      </c>
      <c r="P35" s="162"/>
      <c r="Q35" s="168">
        <f>B35</f>
        <v>97</v>
      </c>
      <c r="R35" s="162"/>
      <c r="S35" s="168">
        <f>B35</f>
        <v>97</v>
      </c>
      <c r="T35" s="162"/>
      <c r="U35" s="168">
        <f>B35</f>
        <v>97</v>
      </c>
      <c r="V35" s="163"/>
      <c r="W35" s="168">
        <f>B35</f>
        <v>97</v>
      </c>
      <c r="X35" s="163"/>
      <c r="Y35" s="168">
        <f>B35</f>
        <v>97</v>
      </c>
      <c r="Z35" s="163"/>
      <c r="AA35" s="153">
        <f>B35</f>
        <v>97</v>
      </c>
      <c r="AB35" s="154">
        <f>SUM(AB29:AB33)/5</f>
        <v>0</v>
      </c>
      <c r="AC35" s="153">
        <f>B35</f>
        <v>97</v>
      </c>
      <c r="AD35" s="154">
        <f>SUM(AD29:AD33)/5</f>
        <v>0</v>
      </c>
      <c r="AE35" s="153">
        <f>B35</f>
        <v>97</v>
      </c>
      <c r="AF35" s="154">
        <f>SUM(AF29:AF33)/5</f>
        <v>0</v>
      </c>
      <c r="AG35" s="153">
        <f>B35</f>
        <v>97</v>
      </c>
      <c r="AH35" s="154">
        <f>SUM(AH29:AH33)/5</f>
        <v>0</v>
      </c>
      <c r="AI35" s="153">
        <f>B35</f>
        <v>97</v>
      </c>
      <c r="AJ35" s="154">
        <f>SUM(AJ29:AJ33)/5</f>
        <v>0</v>
      </c>
    </row>
    <row r="36">
      <c r="A36" s="155"/>
      <c r="B36" s="141"/>
      <c r="C36" s="164"/>
      <c r="D36" s="141"/>
      <c r="E36" s="169"/>
      <c r="F36" s="170"/>
      <c r="G36" s="169"/>
      <c r="H36" s="170"/>
      <c r="I36" s="169"/>
      <c r="J36" s="170"/>
      <c r="K36" s="169"/>
      <c r="L36" s="170"/>
      <c r="M36" s="169"/>
      <c r="N36" s="170"/>
      <c r="O36" s="169"/>
      <c r="P36" s="170"/>
      <c r="Q36" s="169"/>
      <c r="R36" s="170"/>
      <c r="S36" s="169"/>
      <c r="T36" s="170"/>
      <c r="U36" s="169"/>
      <c r="V36" s="171"/>
      <c r="W36" s="169"/>
      <c r="X36" s="171"/>
      <c r="Y36" s="172"/>
      <c r="Z36" s="171"/>
      <c r="AA36" s="169"/>
      <c r="AB36" s="171"/>
      <c r="AC36" s="169"/>
      <c r="AD36" s="171"/>
      <c r="AE36" s="170"/>
      <c r="AF36" s="171"/>
      <c r="AG36" s="170"/>
      <c r="AH36" s="171"/>
      <c r="AI36" s="170"/>
      <c r="AJ36" s="171"/>
    </row>
    <row r="37">
      <c r="A37" s="159" t="s">
        <v>1775</v>
      </c>
      <c r="B37" s="126"/>
      <c r="C37" s="127"/>
      <c r="D37" s="141"/>
      <c r="E37" s="142">
        <v>44841.0</v>
      </c>
      <c r="G37" s="143">
        <v>44848.0</v>
      </c>
      <c r="H37" s="127"/>
      <c r="I37" s="143">
        <v>44855.0</v>
      </c>
      <c r="J37" s="127"/>
      <c r="K37" s="143">
        <v>44862.0</v>
      </c>
      <c r="L37" s="127"/>
      <c r="M37" s="143">
        <v>44869.0</v>
      </c>
      <c r="N37" s="127"/>
      <c r="O37" s="143">
        <v>44876.0</v>
      </c>
      <c r="P37" s="127"/>
      <c r="Q37" s="143">
        <v>44883.0</v>
      </c>
      <c r="R37" s="127"/>
      <c r="S37" s="143">
        <v>44890.0</v>
      </c>
      <c r="T37" s="127"/>
      <c r="U37" s="143">
        <v>44897.0</v>
      </c>
      <c r="V37" s="127"/>
      <c r="W37" s="173">
        <v>44848.0</v>
      </c>
      <c r="X37" s="127"/>
      <c r="Y37" s="173">
        <v>44855.0</v>
      </c>
      <c r="Z37" s="127"/>
      <c r="AA37" s="173">
        <v>44862.0</v>
      </c>
      <c r="AB37" s="127"/>
      <c r="AC37" s="173">
        <v>44869.0</v>
      </c>
      <c r="AD37" s="127"/>
      <c r="AE37" s="173">
        <v>44883.0</v>
      </c>
      <c r="AF37" s="127"/>
      <c r="AG37" s="173">
        <v>44890.0</v>
      </c>
      <c r="AH37" s="127"/>
      <c r="AI37" s="173">
        <v>44897.0</v>
      </c>
      <c r="AJ37" s="127"/>
    </row>
    <row r="38">
      <c r="A38" s="144" t="s">
        <v>2779</v>
      </c>
      <c r="B38" s="145">
        <f>COUNTIFS(Seeds!D:D,"=Pendiente de revisión",Seeds!Y:Y,"=Estadística y probabilidad")+B39</f>
        <v>30</v>
      </c>
      <c r="C38" s="160">
        <f>B38/B44</f>
        <v>1</v>
      </c>
      <c r="D38" s="141"/>
      <c r="E38" s="147">
        <v>0.0</v>
      </c>
      <c r="F38" s="148">
        <f>E38/E44</f>
        <v>0</v>
      </c>
      <c r="G38" s="147">
        <v>0.0</v>
      </c>
      <c r="H38" s="148">
        <f>G38/G44</f>
        <v>0</v>
      </c>
      <c r="I38" s="147">
        <v>0.0</v>
      </c>
      <c r="J38" s="148">
        <f>I38/I44</f>
        <v>0</v>
      </c>
      <c r="K38" s="147">
        <v>0.0</v>
      </c>
      <c r="L38" s="148">
        <f>K38/K44</f>
        <v>0</v>
      </c>
      <c r="M38" s="147">
        <v>0.0</v>
      </c>
      <c r="N38" s="148">
        <f>M38/M44</f>
        <v>0</v>
      </c>
      <c r="O38" s="147">
        <v>0.0</v>
      </c>
      <c r="P38" s="148">
        <f>O38/O44</f>
        <v>0</v>
      </c>
      <c r="Q38" s="147">
        <v>30.0</v>
      </c>
      <c r="R38" s="148">
        <f>Q38/Q44</f>
        <v>1</v>
      </c>
      <c r="S38" s="147"/>
      <c r="T38" s="148">
        <f>S38/S44</f>
        <v>0</v>
      </c>
      <c r="U38" s="147"/>
      <c r="V38" s="148">
        <f>U38/U44</f>
        <v>0</v>
      </c>
      <c r="W38" s="147"/>
      <c r="X38" s="148">
        <f>W38/W44</f>
        <v>0</v>
      </c>
      <c r="Y38" s="147"/>
      <c r="Z38" s="148">
        <f>Y38/Y44</f>
        <v>0</v>
      </c>
      <c r="AA38" s="147"/>
      <c r="AB38" s="148">
        <f>AA38/AA44</f>
        <v>0</v>
      </c>
      <c r="AC38" s="147"/>
      <c r="AD38" s="148">
        <f>AC38/AC44</f>
        <v>0</v>
      </c>
      <c r="AE38" s="147"/>
      <c r="AF38" s="148">
        <f>AE38/AE44</f>
        <v>0</v>
      </c>
      <c r="AG38" s="147"/>
      <c r="AH38" s="148">
        <f>AG38/AG44</f>
        <v>0</v>
      </c>
      <c r="AI38" s="147"/>
      <c r="AJ38" s="148">
        <f>AI38/AI44</f>
        <v>0</v>
      </c>
    </row>
    <row r="39">
      <c r="A39" s="149" t="s">
        <v>2782</v>
      </c>
      <c r="B39" s="145">
        <f>COUNTIFS(Seeds!D:D,"=Ortografía+cast",Seeds!Y:Y,"=Estadística y probabilidad")+B40</f>
        <v>30</v>
      </c>
      <c r="C39" s="160">
        <f>B39/B44</f>
        <v>1</v>
      </c>
      <c r="D39" s="141"/>
      <c r="E39" s="147">
        <v>0.0</v>
      </c>
      <c r="F39" s="148">
        <f>E39/E44</f>
        <v>0</v>
      </c>
      <c r="G39" s="147">
        <v>0.0</v>
      </c>
      <c r="H39" s="148">
        <f>G39/G44</f>
        <v>0</v>
      </c>
      <c r="I39" s="147">
        <v>0.0</v>
      </c>
      <c r="J39" s="148">
        <f>I39/I44</f>
        <v>0</v>
      </c>
      <c r="K39" s="147">
        <v>0.0</v>
      </c>
      <c r="L39" s="148">
        <f>K39/K44</f>
        <v>0</v>
      </c>
      <c r="M39" s="147">
        <v>0.0</v>
      </c>
      <c r="N39" s="148">
        <f>M39/M44</f>
        <v>0</v>
      </c>
      <c r="O39" s="147">
        <v>0.0</v>
      </c>
      <c r="P39" s="148">
        <f>O39/O44</f>
        <v>0</v>
      </c>
      <c r="Q39" s="147">
        <v>30.0</v>
      </c>
      <c r="R39" s="148">
        <f>Q39/Q44</f>
        <v>1</v>
      </c>
      <c r="S39" s="147"/>
      <c r="T39" s="148">
        <f>S39/S44</f>
        <v>0</v>
      </c>
      <c r="U39" s="147"/>
      <c r="V39" s="148">
        <f>U39/U44</f>
        <v>0</v>
      </c>
      <c r="W39" s="147"/>
      <c r="X39" s="148">
        <f>W39/W44</f>
        <v>0</v>
      </c>
      <c r="Y39" s="147"/>
      <c r="Z39" s="148">
        <f>Y39/Y44</f>
        <v>0</v>
      </c>
      <c r="AA39" s="147"/>
      <c r="AB39" s="148">
        <f>AA39/AA44</f>
        <v>0</v>
      </c>
      <c r="AC39" s="147"/>
      <c r="AD39" s="148">
        <f>AC39/AC44</f>
        <v>0</v>
      </c>
      <c r="AE39" s="147"/>
      <c r="AF39" s="148">
        <f>AE39/AE44</f>
        <v>0</v>
      </c>
      <c r="AG39" s="147"/>
      <c r="AH39" s="148">
        <f>AG39/AG44</f>
        <v>0</v>
      </c>
      <c r="AI39" s="147"/>
      <c r="AJ39" s="148">
        <f>AI39/AI44</f>
        <v>0</v>
      </c>
    </row>
    <row r="40">
      <c r="A40" s="144" t="s">
        <v>2784</v>
      </c>
      <c r="B40" s="145">
        <f>COUNTIFS(Seeds!D:D,"=JSON sin imagen",Seeds!Y:Y,"=Estadística y probabilidad")+B41</f>
        <v>30</v>
      </c>
      <c r="C40" s="160">
        <f>B40/B44</f>
        <v>1</v>
      </c>
      <c r="D40" s="141"/>
      <c r="E40" s="147">
        <v>0.0</v>
      </c>
      <c r="F40" s="148">
        <f>E40/E44</f>
        <v>0</v>
      </c>
      <c r="G40" s="147">
        <v>0.0</v>
      </c>
      <c r="H40" s="148">
        <f>G40/G44</f>
        <v>0</v>
      </c>
      <c r="I40" s="147">
        <v>0.0</v>
      </c>
      <c r="J40" s="148">
        <f>I40/I44</f>
        <v>0</v>
      </c>
      <c r="K40" s="147">
        <v>0.0</v>
      </c>
      <c r="L40" s="148">
        <f>K40/K44</f>
        <v>0</v>
      </c>
      <c r="M40" s="147">
        <v>0.0</v>
      </c>
      <c r="N40" s="148">
        <f>M40/M44</f>
        <v>0</v>
      </c>
      <c r="O40" s="147">
        <v>0.0</v>
      </c>
      <c r="P40" s="148">
        <f>O40/O44</f>
        <v>0</v>
      </c>
      <c r="Q40" s="147">
        <v>25.0</v>
      </c>
      <c r="R40" s="148">
        <f>Q40/Q44</f>
        <v>0.8333333333</v>
      </c>
      <c r="S40" s="147"/>
      <c r="T40" s="148">
        <f>S40/S44</f>
        <v>0</v>
      </c>
      <c r="U40" s="147"/>
      <c r="V40" s="148">
        <f>U40/U44</f>
        <v>0</v>
      </c>
      <c r="W40" s="147"/>
      <c r="X40" s="148">
        <f>W40/W44</f>
        <v>0</v>
      </c>
      <c r="Y40" s="147"/>
      <c r="Z40" s="148">
        <f>Y40/Y44</f>
        <v>0</v>
      </c>
      <c r="AA40" s="147"/>
      <c r="AB40" s="148">
        <f>AA40/AA44</f>
        <v>0</v>
      </c>
      <c r="AC40" s="147"/>
      <c r="AD40" s="148">
        <f>AC40/AC44</f>
        <v>0</v>
      </c>
      <c r="AE40" s="147"/>
      <c r="AF40" s="148">
        <f>AE40/AE44</f>
        <v>0</v>
      </c>
      <c r="AG40" s="147"/>
      <c r="AH40" s="148">
        <f>AG40/AG44</f>
        <v>0</v>
      </c>
      <c r="AI40" s="147"/>
      <c r="AJ40" s="148">
        <f>AI40/AI44</f>
        <v>0</v>
      </c>
    </row>
    <row r="41">
      <c r="A41" s="144" t="s">
        <v>2786</v>
      </c>
      <c r="B41" s="145">
        <f>COUNTIFS(Seeds!D:D,"=JSON con imagen",Seeds!Y:Y,"=Estadística y probabilidad")+B42</f>
        <v>30</v>
      </c>
      <c r="C41" s="160">
        <f>B41/B44</f>
        <v>1</v>
      </c>
      <c r="D41" s="141"/>
      <c r="E41" s="147">
        <v>0.0</v>
      </c>
      <c r="F41" s="148">
        <f>E41/E44</f>
        <v>0</v>
      </c>
      <c r="G41" s="147">
        <v>0.0</v>
      </c>
      <c r="H41" s="148">
        <f>G41/G44</f>
        <v>0</v>
      </c>
      <c r="I41" s="147">
        <v>0.0</v>
      </c>
      <c r="J41" s="148">
        <f>I41/I44</f>
        <v>0</v>
      </c>
      <c r="K41" s="147">
        <v>0.0</v>
      </c>
      <c r="L41" s="148">
        <f>K41/K44</f>
        <v>0</v>
      </c>
      <c r="M41" s="147">
        <v>0.0</v>
      </c>
      <c r="N41" s="148">
        <f>M41/M44</f>
        <v>0</v>
      </c>
      <c r="O41" s="147">
        <v>0.0</v>
      </c>
      <c r="P41" s="148">
        <f>O41/O44</f>
        <v>0</v>
      </c>
      <c r="Q41" s="147">
        <v>25.0</v>
      </c>
      <c r="R41" s="148">
        <f>Q41/Q44</f>
        <v>0.8333333333</v>
      </c>
      <c r="S41" s="147"/>
      <c r="T41" s="148">
        <f>S41/S44</f>
        <v>0</v>
      </c>
      <c r="U41" s="147"/>
      <c r="V41" s="148">
        <f>U41/U44</f>
        <v>0</v>
      </c>
      <c r="W41" s="147"/>
      <c r="X41" s="148">
        <f>W41/W44</f>
        <v>0</v>
      </c>
      <c r="Y41" s="147"/>
      <c r="Z41" s="148">
        <f>Y41/Y44</f>
        <v>0</v>
      </c>
      <c r="AA41" s="147"/>
      <c r="AB41" s="148">
        <f>AA41/AA44</f>
        <v>0</v>
      </c>
      <c r="AC41" s="147"/>
      <c r="AD41" s="148">
        <f>AC41/AC44</f>
        <v>0</v>
      </c>
      <c r="AE41" s="147"/>
      <c r="AF41" s="148">
        <f>AE41/AE44</f>
        <v>0</v>
      </c>
      <c r="AG41" s="147"/>
      <c r="AH41" s="148">
        <f>AG41/AG44</f>
        <v>0</v>
      </c>
      <c r="AI41" s="147"/>
      <c r="AJ41" s="148">
        <f>AI41/AI44</f>
        <v>0</v>
      </c>
    </row>
    <row r="42">
      <c r="A42" s="144" t="s">
        <v>34</v>
      </c>
      <c r="B42" s="145">
        <f>COUNTIFS(Seeds!D:D,"=JSON revisado",Seeds!Y:Y,"=Estadística y probabilidad")</f>
        <v>30</v>
      </c>
      <c r="C42" s="160">
        <f>B42/B44</f>
        <v>1</v>
      </c>
      <c r="D42" s="141"/>
      <c r="E42" s="147">
        <v>0.0</v>
      </c>
      <c r="F42" s="148">
        <f>E42/E44</f>
        <v>0</v>
      </c>
      <c r="G42" s="147">
        <v>0.0</v>
      </c>
      <c r="H42" s="148">
        <f>G42/G44</f>
        <v>0</v>
      </c>
      <c r="I42" s="147">
        <v>0.0</v>
      </c>
      <c r="J42" s="148">
        <f>I42/I44</f>
        <v>0</v>
      </c>
      <c r="K42" s="147">
        <v>0.0</v>
      </c>
      <c r="L42" s="148">
        <f>K42/K44</f>
        <v>0</v>
      </c>
      <c r="M42" s="147">
        <v>0.0</v>
      </c>
      <c r="N42" s="148">
        <f>M42/M44</f>
        <v>0</v>
      </c>
      <c r="O42" s="147">
        <v>0.0</v>
      </c>
      <c r="P42" s="148">
        <f>O42/O44</f>
        <v>0</v>
      </c>
      <c r="Q42" s="147">
        <v>20.0</v>
      </c>
      <c r="R42" s="148">
        <f>Q42/Q44</f>
        <v>0.6666666667</v>
      </c>
      <c r="S42" s="147"/>
      <c r="T42" s="148">
        <f>S42/S44</f>
        <v>0</v>
      </c>
      <c r="U42" s="147"/>
      <c r="V42" s="148">
        <f>U42/U44</f>
        <v>0</v>
      </c>
      <c r="W42" s="147"/>
      <c r="X42" s="148">
        <f>W42/W44</f>
        <v>0</v>
      </c>
      <c r="Y42" s="147"/>
      <c r="Z42" s="148">
        <f>Y42/Y44</f>
        <v>0</v>
      </c>
      <c r="AA42" s="147"/>
      <c r="AB42" s="148">
        <f>AA42/AA44</f>
        <v>0</v>
      </c>
      <c r="AC42" s="147"/>
      <c r="AD42" s="148">
        <f>AC42/AC44</f>
        <v>0</v>
      </c>
      <c r="AE42" s="147"/>
      <c r="AF42" s="148">
        <f>AE42/AE44</f>
        <v>0</v>
      </c>
      <c r="AG42" s="147"/>
      <c r="AH42" s="148">
        <f>AG42/AG44</f>
        <v>0</v>
      </c>
      <c r="AI42" s="147"/>
      <c r="AJ42" s="148">
        <f>AI42/AI44</f>
        <v>0</v>
      </c>
    </row>
    <row r="43">
      <c r="A43" s="151" t="s">
        <v>2800</v>
      </c>
      <c r="B43" s="145">
        <f>COUNTIFS(Seeds!E:E,"=Sí",Seeds!Y:Y,"=Estadística y probabilidad")</f>
        <v>0</v>
      </c>
      <c r="C43" s="160">
        <f>B43/B44</f>
        <v>0</v>
      </c>
      <c r="D43" s="141"/>
      <c r="E43" s="147">
        <v>0.0</v>
      </c>
      <c r="F43" s="148">
        <f>E43/E44</f>
        <v>0</v>
      </c>
      <c r="G43" s="147">
        <v>0.0</v>
      </c>
      <c r="H43" s="148">
        <f>G43/G44</f>
        <v>0</v>
      </c>
      <c r="I43" s="147">
        <v>0.0</v>
      </c>
      <c r="J43" s="148">
        <f>I43/I44</f>
        <v>0</v>
      </c>
      <c r="K43" s="147">
        <v>0.0</v>
      </c>
      <c r="L43" s="148">
        <f>K43/K44</f>
        <v>0</v>
      </c>
      <c r="M43" s="147">
        <v>0.0</v>
      </c>
      <c r="N43" s="148">
        <f>M43/M44</f>
        <v>0</v>
      </c>
      <c r="O43" s="147">
        <v>0.0</v>
      </c>
      <c r="P43" s="148">
        <f>O43/O44</f>
        <v>0</v>
      </c>
      <c r="Q43" s="147">
        <v>0.0</v>
      </c>
      <c r="R43" s="148">
        <f>Q43/Q44</f>
        <v>0</v>
      </c>
      <c r="S43" s="147"/>
      <c r="T43" s="148">
        <f>S43/S44</f>
        <v>0</v>
      </c>
      <c r="U43" s="147"/>
      <c r="V43" s="148">
        <f>U43/U44</f>
        <v>0</v>
      </c>
      <c r="W43" s="147"/>
      <c r="X43" s="148">
        <f>W43/W44</f>
        <v>0</v>
      </c>
      <c r="Y43" s="147"/>
      <c r="Z43" s="148">
        <f>Y43/Y44</f>
        <v>0</v>
      </c>
      <c r="AA43" s="147"/>
      <c r="AB43" s="148">
        <f>AA43/AA44</f>
        <v>0</v>
      </c>
      <c r="AC43" s="147"/>
      <c r="AD43" s="148">
        <f>AC43/AC44</f>
        <v>0</v>
      </c>
      <c r="AE43" s="147"/>
      <c r="AF43" s="148">
        <f>AE43/AE44</f>
        <v>0</v>
      </c>
      <c r="AG43" s="147"/>
      <c r="AH43" s="148">
        <f>AG43/AG44</f>
        <v>0</v>
      </c>
      <c r="AI43" s="147"/>
      <c r="AJ43" s="148">
        <f>AI43/AI44</f>
        <v>0</v>
      </c>
    </row>
    <row r="44">
      <c r="A44" s="151" t="s">
        <v>220</v>
      </c>
      <c r="B44" s="145">
        <f>COUNTIFS(Seeds!Y:Y,"=Estadística y probabilidad")-COUNTIFS(Seeds!Y:Y,"=Estadística y probabilidad",Seeds!D:D,"=No hacer")</f>
        <v>30</v>
      </c>
      <c r="C44" s="152">
        <f>SUM(C38:C42)/5</f>
        <v>1</v>
      </c>
      <c r="D44" s="141"/>
      <c r="E44" s="153">
        <f>B44</f>
        <v>30</v>
      </c>
      <c r="F44" s="162"/>
      <c r="G44" s="153">
        <f>B44</f>
        <v>30</v>
      </c>
      <c r="H44" s="162"/>
      <c r="I44" s="153">
        <f>B44</f>
        <v>30</v>
      </c>
      <c r="J44" s="162"/>
      <c r="K44" s="153">
        <f>B44</f>
        <v>30</v>
      </c>
      <c r="L44" s="162"/>
      <c r="M44" s="153">
        <f>B44</f>
        <v>30</v>
      </c>
      <c r="N44" s="162"/>
      <c r="O44" s="153">
        <f>B44</f>
        <v>30</v>
      </c>
      <c r="P44" s="162"/>
      <c r="Q44" s="153">
        <f>B44</f>
        <v>30</v>
      </c>
      <c r="R44" s="162"/>
      <c r="S44" s="153">
        <f>B44</f>
        <v>30</v>
      </c>
      <c r="T44" s="162"/>
      <c r="U44" s="153">
        <f>B44</f>
        <v>30</v>
      </c>
      <c r="V44" s="163"/>
      <c r="W44" s="153">
        <f>B44</f>
        <v>30</v>
      </c>
      <c r="X44" s="163"/>
      <c r="Y44" s="153">
        <f>B44</f>
        <v>30</v>
      </c>
      <c r="Z44" s="163"/>
      <c r="AA44" s="153">
        <f>B44</f>
        <v>30</v>
      </c>
      <c r="AB44" s="154">
        <f>SUM(AB38:AB42)/5</f>
        <v>0</v>
      </c>
      <c r="AC44" s="153">
        <f>B44</f>
        <v>30</v>
      </c>
      <c r="AD44" s="154">
        <f>SUM(AD38:AD42)/5</f>
        <v>0</v>
      </c>
      <c r="AE44" s="153">
        <f>B44</f>
        <v>30</v>
      </c>
      <c r="AF44" s="154">
        <f>SUM(AF38:AF42)/5</f>
        <v>0</v>
      </c>
      <c r="AG44" s="153">
        <f>B44</f>
        <v>30</v>
      </c>
      <c r="AH44" s="154">
        <f>SUM(AH38:AH42)/5</f>
        <v>0</v>
      </c>
      <c r="AI44" s="153">
        <f>B44</f>
        <v>30</v>
      </c>
      <c r="AJ44" s="154">
        <f>SUM(AJ38:AJ42)/5</f>
        <v>0</v>
      </c>
    </row>
  </sheetData>
  <mergeCells count="85">
    <mergeCell ref="AE19:AF19"/>
    <mergeCell ref="AG19:AH19"/>
    <mergeCell ref="Q19:R19"/>
    <mergeCell ref="S19:T19"/>
    <mergeCell ref="U19:V19"/>
    <mergeCell ref="W19:X19"/>
    <mergeCell ref="Y19:Z19"/>
    <mergeCell ref="AA19:AB19"/>
    <mergeCell ref="AC19:AD19"/>
    <mergeCell ref="AE28:AF28"/>
    <mergeCell ref="AG28:AH28"/>
    <mergeCell ref="AI28:AJ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Q37:R37"/>
    <mergeCell ref="S37:T37"/>
    <mergeCell ref="U37:V37"/>
    <mergeCell ref="W37:X37"/>
    <mergeCell ref="Y37:Z37"/>
    <mergeCell ref="AA37:AB37"/>
    <mergeCell ref="AC37:AD37"/>
    <mergeCell ref="AE1:AF1"/>
    <mergeCell ref="AG1:AH1"/>
    <mergeCell ref="AI1:AJ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 ref="AI19:AJ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75" t="s">
        <v>33</v>
      </c>
      <c r="C1" s="175" t="s">
        <v>49</v>
      </c>
      <c r="D1" s="175" t="s">
        <v>827</v>
      </c>
      <c r="E1" s="176"/>
    </row>
    <row r="2">
      <c r="A2" s="177" t="s">
        <v>72</v>
      </c>
      <c r="B2" s="178">
        <f>COUNTIFS(Seeds!C:C,"=Identificar",Seeds!J:J,"=Cloze math")</f>
        <v>0</v>
      </c>
      <c r="C2" s="178">
        <f>COUNTIFS(Seeds!C:C,"=Evocar",Seeds!J:J,"=Cloze math")</f>
        <v>77</v>
      </c>
      <c r="D2" s="178">
        <f>COUNTIFS(Seeds!C:C,"=Aplicar",Seeds!J:J,"=Cloze math")</f>
        <v>21</v>
      </c>
      <c r="E2" s="176"/>
    </row>
    <row r="3">
      <c r="A3" s="177" t="s">
        <v>482</v>
      </c>
      <c r="B3" s="178">
        <f>COUNTIFS(Seeds!C:C,"=Identificar",Seeds!J:J,"=Cloze with text")</f>
        <v>0</v>
      </c>
      <c r="C3" s="178">
        <f>COUNTIFS(Seeds!C:C,"=Evocar",Seeds!J:J,"=Cloze with text")</f>
        <v>2</v>
      </c>
      <c r="D3" s="178">
        <f>COUNTIFS(Seeds!C:C,"=Aplicar",Seeds!J:J,"=Cloze with text")</f>
        <v>0</v>
      </c>
      <c r="E3" s="176"/>
    </row>
    <row r="4">
      <c r="A4" s="177" t="s">
        <v>37</v>
      </c>
      <c r="B4" s="178">
        <f>COUNTIFS(Seeds!C:C,"=Identificar",Seeds!J:J,"=Drag and drop")</f>
        <v>23</v>
      </c>
      <c r="C4" s="178">
        <f>COUNTIFS(Seeds!C:C,"=Evocar",Seeds!J:J,"=Drag and drop")</f>
        <v>39</v>
      </c>
      <c r="D4" s="178">
        <f>COUNTIFS(Seeds!C:C,"=Aplicar",Seeds!J:J,"=Drag and drop")</f>
        <v>0</v>
      </c>
      <c r="E4" s="176">
        <f t="shared" ref="E4:E9" si="1">SUM(B4:D4)</f>
        <v>62</v>
      </c>
    </row>
    <row r="5">
      <c r="A5" s="177" t="s">
        <v>111</v>
      </c>
      <c r="B5" s="178">
        <f>COUNTIFS(Seeds!C:C,"=Identificar",Seeds!J:J,"=Dropdown")</f>
        <v>41</v>
      </c>
      <c r="C5" s="178">
        <f>COUNTIFS(Seeds!C:C,"=Evocar",Seeds!J:J,"=Dropdown")</f>
        <v>37</v>
      </c>
      <c r="D5" s="178">
        <f>COUNTIFS(Seeds!C:C,"=Aplicar",Seeds!J:J,"=Dropdown")</f>
        <v>0</v>
      </c>
      <c r="E5" s="176">
        <f t="shared" si="1"/>
        <v>78</v>
      </c>
    </row>
    <row r="6">
      <c r="A6" s="177" t="s">
        <v>2801</v>
      </c>
      <c r="B6" s="178">
        <f>COUNTIFS(Seeds!C:C,"=Identificar",Seeds!J:J,"=Multiple choice")</f>
        <v>0</v>
      </c>
      <c r="C6" s="178">
        <f>COUNTIFS(Seeds!C:C,"=Evocar",Seeds!J:J,"=Multiple choice")</f>
        <v>0</v>
      </c>
      <c r="D6" s="178">
        <f>COUNTIFS(Seeds!C:C,"=Aplicar",Seeds!J:J,"=Multiple choice")</f>
        <v>0</v>
      </c>
      <c r="E6" s="176">
        <f t="shared" si="1"/>
        <v>0</v>
      </c>
    </row>
    <row r="7">
      <c r="A7" s="177" t="s">
        <v>65</v>
      </c>
      <c r="B7" s="178">
        <f>COUNTIFS(Seeds!C:C,"=Identificar",Seeds!J:J,"=Linking lines")</f>
        <v>9</v>
      </c>
      <c r="C7" s="178">
        <f>COUNTIFS(Seeds!C:C,"=Evocar",Seeds!J:J,"=Linking lines")</f>
        <v>3</v>
      </c>
      <c r="D7" s="178">
        <f>COUNTIFS(Seeds!C:C,"=Aplicar",Seeds!J:J,"=Linking lines")</f>
        <v>0</v>
      </c>
      <c r="E7" s="176">
        <f t="shared" si="1"/>
        <v>12</v>
      </c>
    </row>
    <row r="8">
      <c r="A8" s="177" t="s">
        <v>47</v>
      </c>
      <c r="B8" s="178">
        <f>COUNTIFS(Seeds!C:C,"=Identificar",Seeds!J:J,"=Single choice")</f>
        <v>98</v>
      </c>
      <c r="C8" s="178">
        <f>COUNTIFS(Seeds!C:C,"=Evocar",Seeds!J:J,"=Single choice")</f>
        <v>23</v>
      </c>
      <c r="D8" s="178">
        <f>COUNTIFS(Seeds!C:C,"=Aplicar",Seeds!J:J,"=Single choice")</f>
        <v>0</v>
      </c>
      <c r="E8" s="176">
        <f t="shared" si="1"/>
        <v>121</v>
      </c>
    </row>
    <row r="9">
      <c r="A9" s="177" t="s">
        <v>189</v>
      </c>
      <c r="B9" s="178">
        <f>COUNTIFS(Seeds!C:C,"=Identificar",Seeds!J:J,"=True or false")</f>
        <v>6</v>
      </c>
      <c r="C9" s="178">
        <f>COUNTIFS(Seeds!C:C,"=Evocar",Seeds!J:J,"=True or false")</f>
        <v>4</v>
      </c>
      <c r="D9" s="178">
        <f>COUNTIFS(Seeds!C:C,"=Aplicar",Seeds!J:J,"=True or false")</f>
        <v>0</v>
      </c>
      <c r="E9" s="176">
        <f t="shared" si="1"/>
        <v>10</v>
      </c>
    </row>
    <row r="10">
      <c r="E10" s="176"/>
    </row>
    <row r="11">
      <c r="E11" s="176"/>
    </row>
    <row r="12">
      <c r="E12" s="176"/>
    </row>
    <row r="13">
      <c r="E13" s="176"/>
    </row>
    <row r="14">
      <c r="E14" s="176"/>
    </row>
    <row r="15">
      <c r="E15" s="176"/>
    </row>
    <row r="16">
      <c r="E16" s="176"/>
    </row>
    <row r="17">
      <c r="E17" s="176"/>
    </row>
    <row r="18">
      <c r="E18" s="176"/>
    </row>
    <row r="19">
      <c r="E19" s="176"/>
    </row>
    <row r="20">
      <c r="E20" s="176"/>
    </row>
    <row r="21">
      <c r="E21" s="176"/>
    </row>
    <row r="22">
      <c r="E22" s="176"/>
    </row>
    <row r="23">
      <c r="E23" s="176"/>
    </row>
    <row r="24">
      <c r="E24" s="176"/>
    </row>
    <row r="25">
      <c r="E25" s="176"/>
    </row>
    <row r="26">
      <c r="E26" s="176"/>
    </row>
    <row r="27">
      <c r="E27" s="176"/>
    </row>
    <row r="28">
      <c r="E28" s="176"/>
    </row>
    <row r="29">
      <c r="E29" s="176"/>
    </row>
    <row r="30">
      <c r="E30" s="176"/>
    </row>
    <row r="31">
      <c r="E31" s="176"/>
    </row>
    <row r="32">
      <c r="E32" s="176"/>
    </row>
    <row r="33">
      <c r="E33" s="176"/>
    </row>
    <row r="34">
      <c r="E34" s="176"/>
    </row>
    <row r="35">
      <c r="E35" s="176"/>
    </row>
    <row r="36">
      <c r="E36" s="176"/>
    </row>
    <row r="37">
      <c r="E37" s="176"/>
    </row>
    <row r="38">
      <c r="E38" s="176"/>
    </row>
    <row r="39">
      <c r="E39" s="176"/>
    </row>
    <row r="40">
      <c r="E40" s="176"/>
    </row>
    <row r="41">
      <c r="E41" s="176"/>
    </row>
    <row r="42">
      <c r="E42" s="176"/>
    </row>
    <row r="43">
      <c r="E43" s="176"/>
    </row>
    <row r="44">
      <c r="E44" s="176"/>
    </row>
    <row r="45">
      <c r="E45" s="176"/>
    </row>
    <row r="46">
      <c r="E46" s="176"/>
    </row>
    <row r="47">
      <c r="E47" s="176"/>
    </row>
    <row r="48">
      <c r="E48" s="176"/>
    </row>
    <row r="49">
      <c r="E49" s="176"/>
    </row>
    <row r="50">
      <c r="E50" s="176"/>
    </row>
    <row r="51">
      <c r="E51" s="176"/>
    </row>
    <row r="52">
      <c r="E52" s="176"/>
    </row>
    <row r="53">
      <c r="E53" s="176"/>
    </row>
    <row r="54">
      <c r="E54" s="176"/>
    </row>
    <row r="55">
      <c r="E55" s="176"/>
    </row>
    <row r="56">
      <c r="E56" s="176"/>
    </row>
    <row r="57">
      <c r="E57" s="176"/>
    </row>
    <row r="58">
      <c r="E58" s="176"/>
    </row>
    <row r="59">
      <c r="E59" s="176"/>
    </row>
    <row r="60">
      <c r="E60" s="176"/>
    </row>
    <row r="61">
      <c r="E61" s="176"/>
    </row>
    <row r="62">
      <c r="E62" s="176"/>
    </row>
    <row r="63">
      <c r="E63" s="176"/>
    </row>
    <row r="64">
      <c r="E64" s="176"/>
    </row>
    <row r="65">
      <c r="E65" s="176"/>
    </row>
    <row r="66">
      <c r="E66" s="176"/>
    </row>
    <row r="67">
      <c r="E67" s="176"/>
    </row>
    <row r="68">
      <c r="E68" s="176"/>
    </row>
    <row r="69">
      <c r="E69" s="176"/>
    </row>
    <row r="70">
      <c r="E70" s="176"/>
    </row>
    <row r="71">
      <c r="E71" s="176"/>
    </row>
    <row r="72">
      <c r="E72" s="176"/>
    </row>
    <row r="73">
      <c r="E73" s="176"/>
    </row>
    <row r="74">
      <c r="E74" s="176"/>
    </row>
    <row r="75">
      <c r="E75" s="176"/>
    </row>
    <row r="76">
      <c r="E76" s="176"/>
    </row>
    <row r="77">
      <c r="E77" s="176"/>
    </row>
    <row r="78">
      <c r="E78" s="176"/>
    </row>
    <row r="79">
      <c r="E79" s="176"/>
    </row>
    <row r="80">
      <c r="E80" s="176"/>
    </row>
    <row r="81">
      <c r="E81" s="176"/>
    </row>
    <row r="82">
      <c r="E82" s="176"/>
    </row>
    <row r="83">
      <c r="E83" s="176"/>
    </row>
    <row r="84">
      <c r="E84" s="176"/>
    </row>
    <row r="85">
      <c r="E85" s="176"/>
    </row>
    <row r="86">
      <c r="E86" s="176"/>
    </row>
    <row r="87">
      <c r="E87" s="176"/>
    </row>
    <row r="88">
      <c r="E88" s="176"/>
    </row>
    <row r="89">
      <c r="E89" s="176"/>
    </row>
    <row r="90">
      <c r="E90" s="176"/>
    </row>
    <row r="91">
      <c r="E91" s="176"/>
    </row>
    <row r="92">
      <c r="E92" s="176"/>
    </row>
    <row r="93">
      <c r="E93" s="176"/>
    </row>
    <row r="94">
      <c r="E94" s="176"/>
    </row>
    <row r="95">
      <c r="E95" s="176"/>
    </row>
    <row r="96">
      <c r="E96" s="176"/>
    </row>
    <row r="97">
      <c r="E97" s="176"/>
    </row>
    <row r="98">
      <c r="E98" s="176"/>
    </row>
    <row r="99">
      <c r="E99" s="176"/>
    </row>
    <row r="100">
      <c r="E100" s="176"/>
    </row>
    <row r="101">
      <c r="E101" s="176"/>
    </row>
    <row r="102">
      <c r="E102" s="176"/>
    </row>
    <row r="103">
      <c r="E103" s="176"/>
    </row>
    <row r="104">
      <c r="E104" s="176"/>
    </row>
    <row r="105">
      <c r="E105" s="176"/>
    </row>
    <row r="106">
      <c r="E106" s="176"/>
    </row>
    <row r="107">
      <c r="E107" s="176"/>
    </row>
    <row r="108">
      <c r="E108" s="176"/>
    </row>
    <row r="109">
      <c r="E109" s="176"/>
    </row>
    <row r="110">
      <c r="E110" s="176"/>
    </row>
    <row r="111">
      <c r="E111" s="176"/>
    </row>
    <row r="112">
      <c r="E112" s="176"/>
    </row>
    <row r="113">
      <c r="E113" s="176"/>
    </row>
    <row r="114">
      <c r="E114" s="176"/>
    </row>
    <row r="115">
      <c r="E115" s="176"/>
    </row>
    <row r="116">
      <c r="E116" s="176"/>
    </row>
    <row r="117">
      <c r="E117" s="176"/>
    </row>
    <row r="118">
      <c r="E118" s="176"/>
    </row>
    <row r="119">
      <c r="E119" s="176"/>
    </row>
    <row r="120">
      <c r="E120" s="176"/>
    </row>
    <row r="121">
      <c r="E121" s="176"/>
    </row>
    <row r="122">
      <c r="E122" s="176"/>
    </row>
    <row r="123">
      <c r="E123" s="176"/>
    </row>
    <row r="124">
      <c r="E124" s="176"/>
    </row>
    <row r="125">
      <c r="E125" s="176"/>
    </row>
    <row r="126">
      <c r="E126" s="176"/>
    </row>
    <row r="127">
      <c r="E127" s="176"/>
    </row>
    <row r="128">
      <c r="E128" s="176"/>
    </row>
    <row r="129">
      <c r="E129" s="176"/>
    </row>
    <row r="130">
      <c r="E130" s="176"/>
    </row>
    <row r="131">
      <c r="E131" s="176"/>
    </row>
    <row r="132">
      <c r="E132" s="176"/>
    </row>
    <row r="133">
      <c r="E133" s="176"/>
    </row>
    <row r="134">
      <c r="E134" s="176"/>
    </row>
    <row r="135">
      <c r="E135" s="176"/>
    </row>
    <row r="136">
      <c r="E136" s="176"/>
    </row>
    <row r="137">
      <c r="E137" s="176"/>
    </row>
    <row r="138">
      <c r="E138" s="176"/>
    </row>
    <row r="139">
      <c r="E139" s="176"/>
    </row>
    <row r="140">
      <c r="E140" s="176"/>
    </row>
    <row r="141">
      <c r="E141" s="176"/>
    </row>
    <row r="142">
      <c r="E142" s="176"/>
    </row>
    <row r="143">
      <c r="E143" s="176"/>
    </row>
    <row r="144">
      <c r="E144" s="176"/>
    </row>
    <row r="145">
      <c r="E145" s="176"/>
    </row>
    <row r="146">
      <c r="E146" s="176"/>
    </row>
    <row r="147">
      <c r="E147" s="176"/>
    </row>
    <row r="148">
      <c r="E148" s="176"/>
    </row>
    <row r="149">
      <c r="E149" s="176"/>
    </row>
    <row r="150">
      <c r="E150" s="176"/>
    </row>
    <row r="151">
      <c r="E151" s="176"/>
    </row>
    <row r="152">
      <c r="E152" s="176"/>
    </row>
    <row r="153">
      <c r="E153" s="176"/>
    </row>
    <row r="154">
      <c r="E154" s="176"/>
    </row>
    <row r="155">
      <c r="E155" s="176"/>
    </row>
    <row r="156">
      <c r="E156" s="176"/>
    </row>
    <row r="157">
      <c r="E157" s="176"/>
    </row>
    <row r="158">
      <c r="E158" s="176"/>
    </row>
    <row r="159">
      <c r="E159" s="176"/>
    </row>
    <row r="160">
      <c r="E160" s="176"/>
    </row>
    <row r="161">
      <c r="E161" s="176"/>
    </row>
    <row r="162">
      <c r="E162" s="176"/>
    </row>
    <row r="163">
      <c r="E163" s="176"/>
    </row>
    <row r="164">
      <c r="E164" s="176"/>
    </row>
    <row r="165">
      <c r="E165" s="176"/>
    </row>
    <row r="166">
      <c r="E166" s="176"/>
    </row>
    <row r="167">
      <c r="E167" s="176"/>
    </row>
    <row r="168">
      <c r="E168" s="176"/>
    </row>
    <row r="169">
      <c r="E169" s="176"/>
    </row>
    <row r="170">
      <c r="E170" s="176"/>
    </row>
    <row r="171">
      <c r="E171" s="176"/>
    </row>
    <row r="172">
      <c r="E172" s="176"/>
    </row>
    <row r="173">
      <c r="E173" s="176"/>
    </row>
    <row r="174">
      <c r="E174" s="176"/>
    </row>
    <row r="175">
      <c r="E175" s="176"/>
    </row>
    <row r="176">
      <c r="E176" s="176"/>
    </row>
    <row r="177">
      <c r="E177" s="176"/>
    </row>
    <row r="178">
      <c r="E178" s="176"/>
    </row>
    <row r="179">
      <c r="E179" s="176"/>
    </row>
    <row r="180">
      <c r="E180" s="176"/>
    </row>
    <row r="181">
      <c r="E181" s="176"/>
    </row>
    <row r="182">
      <c r="E182" s="176"/>
    </row>
    <row r="183">
      <c r="E183" s="176"/>
    </row>
    <row r="184">
      <c r="E184" s="176"/>
    </row>
    <row r="185">
      <c r="E185" s="176"/>
    </row>
    <row r="186">
      <c r="E186" s="176"/>
    </row>
    <row r="187">
      <c r="E187" s="176"/>
    </row>
    <row r="188">
      <c r="E188" s="176"/>
    </row>
    <row r="189">
      <c r="E189" s="176"/>
    </row>
    <row r="190">
      <c r="E190" s="176"/>
    </row>
    <row r="191">
      <c r="E191" s="176"/>
    </row>
    <row r="192">
      <c r="E192" s="176"/>
    </row>
    <row r="193">
      <c r="E193" s="176"/>
    </row>
    <row r="194">
      <c r="E194" s="176"/>
    </row>
    <row r="195">
      <c r="E195" s="176"/>
    </row>
    <row r="196">
      <c r="E196" s="176"/>
    </row>
    <row r="197">
      <c r="E197" s="176"/>
    </row>
    <row r="198">
      <c r="E198" s="176"/>
    </row>
    <row r="199">
      <c r="E199" s="176"/>
    </row>
    <row r="200">
      <c r="E200" s="176"/>
    </row>
    <row r="201">
      <c r="E201" s="176"/>
    </row>
    <row r="202">
      <c r="E202" s="176"/>
    </row>
    <row r="203">
      <c r="E203" s="176"/>
    </row>
    <row r="204">
      <c r="E204" s="176"/>
    </row>
    <row r="205">
      <c r="E205" s="176"/>
    </row>
    <row r="206">
      <c r="E206" s="176"/>
    </row>
    <row r="207">
      <c r="E207" s="176"/>
    </row>
    <row r="208">
      <c r="E208" s="176"/>
    </row>
    <row r="209">
      <c r="E209" s="176"/>
    </row>
    <row r="210">
      <c r="E210" s="176"/>
    </row>
    <row r="211">
      <c r="E211" s="176"/>
    </row>
    <row r="212">
      <c r="E212" s="176"/>
    </row>
    <row r="213">
      <c r="E213" s="176"/>
    </row>
    <row r="214">
      <c r="E214" s="176"/>
    </row>
    <row r="215">
      <c r="E215" s="176"/>
    </row>
    <row r="216">
      <c r="E216" s="176"/>
    </row>
    <row r="217">
      <c r="E217" s="176"/>
    </row>
    <row r="218">
      <c r="E218" s="176"/>
    </row>
    <row r="219">
      <c r="E219" s="176"/>
    </row>
    <row r="220">
      <c r="E220" s="176"/>
    </row>
    <row r="221">
      <c r="E221" s="176"/>
    </row>
    <row r="222">
      <c r="E222" s="176"/>
    </row>
    <row r="223">
      <c r="E223" s="176"/>
    </row>
    <row r="224">
      <c r="E224" s="176"/>
    </row>
    <row r="225">
      <c r="E225" s="176"/>
    </row>
    <row r="226">
      <c r="E226" s="176"/>
    </row>
    <row r="227">
      <c r="E227" s="176"/>
    </row>
    <row r="228">
      <c r="E228" s="176"/>
    </row>
    <row r="229">
      <c r="E229" s="176"/>
    </row>
    <row r="230">
      <c r="E230" s="176"/>
    </row>
    <row r="231">
      <c r="E231" s="176"/>
    </row>
    <row r="232">
      <c r="E232" s="176"/>
    </row>
    <row r="233">
      <c r="E233" s="176"/>
    </row>
    <row r="234">
      <c r="E234" s="176"/>
    </row>
    <row r="235">
      <c r="E235" s="176"/>
    </row>
    <row r="236">
      <c r="E236" s="176"/>
    </row>
    <row r="237">
      <c r="E237" s="176"/>
    </row>
    <row r="238">
      <c r="E238" s="176"/>
    </row>
    <row r="239">
      <c r="E239" s="176"/>
    </row>
    <row r="240">
      <c r="E240" s="176"/>
    </row>
    <row r="241">
      <c r="E241" s="176"/>
    </row>
    <row r="242">
      <c r="E242" s="176"/>
    </row>
    <row r="243">
      <c r="E243" s="176"/>
    </row>
    <row r="244">
      <c r="E244" s="176"/>
    </row>
    <row r="245">
      <c r="E245" s="176"/>
    </row>
    <row r="246">
      <c r="E246" s="176"/>
    </row>
    <row r="247">
      <c r="E247" s="176"/>
    </row>
    <row r="248">
      <c r="E248" s="176"/>
    </row>
    <row r="249">
      <c r="E249" s="176"/>
    </row>
    <row r="250">
      <c r="E250" s="176"/>
    </row>
    <row r="251">
      <c r="E251" s="176"/>
    </row>
    <row r="252">
      <c r="E252" s="176"/>
    </row>
    <row r="253">
      <c r="E253" s="176"/>
    </row>
    <row r="254">
      <c r="E254" s="176"/>
    </row>
    <row r="255">
      <c r="E255" s="176"/>
    </row>
    <row r="256">
      <c r="E256" s="176"/>
    </row>
    <row r="257">
      <c r="E257" s="176"/>
    </row>
    <row r="258">
      <c r="E258" s="176"/>
    </row>
    <row r="259">
      <c r="E259" s="176"/>
    </row>
    <row r="260">
      <c r="E260" s="176"/>
    </row>
    <row r="261">
      <c r="E261" s="176"/>
    </row>
    <row r="262">
      <c r="E262" s="176"/>
    </row>
    <row r="263">
      <c r="E263" s="176"/>
    </row>
    <row r="264">
      <c r="E264" s="176"/>
    </row>
    <row r="265">
      <c r="E265" s="176"/>
    </row>
    <row r="266">
      <c r="E266" s="176"/>
    </row>
    <row r="267">
      <c r="E267" s="176"/>
    </row>
    <row r="268">
      <c r="E268" s="176"/>
    </row>
    <row r="269">
      <c r="E269" s="176"/>
    </row>
    <row r="270">
      <c r="E270" s="176"/>
    </row>
    <row r="271">
      <c r="E271" s="176"/>
    </row>
    <row r="272">
      <c r="E272" s="176"/>
    </row>
    <row r="273">
      <c r="E273" s="176"/>
    </row>
    <row r="274">
      <c r="E274" s="176"/>
    </row>
    <row r="275">
      <c r="E275" s="176"/>
    </row>
    <row r="276">
      <c r="E276" s="176"/>
    </row>
    <row r="277">
      <c r="E277" s="176"/>
    </row>
    <row r="278">
      <c r="E278" s="176"/>
    </row>
    <row r="279">
      <c r="E279" s="176"/>
    </row>
    <row r="280">
      <c r="E280" s="176"/>
    </row>
    <row r="281">
      <c r="E281" s="176"/>
    </row>
    <row r="282">
      <c r="E282" s="176"/>
    </row>
    <row r="283">
      <c r="E283" s="176"/>
    </row>
    <row r="284">
      <c r="E284" s="176"/>
    </row>
    <row r="285">
      <c r="E285" s="176"/>
    </row>
    <row r="286">
      <c r="E286" s="176"/>
    </row>
    <row r="287">
      <c r="E287" s="176"/>
    </row>
    <row r="288">
      <c r="E288" s="176"/>
    </row>
    <row r="289">
      <c r="E289" s="176"/>
    </row>
    <row r="290">
      <c r="E290" s="176"/>
    </row>
    <row r="291">
      <c r="E291" s="176"/>
    </row>
    <row r="292">
      <c r="E292" s="176"/>
    </row>
    <row r="293">
      <c r="E293" s="176"/>
    </row>
    <row r="294">
      <c r="E294" s="176"/>
    </row>
    <row r="295">
      <c r="E295" s="176"/>
    </row>
    <row r="296">
      <c r="E296" s="176"/>
    </row>
    <row r="297">
      <c r="E297" s="176"/>
    </row>
    <row r="298">
      <c r="E298" s="176"/>
    </row>
    <row r="299">
      <c r="E299" s="176"/>
    </row>
    <row r="300">
      <c r="E300" s="176"/>
    </row>
    <row r="301">
      <c r="E301" s="176"/>
    </row>
    <row r="302">
      <c r="E302" s="176"/>
    </row>
    <row r="303">
      <c r="E303" s="176"/>
    </row>
    <row r="304">
      <c r="E304" s="176"/>
    </row>
    <row r="305">
      <c r="E305" s="176"/>
    </row>
    <row r="306">
      <c r="E306" s="176"/>
    </row>
    <row r="307">
      <c r="E307" s="176"/>
    </row>
    <row r="308">
      <c r="E308" s="176"/>
    </row>
    <row r="309">
      <c r="E309" s="176"/>
    </row>
    <row r="310">
      <c r="E310" s="176"/>
    </row>
    <row r="311">
      <c r="E311" s="176"/>
    </row>
    <row r="312">
      <c r="E312" s="176"/>
    </row>
    <row r="313">
      <c r="E313" s="176"/>
    </row>
    <row r="314">
      <c r="E314" s="176"/>
    </row>
    <row r="315">
      <c r="E315" s="176"/>
    </row>
    <row r="316">
      <c r="E316" s="176"/>
    </row>
    <row r="317">
      <c r="E317" s="176"/>
    </row>
    <row r="318">
      <c r="E318" s="176"/>
    </row>
    <row r="319">
      <c r="E319" s="176"/>
    </row>
    <row r="320">
      <c r="E320" s="176"/>
    </row>
    <row r="321">
      <c r="E321" s="176"/>
    </row>
    <row r="322">
      <c r="E322" s="176"/>
    </row>
    <row r="323">
      <c r="E323" s="176"/>
    </row>
    <row r="324">
      <c r="E324" s="176"/>
    </row>
    <row r="325">
      <c r="E325" s="176"/>
    </row>
    <row r="326">
      <c r="E326" s="176"/>
    </row>
    <row r="327">
      <c r="E327" s="176"/>
    </row>
    <row r="328">
      <c r="E328" s="176"/>
    </row>
    <row r="329">
      <c r="E329" s="176"/>
    </row>
    <row r="330">
      <c r="E330" s="176"/>
    </row>
    <row r="331">
      <c r="E331" s="176"/>
    </row>
    <row r="332">
      <c r="E332" s="176"/>
    </row>
    <row r="333">
      <c r="E333" s="176"/>
    </row>
    <row r="334">
      <c r="E334" s="176"/>
    </row>
    <row r="335">
      <c r="E335" s="176"/>
    </row>
    <row r="336">
      <c r="E336" s="176"/>
    </row>
    <row r="337">
      <c r="E337" s="176"/>
    </row>
    <row r="338">
      <c r="E338" s="176"/>
    </row>
    <row r="339">
      <c r="E339" s="176"/>
    </row>
    <row r="340">
      <c r="E340" s="176"/>
    </row>
    <row r="341">
      <c r="E341" s="176"/>
    </row>
    <row r="342">
      <c r="E342" s="176"/>
    </row>
    <row r="343">
      <c r="E343" s="176"/>
    </row>
    <row r="344">
      <c r="E344" s="176"/>
    </row>
    <row r="345">
      <c r="E345" s="176"/>
    </row>
    <row r="346">
      <c r="E346" s="176"/>
    </row>
    <row r="347">
      <c r="E347" s="176"/>
    </row>
    <row r="348">
      <c r="E348" s="176"/>
    </row>
    <row r="349">
      <c r="E349" s="176"/>
    </row>
    <row r="350">
      <c r="E350" s="176"/>
    </row>
    <row r="351">
      <c r="E351" s="176"/>
    </row>
    <row r="352">
      <c r="E352" s="176"/>
    </row>
    <row r="353">
      <c r="E353" s="176"/>
    </row>
    <row r="354">
      <c r="E354" s="176"/>
    </row>
    <row r="355">
      <c r="E355" s="176"/>
    </row>
    <row r="356">
      <c r="E356" s="176"/>
    </row>
    <row r="357">
      <c r="E357" s="176"/>
    </row>
    <row r="358">
      <c r="E358" s="176"/>
    </row>
    <row r="359">
      <c r="E359" s="176"/>
    </row>
    <row r="360">
      <c r="E360" s="176"/>
    </row>
    <row r="361">
      <c r="E361" s="176"/>
    </row>
    <row r="362">
      <c r="E362" s="176"/>
    </row>
    <row r="363">
      <c r="E363" s="176"/>
    </row>
    <row r="364">
      <c r="E364" s="176"/>
    </row>
    <row r="365">
      <c r="E365" s="176"/>
    </row>
    <row r="366">
      <c r="E366" s="176"/>
    </row>
    <row r="367">
      <c r="E367" s="176"/>
    </row>
    <row r="368">
      <c r="E368" s="176"/>
    </row>
    <row r="369">
      <c r="E369" s="176"/>
    </row>
    <row r="370">
      <c r="E370" s="176"/>
    </row>
    <row r="371">
      <c r="E371" s="176"/>
    </row>
    <row r="372">
      <c r="E372" s="176"/>
    </row>
    <row r="373">
      <c r="E373" s="176"/>
    </row>
    <row r="374">
      <c r="E374" s="176"/>
    </row>
    <row r="375">
      <c r="E375" s="176"/>
    </row>
    <row r="376">
      <c r="E376" s="176"/>
    </row>
    <row r="377">
      <c r="E377" s="176"/>
    </row>
    <row r="378">
      <c r="E378" s="176"/>
    </row>
    <row r="379">
      <c r="E379" s="176"/>
    </row>
    <row r="380">
      <c r="E380" s="176"/>
    </row>
    <row r="381">
      <c r="E381" s="176"/>
    </row>
    <row r="382">
      <c r="E382" s="176"/>
    </row>
    <row r="383">
      <c r="E383" s="176"/>
    </row>
    <row r="384">
      <c r="E384" s="176"/>
    </row>
    <row r="385">
      <c r="E385" s="176"/>
    </row>
    <row r="386">
      <c r="E386" s="176"/>
    </row>
    <row r="387">
      <c r="E387" s="176"/>
    </row>
    <row r="388">
      <c r="E388" s="176"/>
    </row>
    <row r="389">
      <c r="E389" s="176"/>
    </row>
    <row r="390">
      <c r="E390" s="176"/>
    </row>
    <row r="391">
      <c r="E391" s="176"/>
    </row>
    <row r="392">
      <c r="E392" s="176"/>
    </row>
    <row r="393">
      <c r="E393" s="176"/>
    </row>
    <row r="394">
      <c r="E394" s="176"/>
    </row>
    <row r="395">
      <c r="E395" s="176"/>
    </row>
    <row r="396">
      <c r="E396" s="176"/>
    </row>
    <row r="397">
      <c r="E397" s="176"/>
    </row>
    <row r="398">
      <c r="E398" s="176"/>
    </row>
    <row r="399">
      <c r="E399" s="176"/>
    </row>
    <row r="400">
      <c r="E400" s="176"/>
    </row>
    <row r="401">
      <c r="E401" s="176"/>
    </row>
    <row r="402">
      <c r="E402" s="176"/>
    </row>
    <row r="403">
      <c r="E403" s="176"/>
    </row>
    <row r="404">
      <c r="E404" s="176"/>
    </row>
    <row r="405">
      <c r="E405" s="176"/>
    </row>
    <row r="406">
      <c r="E406" s="176"/>
    </row>
    <row r="407">
      <c r="E407" s="176"/>
    </row>
    <row r="408">
      <c r="E408" s="176"/>
    </row>
    <row r="409">
      <c r="E409" s="176"/>
    </row>
    <row r="410">
      <c r="E410" s="176"/>
    </row>
    <row r="411">
      <c r="E411" s="176"/>
    </row>
    <row r="412">
      <c r="E412" s="176"/>
    </row>
    <row r="413">
      <c r="E413" s="176"/>
    </row>
    <row r="414">
      <c r="E414" s="176"/>
    </row>
    <row r="415">
      <c r="E415" s="176"/>
    </row>
    <row r="416">
      <c r="E416" s="176"/>
    </row>
    <row r="417">
      <c r="E417" s="176"/>
    </row>
    <row r="418">
      <c r="E418" s="176"/>
    </row>
    <row r="419">
      <c r="E419" s="176"/>
    </row>
    <row r="420">
      <c r="E420" s="176"/>
    </row>
    <row r="421">
      <c r="E421" s="176"/>
    </row>
    <row r="422">
      <c r="E422" s="176"/>
    </row>
    <row r="423">
      <c r="E423" s="176"/>
    </row>
    <row r="424">
      <c r="E424" s="176"/>
    </row>
    <row r="425">
      <c r="E425" s="176"/>
    </row>
    <row r="426">
      <c r="E426" s="176"/>
    </row>
    <row r="427">
      <c r="E427" s="176"/>
    </row>
    <row r="428">
      <c r="E428" s="176"/>
    </row>
    <row r="429">
      <c r="E429" s="176"/>
    </row>
    <row r="430">
      <c r="E430" s="176"/>
    </row>
    <row r="431">
      <c r="E431" s="176"/>
    </row>
    <row r="432">
      <c r="E432" s="176"/>
    </row>
    <row r="433">
      <c r="E433" s="176"/>
    </row>
    <row r="434">
      <c r="E434" s="176"/>
    </row>
    <row r="435">
      <c r="E435" s="176"/>
    </row>
    <row r="436">
      <c r="E436" s="176"/>
    </row>
    <row r="437">
      <c r="E437" s="176"/>
    </row>
    <row r="438">
      <c r="E438" s="176"/>
    </row>
    <row r="439">
      <c r="E439" s="176"/>
    </row>
    <row r="440">
      <c r="E440" s="176"/>
    </row>
    <row r="441">
      <c r="E441" s="176"/>
    </row>
    <row r="442">
      <c r="E442" s="176"/>
    </row>
    <row r="443">
      <c r="E443" s="176"/>
    </row>
    <row r="444">
      <c r="E444" s="176"/>
    </row>
    <row r="445">
      <c r="E445" s="176"/>
    </row>
    <row r="446">
      <c r="E446" s="176"/>
    </row>
    <row r="447">
      <c r="E447" s="176"/>
    </row>
    <row r="448">
      <c r="E448" s="176"/>
    </row>
    <row r="449">
      <c r="E449" s="176"/>
    </row>
    <row r="450">
      <c r="E450" s="176"/>
    </row>
    <row r="451">
      <c r="E451" s="176"/>
    </row>
    <row r="452">
      <c r="E452" s="176"/>
    </row>
    <row r="453">
      <c r="E453" s="176"/>
    </row>
    <row r="454">
      <c r="E454" s="176"/>
    </row>
    <row r="455">
      <c r="E455" s="176"/>
    </row>
    <row r="456">
      <c r="E456" s="176"/>
    </row>
    <row r="457">
      <c r="E457" s="176"/>
    </row>
    <row r="458">
      <c r="E458" s="176"/>
    </row>
    <row r="459">
      <c r="E459" s="176"/>
    </row>
    <row r="460">
      <c r="E460" s="176"/>
    </row>
    <row r="461">
      <c r="E461" s="176"/>
    </row>
    <row r="462">
      <c r="E462" s="176"/>
    </row>
    <row r="463">
      <c r="E463" s="176"/>
    </row>
    <row r="464">
      <c r="E464" s="176"/>
    </row>
    <row r="465">
      <c r="E465" s="176"/>
    </row>
    <row r="466">
      <c r="E466" s="176"/>
    </row>
    <row r="467">
      <c r="E467" s="176"/>
    </row>
    <row r="468">
      <c r="E468" s="176"/>
    </row>
    <row r="469">
      <c r="E469" s="176"/>
    </row>
    <row r="470">
      <c r="E470" s="176"/>
    </row>
    <row r="471">
      <c r="E471" s="176"/>
    </row>
    <row r="472">
      <c r="E472" s="176"/>
    </row>
    <row r="473">
      <c r="E473" s="176"/>
    </row>
    <row r="474">
      <c r="E474" s="176"/>
    </row>
    <row r="475">
      <c r="E475" s="176"/>
    </row>
    <row r="476">
      <c r="E476" s="176"/>
    </row>
    <row r="477">
      <c r="E477" s="176"/>
    </row>
    <row r="478">
      <c r="E478" s="176"/>
    </row>
    <row r="479">
      <c r="E479" s="176"/>
    </row>
    <row r="480">
      <c r="E480" s="176"/>
    </row>
    <row r="481">
      <c r="E481" s="176"/>
    </row>
    <row r="482">
      <c r="E482" s="176"/>
    </row>
    <row r="483">
      <c r="E483" s="176"/>
    </row>
    <row r="484">
      <c r="E484" s="176"/>
    </row>
    <row r="485">
      <c r="E485" s="176"/>
    </row>
    <row r="486">
      <c r="E486" s="176"/>
    </row>
    <row r="487">
      <c r="E487" s="176"/>
    </row>
    <row r="488">
      <c r="E488" s="176"/>
    </row>
    <row r="489">
      <c r="E489" s="176"/>
    </row>
    <row r="490">
      <c r="E490" s="176"/>
    </row>
    <row r="491">
      <c r="E491" s="176"/>
    </row>
    <row r="492">
      <c r="E492" s="176"/>
    </row>
    <row r="493">
      <c r="E493" s="176"/>
    </row>
    <row r="494">
      <c r="E494" s="176"/>
    </row>
    <row r="495">
      <c r="E495" s="176"/>
    </row>
    <row r="496">
      <c r="E496" s="176"/>
    </row>
    <row r="497">
      <c r="E497" s="176"/>
    </row>
    <row r="498">
      <c r="E498" s="176"/>
    </row>
    <row r="499">
      <c r="E499" s="176"/>
    </row>
    <row r="500">
      <c r="E500" s="176"/>
    </row>
    <row r="501">
      <c r="E501" s="176"/>
    </row>
    <row r="502">
      <c r="E502" s="176"/>
    </row>
    <row r="503">
      <c r="E503" s="176"/>
    </row>
    <row r="504">
      <c r="E504" s="176"/>
    </row>
    <row r="505">
      <c r="E505" s="176"/>
    </row>
    <row r="506">
      <c r="E506" s="176"/>
    </row>
    <row r="507">
      <c r="E507" s="176"/>
    </row>
    <row r="508">
      <c r="E508" s="176"/>
    </row>
    <row r="509">
      <c r="E509" s="176"/>
    </row>
    <row r="510">
      <c r="E510" s="176"/>
    </row>
    <row r="511">
      <c r="E511" s="176"/>
    </row>
    <row r="512">
      <c r="E512" s="176"/>
    </row>
    <row r="513">
      <c r="E513" s="176"/>
    </row>
    <row r="514">
      <c r="E514" s="176"/>
    </row>
    <row r="515">
      <c r="E515" s="176"/>
    </row>
    <row r="516">
      <c r="E516" s="176"/>
    </row>
    <row r="517">
      <c r="E517" s="176"/>
    </row>
    <row r="518">
      <c r="E518" s="176"/>
    </row>
    <row r="519">
      <c r="E519" s="176"/>
    </row>
    <row r="520">
      <c r="E520" s="176"/>
    </row>
    <row r="521">
      <c r="E521" s="176"/>
    </row>
    <row r="522">
      <c r="E522" s="176"/>
    </row>
    <row r="523">
      <c r="E523" s="176"/>
    </row>
    <row r="524">
      <c r="E524" s="176"/>
    </row>
    <row r="525">
      <c r="E525" s="176"/>
    </row>
    <row r="526">
      <c r="E526" s="176"/>
    </row>
    <row r="527">
      <c r="E527" s="176"/>
    </row>
    <row r="528">
      <c r="E528" s="176"/>
    </row>
    <row r="529">
      <c r="E529" s="176"/>
    </row>
    <row r="530">
      <c r="E530" s="176"/>
    </row>
    <row r="531">
      <c r="E531" s="176"/>
    </row>
    <row r="532">
      <c r="E532" s="176"/>
    </row>
    <row r="533">
      <c r="E533" s="176"/>
    </row>
    <row r="534">
      <c r="E534" s="176"/>
    </row>
    <row r="535">
      <c r="E535" s="176"/>
    </row>
    <row r="536">
      <c r="E536" s="176"/>
    </row>
    <row r="537">
      <c r="E537" s="176"/>
    </row>
    <row r="538">
      <c r="E538" s="176"/>
    </row>
    <row r="539">
      <c r="E539" s="176"/>
    </row>
    <row r="540">
      <c r="E540" s="176"/>
    </row>
    <row r="541">
      <c r="E541" s="176"/>
    </row>
    <row r="542">
      <c r="E542" s="176"/>
    </row>
    <row r="543">
      <c r="E543" s="176"/>
    </row>
    <row r="544">
      <c r="E544" s="176"/>
    </row>
    <row r="545">
      <c r="E545" s="176"/>
    </row>
    <row r="546">
      <c r="E546" s="176"/>
    </row>
    <row r="547">
      <c r="E547" s="176"/>
    </row>
    <row r="548">
      <c r="E548" s="176"/>
    </row>
    <row r="549">
      <c r="E549" s="176"/>
    </row>
    <row r="550">
      <c r="E550" s="176"/>
    </row>
    <row r="551">
      <c r="E551" s="176"/>
    </row>
    <row r="552">
      <c r="E552" s="176"/>
    </row>
    <row r="553">
      <c r="E553" s="176"/>
    </row>
    <row r="554">
      <c r="E554" s="176"/>
    </row>
    <row r="555">
      <c r="E555" s="176"/>
    </row>
    <row r="556">
      <c r="E556" s="176"/>
    </row>
    <row r="557">
      <c r="E557" s="176"/>
    </row>
    <row r="558">
      <c r="E558" s="176"/>
    </row>
    <row r="559">
      <c r="E559" s="176"/>
    </row>
    <row r="560">
      <c r="E560" s="176"/>
    </row>
    <row r="561">
      <c r="E561" s="176"/>
    </row>
    <row r="562">
      <c r="E562" s="176"/>
    </row>
    <row r="563">
      <c r="E563" s="176"/>
    </row>
    <row r="564">
      <c r="E564" s="176"/>
    </row>
    <row r="565">
      <c r="E565" s="176"/>
    </row>
    <row r="566">
      <c r="E566" s="176"/>
    </row>
    <row r="567">
      <c r="E567" s="176"/>
    </row>
    <row r="568">
      <c r="E568" s="176"/>
    </row>
    <row r="569">
      <c r="E569" s="176"/>
    </row>
    <row r="570">
      <c r="E570" s="176"/>
    </row>
    <row r="571">
      <c r="E571" s="176"/>
    </row>
    <row r="572">
      <c r="E572" s="176"/>
    </row>
    <row r="573">
      <c r="E573" s="176"/>
    </row>
    <row r="574">
      <c r="E574" s="176"/>
    </row>
    <row r="575">
      <c r="E575" s="176"/>
    </row>
    <row r="576">
      <c r="E576" s="176"/>
    </row>
    <row r="577">
      <c r="E577" s="176"/>
    </row>
    <row r="578">
      <c r="E578" s="176"/>
    </row>
    <row r="579">
      <c r="E579" s="176"/>
    </row>
    <row r="580">
      <c r="E580" s="176"/>
    </row>
    <row r="581">
      <c r="E581" s="176"/>
    </row>
    <row r="582">
      <c r="E582" s="176"/>
    </row>
    <row r="583">
      <c r="E583" s="176"/>
    </row>
    <row r="584">
      <c r="E584" s="176"/>
    </row>
    <row r="585">
      <c r="E585" s="176"/>
    </row>
    <row r="586">
      <c r="E586" s="176"/>
    </row>
    <row r="587">
      <c r="E587" s="176"/>
    </row>
    <row r="588">
      <c r="E588" s="176"/>
    </row>
    <row r="589">
      <c r="E589" s="176"/>
    </row>
    <row r="590">
      <c r="E590" s="176"/>
    </row>
    <row r="591">
      <c r="E591" s="176"/>
    </row>
    <row r="592">
      <c r="E592" s="176"/>
    </row>
    <row r="593">
      <c r="E593" s="176"/>
    </row>
    <row r="594">
      <c r="E594" s="176"/>
    </row>
    <row r="595">
      <c r="E595" s="176"/>
    </row>
    <row r="596">
      <c r="E596" s="176"/>
    </row>
    <row r="597">
      <c r="E597" s="176"/>
    </row>
    <row r="598">
      <c r="E598" s="176"/>
    </row>
    <row r="599">
      <c r="E599" s="176"/>
    </row>
    <row r="600">
      <c r="E600" s="176"/>
    </row>
    <row r="601">
      <c r="E601" s="176"/>
    </row>
    <row r="602">
      <c r="E602" s="176"/>
    </row>
    <row r="603">
      <c r="E603" s="176"/>
    </row>
    <row r="604">
      <c r="E604" s="176"/>
    </row>
    <row r="605">
      <c r="E605" s="176"/>
    </row>
    <row r="606">
      <c r="E606" s="176"/>
    </row>
    <row r="607">
      <c r="E607" s="176"/>
    </row>
    <row r="608">
      <c r="E608" s="176"/>
    </row>
    <row r="609">
      <c r="E609" s="176"/>
    </row>
    <row r="610">
      <c r="E610" s="176"/>
    </row>
    <row r="611">
      <c r="E611" s="176"/>
    </row>
    <row r="612">
      <c r="E612" s="176"/>
    </row>
    <row r="613">
      <c r="E613" s="176"/>
    </row>
    <row r="614">
      <c r="E614" s="176"/>
    </row>
    <row r="615">
      <c r="E615" s="176"/>
    </row>
    <row r="616">
      <c r="E616" s="176"/>
    </row>
    <row r="617">
      <c r="E617" s="176"/>
    </row>
    <row r="618">
      <c r="E618" s="176"/>
    </row>
    <row r="619">
      <c r="E619" s="176"/>
    </row>
    <row r="620">
      <c r="E620" s="176"/>
    </row>
    <row r="621">
      <c r="E621" s="176"/>
    </row>
    <row r="622">
      <c r="E622" s="176"/>
    </row>
    <row r="623">
      <c r="E623" s="176"/>
    </row>
    <row r="624">
      <c r="E624" s="176"/>
    </row>
    <row r="625">
      <c r="E625" s="176"/>
    </row>
    <row r="626">
      <c r="E626" s="176"/>
    </row>
    <row r="627">
      <c r="E627" s="176"/>
    </row>
    <row r="628">
      <c r="E628" s="176"/>
    </row>
    <row r="629">
      <c r="E629" s="176"/>
    </row>
    <row r="630">
      <c r="E630" s="176"/>
    </row>
    <row r="631">
      <c r="E631" s="176"/>
    </row>
    <row r="632">
      <c r="E632" s="176"/>
    </row>
    <row r="633">
      <c r="E633" s="176"/>
    </row>
    <row r="634">
      <c r="E634" s="176"/>
    </row>
    <row r="635">
      <c r="E635" s="176"/>
    </row>
    <row r="636">
      <c r="E636" s="176"/>
    </row>
    <row r="637">
      <c r="E637" s="176"/>
    </row>
    <row r="638">
      <c r="E638" s="176"/>
    </row>
    <row r="639">
      <c r="E639" s="176"/>
    </row>
    <row r="640">
      <c r="E640" s="176"/>
    </row>
    <row r="641">
      <c r="E641" s="176"/>
    </row>
    <row r="642">
      <c r="E642" s="176"/>
    </row>
    <row r="643">
      <c r="E643" s="176"/>
    </row>
    <row r="644">
      <c r="E644" s="176"/>
    </row>
    <row r="645">
      <c r="E645" s="176"/>
    </row>
    <row r="646">
      <c r="E646" s="176"/>
    </row>
    <row r="647">
      <c r="E647" s="176"/>
    </row>
    <row r="648">
      <c r="E648" s="176"/>
    </row>
    <row r="649">
      <c r="E649" s="176"/>
    </row>
    <row r="650">
      <c r="E650" s="176"/>
    </row>
    <row r="651">
      <c r="E651" s="176"/>
    </row>
    <row r="652">
      <c r="E652" s="176"/>
    </row>
    <row r="653">
      <c r="E653" s="176"/>
    </row>
    <row r="654">
      <c r="E654" s="176"/>
    </row>
    <row r="655">
      <c r="E655" s="176"/>
    </row>
    <row r="656">
      <c r="E656" s="176"/>
    </row>
    <row r="657">
      <c r="E657" s="176"/>
    </row>
    <row r="658">
      <c r="E658" s="176"/>
    </row>
    <row r="659">
      <c r="E659" s="176"/>
    </row>
    <row r="660">
      <c r="E660" s="176"/>
    </row>
    <row r="661">
      <c r="E661" s="176"/>
    </row>
    <row r="662">
      <c r="E662" s="176"/>
    </row>
    <row r="663">
      <c r="E663" s="176"/>
    </row>
    <row r="664">
      <c r="E664" s="176"/>
    </row>
    <row r="665">
      <c r="E665" s="176"/>
    </row>
    <row r="666">
      <c r="E666" s="176"/>
    </row>
    <row r="667">
      <c r="E667" s="176"/>
    </row>
    <row r="668">
      <c r="E668" s="176"/>
    </row>
    <row r="669">
      <c r="E669" s="176"/>
    </row>
    <row r="670">
      <c r="E670" s="176"/>
    </row>
    <row r="671">
      <c r="E671" s="176"/>
    </row>
    <row r="672">
      <c r="E672" s="176"/>
    </row>
    <row r="673">
      <c r="E673" s="176"/>
    </row>
    <row r="674">
      <c r="E674" s="176"/>
    </row>
    <row r="675">
      <c r="E675" s="176"/>
    </row>
    <row r="676">
      <c r="E676" s="176"/>
    </row>
    <row r="677">
      <c r="E677" s="176"/>
    </row>
    <row r="678">
      <c r="E678" s="176"/>
    </row>
    <row r="679">
      <c r="E679" s="176"/>
    </row>
    <row r="680">
      <c r="E680" s="176"/>
    </row>
    <row r="681">
      <c r="E681" s="176"/>
    </row>
    <row r="682">
      <c r="E682" s="176"/>
    </row>
    <row r="683">
      <c r="E683" s="176"/>
    </row>
    <row r="684">
      <c r="E684" s="176"/>
    </row>
    <row r="685">
      <c r="E685" s="176"/>
    </row>
    <row r="686">
      <c r="E686" s="176"/>
    </row>
    <row r="687">
      <c r="E687" s="176"/>
    </row>
    <row r="688">
      <c r="E688" s="176"/>
    </row>
    <row r="689">
      <c r="E689" s="176"/>
    </row>
    <row r="690">
      <c r="E690" s="176"/>
    </row>
    <row r="691">
      <c r="E691" s="176"/>
    </row>
    <row r="692">
      <c r="E692" s="176"/>
    </row>
    <row r="693">
      <c r="E693" s="176"/>
    </row>
    <row r="694">
      <c r="E694" s="176"/>
    </row>
    <row r="695">
      <c r="E695" s="176"/>
    </row>
    <row r="696">
      <c r="E696" s="176"/>
    </row>
    <row r="697">
      <c r="E697" s="176"/>
    </row>
    <row r="698">
      <c r="E698" s="176"/>
    </row>
    <row r="699">
      <c r="E699" s="176"/>
    </row>
    <row r="700">
      <c r="E700" s="176"/>
    </row>
    <row r="701">
      <c r="E701" s="176"/>
    </row>
    <row r="702">
      <c r="E702" s="176"/>
    </row>
    <row r="703">
      <c r="E703" s="176"/>
    </row>
    <row r="704">
      <c r="E704" s="176"/>
    </row>
    <row r="705">
      <c r="E705" s="176"/>
    </row>
    <row r="706">
      <c r="E706" s="176"/>
    </row>
    <row r="707">
      <c r="E707" s="176"/>
    </row>
    <row r="708">
      <c r="E708" s="176"/>
    </row>
    <row r="709">
      <c r="E709" s="176"/>
    </row>
    <row r="710">
      <c r="E710" s="176"/>
    </row>
    <row r="711">
      <c r="E711" s="176"/>
    </row>
    <row r="712">
      <c r="E712" s="176"/>
    </row>
    <row r="713">
      <c r="E713" s="176"/>
    </row>
    <row r="714">
      <c r="E714" s="176"/>
    </row>
    <row r="715">
      <c r="E715" s="176"/>
    </row>
    <row r="716">
      <c r="E716" s="176"/>
    </row>
    <row r="717">
      <c r="E717" s="176"/>
    </row>
    <row r="718">
      <c r="E718" s="176"/>
    </row>
    <row r="719">
      <c r="E719" s="176"/>
    </row>
    <row r="720">
      <c r="E720" s="176"/>
    </row>
    <row r="721">
      <c r="E721" s="176"/>
    </row>
    <row r="722">
      <c r="E722" s="176"/>
    </row>
    <row r="723">
      <c r="E723" s="176"/>
    </row>
    <row r="724">
      <c r="E724" s="176"/>
    </row>
    <row r="725">
      <c r="E725" s="176"/>
    </row>
    <row r="726">
      <c r="E726" s="176"/>
    </row>
    <row r="727">
      <c r="E727" s="176"/>
    </row>
    <row r="728">
      <c r="E728" s="176"/>
    </row>
    <row r="729">
      <c r="E729" s="176"/>
    </row>
    <row r="730">
      <c r="E730" s="176"/>
    </row>
    <row r="731">
      <c r="E731" s="176"/>
    </row>
    <row r="732">
      <c r="E732" s="176"/>
    </row>
    <row r="733">
      <c r="E733" s="176"/>
    </row>
    <row r="734">
      <c r="E734" s="176"/>
    </row>
    <row r="735">
      <c r="E735" s="176"/>
    </row>
    <row r="736">
      <c r="E736" s="176"/>
    </row>
    <row r="737">
      <c r="E737" s="176"/>
    </row>
    <row r="738">
      <c r="E738" s="176"/>
    </row>
    <row r="739">
      <c r="E739" s="176"/>
    </row>
    <row r="740">
      <c r="E740" s="176"/>
    </row>
    <row r="741">
      <c r="E741" s="176"/>
    </row>
    <row r="742">
      <c r="E742" s="176"/>
    </row>
    <row r="743">
      <c r="E743" s="176"/>
    </row>
    <row r="744">
      <c r="E744" s="176"/>
    </row>
    <row r="745">
      <c r="E745" s="176"/>
    </row>
    <row r="746">
      <c r="E746" s="176"/>
    </row>
    <row r="747">
      <c r="E747" s="176"/>
    </row>
    <row r="748">
      <c r="E748" s="176"/>
    </row>
    <row r="749">
      <c r="E749" s="176"/>
    </row>
    <row r="750">
      <c r="E750" s="176"/>
    </row>
    <row r="751">
      <c r="E751" s="176"/>
    </row>
    <row r="752">
      <c r="E752" s="176"/>
    </row>
    <row r="753">
      <c r="E753" s="176"/>
    </row>
    <row r="754">
      <c r="E754" s="176"/>
    </row>
    <row r="755">
      <c r="E755" s="176"/>
    </row>
    <row r="756">
      <c r="E756" s="176"/>
    </row>
    <row r="757">
      <c r="E757" s="176"/>
    </row>
    <row r="758">
      <c r="E758" s="176"/>
    </row>
    <row r="759">
      <c r="E759" s="176"/>
    </row>
    <row r="760">
      <c r="E760" s="176"/>
    </row>
    <row r="761">
      <c r="E761" s="176"/>
    </row>
    <row r="762">
      <c r="E762" s="176"/>
    </row>
    <row r="763">
      <c r="E763" s="176"/>
    </row>
    <row r="764">
      <c r="E764" s="176"/>
    </row>
    <row r="765">
      <c r="E765" s="176"/>
    </row>
    <row r="766">
      <c r="E766" s="176"/>
    </row>
    <row r="767">
      <c r="E767" s="176"/>
    </row>
    <row r="768">
      <c r="E768" s="176"/>
    </row>
    <row r="769">
      <c r="E769" s="176"/>
    </row>
    <row r="770">
      <c r="E770" s="176"/>
    </row>
    <row r="771">
      <c r="E771" s="176"/>
    </row>
    <row r="772">
      <c r="E772" s="176"/>
    </row>
    <row r="773">
      <c r="E773" s="176"/>
    </row>
    <row r="774">
      <c r="E774" s="176"/>
    </row>
    <row r="775">
      <c r="E775" s="176"/>
    </row>
    <row r="776">
      <c r="E776" s="176"/>
    </row>
    <row r="777">
      <c r="E777" s="176"/>
    </row>
    <row r="778">
      <c r="E778" s="176"/>
    </row>
    <row r="779">
      <c r="E779" s="176"/>
    </row>
    <row r="780">
      <c r="E780" s="176"/>
    </row>
    <row r="781">
      <c r="E781" s="176"/>
    </row>
    <row r="782">
      <c r="E782" s="176"/>
    </row>
    <row r="783">
      <c r="E783" s="176"/>
    </row>
    <row r="784">
      <c r="E784" s="176"/>
    </row>
    <row r="785">
      <c r="E785" s="176"/>
    </row>
    <row r="786">
      <c r="E786" s="176"/>
    </row>
    <row r="787">
      <c r="E787" s="176"/>
    </row>
    <row r="788">
      <c r="E788" s="176"/>
    </row>
    <row r="789">
      <c r="E789" s="176"/>
    </row>
    <row r="790">
      <c r="E790" s="176"/>
    </row>
    <row r="791">
      <c r="E791" s="176"/>
    </row>
    <row r="792">
      <c r="E792" s="176"/>
    </row>
    <row r="793">
      <c r="E793" s="176"/>
    </row>
    <row r="794">
      <c r="E794" s="176"/>
    </row>
    <row r="795">
      <c r="E795" s="176"/>
    </row>
    <row r="796">
      <c r="E796" s="176"/>
    </row>
    <row r="797">
      <c r="E797" s="176"/>
    </row>
    <row r="798">
      <c r="E798" s="176"/>
    </row>
    <row r="799">
      <c r="E799" s="176"/>
    </row>
    <row r="800">
      <c r="E800" s="176"/>
    </row>
    <row r="801">
      <c r="E801" s="176"/>
    </row>
    <row r="802">
      <c r="E802" s="176"/>
    </row>
    <row r="803">
      <c r="E803" s="176"/>
    </row>
    <row r="804">
      <c r="E804" s="176"/>
    </row>
    <row r="805">
      <c r="E805" s="176"/>
    </row>
    <row r="806">
      <c r="E806" s="176"/>
    </row>
    <row r="807">
      <c r="E807" s="176"/>
    </row>
    <row r="808">
      <c r="E808" s="176"/>
    </row>
    <row r="809">
      <c r="E809" s="176"/>
    </row>
    <row r="810">
      <c r="E810" s="176"/>
    </row>
    <row r="811">
      <c r="E811" s="176"/>
    </row>
    <row r="812">
      <c r="E812" s="176"/>
    </row>
    <row r="813">
      <c r="E813" s="176"/>
    </row>
    <row r="814">
      <c r="E814" s="176"/>
    </row>
    <row r="815">
      <c r="E815" s="176"/>
    </row>
    <row r="816">
      <c r="E816" s="176"/>
    </row>
    <row r="817">
      <c r="E817" s="176"/>
    </row>
    <row r="818">
      <c r="E818" s="176"/>
    </row>
    <row r="819">
      <c r="E819" s="176"/>
    </row>
    <row r="820">
      <c r="E820" s="176"/>
    </row>
    <row r="821">
      <c r="E821" s="176"/>
    </row>
    <row r="822">
      <c r="E822" s="176"/>
    </row>
    <row r="823">
      <c r="E823" s="176"/>
    </row>
    <row r="824">
      <c r="E824" s="176"/>
    </row>
    <row r="825">
      <c r="E825" s="176"/>
    </row>
    <row r="826">
      <c r="E826" s="176"/>
    </row>
    <row r="827">
      <c r="E827" s="176"/>
    </row>
    <row r="828">
      <c r="E828" s="176"/>
    </row>
    <row r="829">
      <c r="E829" s="176"/>
    </row>
    <row r="830">
      <c r="E830" s="176"/>
    </row>
    <row r="831">
      <c r="E831" s="176"/>
    </row>
    <row r="832">
      <c r="E832" s="176"/>
    </row>
    <row r="833">
      <c r="E833" s="176"/>
    </row>
    <row r="834">
      <c r="E834" s="176"/>
    </row>
    <row r="835">
      <c r="E835" s="176"/>
    </row>
    <row r="836">
      <c r="E836" s="176"/>
    </row>
    <row r="837">
      <c r="E837" s="176"/>
    </row>
    <row r="838">
      <c r="E838" s="176"/>
    </row>
    <row r="839">
      <c r="E839" s="176"/>
    </row>
    <row r="840">
      <c r="E840" s="176"/>
    </row>
    <row r="841">
      <c r="E841" s="176"/>
    </row>
    <row r="842">
      <c r="E842" s="176"/>
    </row>
    <row r="843">
      <c r="E843" s="176"/>
    </row>
    <row r="844">
      <c r="E844" s="176"/>
    </row>
    <row r="845">
      <c r="E845" s="176"/>
    </row>
    <row r="846">
      <c r="E846" s="176"/>
    </row>
    <row r="847">
      <c r="E847" s="176"/>
    </row>
    <row r="848">
      <c r="E848" s="176"/>
    </row>
    <row r="849">
      <c r="E849" s="176"/>
    </row>
    <row r="850">
      <c r="E850" s="176"/>
    </row>
    <row r="851">
      <c r="E851" s="176"/>
    </row>
    <row r="852">
      <c r="E852" s="176"/>
    </row>
    <row r="853">
      <c r="E853" s="176"/>
    </row>
    <row r="854">
      <c r="E854" s="176"/>
    </row>
    <row r="855">
      <c r="E855" s="176"/>
    </row>
    <row r="856">
      <c r="E856" s="176"/>
    </row>
    <row r="857">
      <c r="E857" s="176"/>
    </row>
    <row r="858">
      <c r="E858" s="176"/>
    </row>
    <row r="859">
      <c r="E859" s="176"/>
    </row>
    <row r="860">
      <c r="E860" s="176"/>
    </row>
    <row r="861">
      <c r="E861" s="176"/>
    </row>
    <row r="862">
      <c r="E862" s="176"/>
    </row>
    <row r="863">
      <c r="E863" s="176"/>
    </row>
    <row r="864">
      <c r="E864" s="176"/>
    </row>
    <row r="865">
      <c r="E865" s="176"/>
    </row>
    <row r="866">
      <c r="E866" s="176"/>
    </row>
    <row r="867">
      <c r="E867" s="176"/>
    </row>
    <row r="868">
      <c r="E868" s="176"/>
    </row>
    <row r="869">
      <c r="E869" s="176"/>
    </row>
    <row r="870">
      <c r="E870" s="176"/>
    </row>
    <row r="871">
      <c r="E871" s="176"/>
    </row>
    <row r="872">
      <c r="E872" s="176"/>
    </row>
    <row r="873">
      <c r="E873" s="176"/>
    </row>
    <row r="874">
      <c r="E874" s="176"/>
    </row>
    <row r="875">
      <c r="E875" s="176"/>
    </row>
    <row r="876">
      <c r="E876" s="176"/>
    </row>
    <row r="877">
      <c r="E877" s="176"/>
    </row>
    <row r="878">
      <c r="E878" s="176"/>
    </row>
    <row r="879">
      <c r="E879" s="176"/>
    </row>
    <row r="880">
      <c r="E880" s="176"/>
    </row>
    <row r="881">
      <c r="E881" s="176"/>
    </row>
    <row r="882">
      <c r="E882" s="176"/>
    </row>
    <row r="883">
      <c r="E883" s="176"/>
    </row>
    <row r="884">
      <c r="E884" s="176"/>
    </row>
    <row r="885">
      <c r="E885" s="176"/>
    </row>
    <row r="886">
      <c r="E886" s="176"/>
    </row>
    <row r="887">
      <c r="E887" s="176"/>
    </row>
    <row r="888">
      <c r="E888" s="176"/>
    </row>
    <row r="889">
      <c r="E889" s="176"/>
    </row>
    <row r="890">
      <c r="E890" s="176"/>
    </row>
    <row r="891">
      <c r="E891" s="176"/>
    </row>
    <row r="892">
      <c r="E892" s="176"/>
    </row>
    <row r="893">
      <c r="E893" s="176"/>
    </row>
    <row r="894">
      <c r="E894" s="176"/>
    </row>
    <row r="895">
      <c r="E895" s="176"/>
    </row>
    <row r="896">
      <c r="E896" s="176"/>
    </row>
    <row r="897">
      <c r="E897" s="176"/>
    </row>
    <row r="898">
      <c r="E898" s="176"/>
    </row>
    <row r="899">
      <c r="E899" s="176"/>
    </row>
    <row r="900">
      <c r="E900" s="176"/>
    </row>
    <row r="901">
      <c r="E901" s="176"/>
    </row>
    <row r="902">
      <c r="E902" s="176"/>
    </row>
    <row r="903">
      <c r="E903" s="176"/>
    </row>
    <row r="904">
      <c r="E904" s="176"/>
    </row>
    <row r="905">
      <c r="E905" s="176"/>
    </row>
    <row r="906">
      <c r="E906" s="176"/>
    </row>
    <row r="907">
      <c r="E907" s="176"/>
    </row>
    <row r="908">
      <c r="E908" s="176"/>
    </row>
    <row r="909">
      <c r="E909" s="176"/>
    </row>
    <row r="910">
      <c r="E910" s="176"/>
    </row>
    <row r="911">
      <c r="E911" s="176"/>
    </row>
    <row r="912">
      <c r="E912" s="176"/>
    </row>
    <row r="913">
      <c r="E913" s="176"/>
    </row>
    <row r="914">
      <c r="E914" s="176"/>
    </row>
    <row r="915">
      <c r="E915" s="176"/>
    </row>
    <row r="916">
      <c r="E916" s="176"/>
    </row>
    <row r="917">
      <c r="E917" s="176"/>
    </row>
    <row r="918">
      <c r="E918" s="176"/>
    </row>
    <row r="919">
      <c r="E919" s="176"/>
    </row>
    <row r="920">
      <c r="E920" s="176"/>
    </row>
    <row r="921">
      <c r="E921" s="176"/>
    </row>
    <row r="922">
      <c r="E922" s="176"/>
    </row>
    <row r="923">
      <c r="E923" s="176"/>
    </row>
    <row r="924">
      <c r="E924" s="176"/>
    </row>
    <row r="925">
      <c r="E925" s="176"/>
    </row>
    <row r="926">
      <c r="E926" s="176"/>
    </row>
    <row r="927">
      <c r="E927" s="176"/>
    </row>
    <row r="928">
      <c r="E928" s="176"/>
    </row>
    <row r="929">
      <c r="E929" s="176"/>
    </row>
    <row r="930">
      <c r="E930" s="176"/>
    </row>
    <row r="931">
      <c r="E931" s="176"/>
    </row>
    <row r="932">
      <c r="E932" s="176"/>
    </row>
    <row r="933">
      <c r="E933" s="176"/>
    </row>
    <row r="934">
      <c r="E934" s="176"/>
    </row>
    <row r="935">
      <c r="E935" s="176"/>
    </row>
    <row r="936">
      <c r="E936" s="176"/>
    </row>
    <row r="937">
      <c r="E937" s="176"/>
    </row>
    <row r="938">
      <c r="E938" s="176"/>
    </row>
    <row r="939">
      <c r="E939" s="176"/>
    </row>
    <row r="940">
      <c r="E940" s="176"/>
    </row>
    <row r="941">
      <c r="E941" s="176"/>
    </row>
    <row r="942">
      <c r="E942" s="176"/>
    </row>
    <row r="943">
      <c r="E943" s="176"/>
    </row>
    <row r="944">
      <c r="E944" s="176"/>
    </row>
    <row r="945">
      <c r="E945" s="176"/>
    </row>
    <row r="946">
      <c r="E946" s="176"/>
    </row>
    <row r="947">
      <c r="E947" s="176"/>
    </row>
    <row r="948">
      <c r="E948" s="176"/>
    </row>
    <row r="949">
      <c r="E949" s="176"/>
    </row>
    <row r="950">
      <c r="E950" s="176"/>
    </row>
    <row r="951">
      <c r="E951" s="176"/>
    </row>
    <row r="952">
      <c r="E952" s="176"/>
    </row>
    <row r="953">
      <c r="E953" s="176"/>
    </row>
    <row r="954">
      <c r="E954" s="176"/>
    </row>
    <row r="955">
      <c r="E955" s="176"/>
    </row>
    <row r="956">
      <c r="E956" s="176"/>
    </row>
    <row r="957">
      <c r="E957" s="176"/>
    </row>
    <row r="958">
      <c r="E958" s="176"/>
    </row>
    <row r="959">
      <c r="E959" s="176"/>
    </row>
    <row r="960">
      <c r="E960" s="176"/>
    </row>
    <row r="961">
      <c r="E961" s="176"/>
    </row>
    <row r="962">
      <c r="E962" s="176"/>
    </row>
    <row r="963">
      <c r="E963" s="176"/>
    </row>
    <row r="964">
      <c r="E964" s="176"/>
    </row>
    <row r="965">
      <c r="E965" s="176"/>
    </row>
    <row r="966">
      <c r="E966" s="176"/>
    </row>
    <row r="967">
      <c r="E967" s="176"/>
    </row>
    <row r="968">
      <c r="E968" s="176"/>
    </row>
    <row r="969">
      <c r="E969" s="176"/>
    </row>
    <row r="970">
      <c r="E970" s="176"/>
    </row>
    <row r="971">
      <c r="E971" s="176"/>
    </row>
    <row r="972">
      <c r="E972" s="176"/>
    </row>
    <row r="973">
      <c r="E973" s="176"/>
    </row>
    <row r="974">
      <c r="E974" s="176"/>
    </row>
    <row r="975">
      <c r="E975" s="176"/>
    </row>
    <row r="976">
      <c r="E976" s="176"/>
    </row>
    <row r="977">
      <c r="E977" s="176"/>
    </row>
    <row r="978">
      <c r="E978" s="176"/>
    </row>
    <row r="979">
      <c r="E979" s="176"/>
    </row>
    <row r="980">
      <c r="E980" s="176"/>
    </row>
    <row r="981">
      <c r="E981" s="176"/>
    </row>
    <row r="982">
      <c r="E982" s="176"/>
    </row>
    <row r="983">
      <c r="E983" s="176"/>
    </row>
    <row r="984">
      <c r="E984" s="176"/>
    </row>
    <row r="985">
      <c r="E985" s="176"/>
    </row>
    <row r="986">
      <c r="E986" s="176"/>
    </row>
    <row r="987">
      <c r="E987" s="176"/>
    </row>
    <row r="988">
      <c r="E988" s="176"/>
    </row>
    <row r="989">
      <c r="E989" s="176"/>
    </row>
    <row r="990">
      <c r="E990" s="176"/>
    </row>
    <row r="991">
      <c r="E991" s="176"/>
    </row>
    <row r="992">
      <c r="E992" s="176"/>
    </row>
    <row r="993">
      <c r="E993" s="176"/>
    </row>
    <row r="994">
      <c r="E994" s="176"/>
    </row>
    <row r="995">
      <c r="E995" s="176"/>
    </row>
    <row r="996">
      <c r="E996" s="176"/>
    </row>
    <row r="997">
      <c r="E997" s="176"/>
    </row>
    <row r="998">
      <c r="E998" s="176"/>
    </row>
    <row r="999">
      <c r="E999" s="176"/>
    </row>
    <row r="1000">
      <c r="E1000" s="176"/>
    </row>
  </sheetData>
  <drawing r:id="rId1"/>
</worksheet>
</file>