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heinke\Desktop\For Modelling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D37" i="1"/>
  <c r="C37" i="1"/>
  <c r="D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<sst xmlns="http://schemas.openxmlformats.org/spreadsheetml/2006/main" count="194" uniqueCount="114">
  <si>
    <t>Code</t>
  </si>
  <si>
    <t>sample</t>
  </si>
  <si>
    <t>DOB</t>
  </si>
  <si>
    <t>sort</t>
  </si>
  <si>
    <t>no sorted</t>
  </si>
  <si>
    <t>Error, 2 s</t>
  </si>
  <si>
    <t>comment</t>
  </si>
  <si>
    <t>DOA</t>
  </si>
  <si>
    <t>PH1</t>
  </si>
  <si>
    <t>ND380</t>
  </si>
  <si>
    <t>unsorted</t>
  </si>
  <si>
    <t>PH2</t>
  </si>
  <si>
    <t>ND388</t>
  </si>
  <si>
    <t>PH3</t>
  </si>
  <si>
    <t>ND381</t>
  </si>
  <si>
    <t>58 mio</t>
  </si>
  <si>
    <t>PH4</t>
  </si>
  <si>
    <t>ND382</t>
  </si>
  <si>
    <t>52 mio</t>
  </si>
  <si>
    <t>PH6</t>
  </si>
  <si>
    <t>ND022</t>
  </si>
  <si>
    <t>62 mio</t>
  </si>
  <si>
    <t>PH7</t>
  </si>
  <si>
    <t>ND023</t>
  </si>
  <si>
    <t>70 mio</t>
  </si>
  <si>
    <t>protocol B</t>
  </si>
  <si>
    <t>PH9</t>
  </si>
  <si>
    <t>ND383</t>
  </si>
  <si>
    <t>66 mio</t>
  </si>
  <si>
    <t>PH10</t>
  </si>
  <si>
    <t>56 mio</t>
  </si>
  <si>
    <t>PH13</t>
  </si>
  <si>
    <t>ND377</t>
  </si>
  <si>
    <t>69 mio</t>
  </si>
  <si>
    <t>PH14</t>
  </si>
  <si>
    <t>46 mio</t>
  </si>
  <si>
    <t>ND392</t>
  </si>
  <si>
    <t>71 mio</t>
  </si>
  <si>
    <t>PH18</t>
  </si>
  <si>
    <t>37 mio</t>
  </si>
  <si>
    <t>PH19</t>
  </si>
  <si>
    <t>129 mio</t>
  </si>
  <si>
    <t>PH20</t>
  </si>
  <si>
    <t>ND385</t>
  </si>
  <si>
    <t>PH21</t>
  </si>
  <si>
    <t>ND390</t>
  </si>
  <si>
    <t>PH22</t>
  </si>
  <si>
    <t>HL#5</t>
  </si>
  <si>
    <t>122 mio</t>
  </si>
  <si>
    <t>PH23</t>
  </si>
  <si>
    <t>59 mio</t>
  </si>
  <si>
    <t>PH24</t>
  </si>
  <si>
    <t>PH25</t>
  </si>
  <si>
    <t>ND394</t>
  </si>
  <si>
    <t>85 mio</t>
  </si>
  <si>
    <t>PH26</t>
  </si>
  <si>
    <t>PH27</t>
  </si>
  <si>
    <t>ND393</t>
  </si>
  <si>
    <t>44 mio</t>
  </si>
  <si>
    <t>PH29</t>
  </si>
  <si>
    <t>ND395</t>
  </si>
  <si>
    <t>PH30</t>
  </si>
  <si>
    <t>30 mio</t>
  </si>
  <si>
    <t>PH31</t>
  </si>
  <si>
    <t>ND402</t>
  </si>
  <si>
    <t>99 mio</t>
  </si>
  <si>
    <t>PH32</t>
  </si>
  <si>
    <t>24 mio</t>
  </si>
  <si>
    <t>PH33</t>
  </si>
  <si>
    <t>PH34</t>
  </si>
  <si>
    <t>ND387</t>
  </si>
  <si>
    <t>115 mio</t>
  </si>
  <si>
    <t>PH35</t>
  </si>
  <si>
    <t>38 mio</t>
  </si>
  <si>
    <t>PH36</t>
  </si>
  <si>
    <t>PH38</t>
  </si>
  <si>
    <t>ND396</t>
  </si>
  <si>
    <t>47 mio</t>
  </si>
  <si>
    <t>PH39</t>
  </si>
  <si>
    <t>PH40</t>
  </si>
  <si>
    <t>ND401</t>
  </si>
  <si>
    <t>57 mio</t>
  </si>
  <si>
    <t>PH41</t>
  </si>
  <si>
    <t>PH42</t>
  </si>
  <si>
    <t>PH44</t>
  </si>
  <si>
    <t>PH45</t>
  </si>
  <si>
    <t>PH46</t>
  </si>
  <si>
    <t>21 mio</t>
  </si>
  <si>
    <r>
      <t xml:space="preserve">Δ </t>
    </r>
    <r>
      <rPr>
        <b/>
        <vertAlign val="superscript"/>
        <sz val="11"/>
        <rFont val="Calibri"/>
        <family val="2"/>
        <scheme val="minor"/>
      </rPr>
      <t>14</t>
    </r>
    <r>
      <rPr>
        <b/>
        <sz val="11"/>
        <rFont val="Calibri"/>
        <family val="2"/>
        <scheme val="minor"/>
      </rPr>
      <t>C</t>
    </r>
  </si>
  <si>
    <t>hepatocyte</t>
  </si>
  <si>
    <t>non-hepatocyte</t>
  </si>
  <si>
    <t>purity %</t>
  </si>
  <si>
    <t>90 // 4</t>
  </si>
  <si>
    <t>% hepa // non-hepa</t>
  </si>
  <si>
    <t>76 // 13</t>
  </si>
  <si>
    <t>78 // 17</t>
  </si>
  <si>
    <t>80 // 13</t>
  </si>
  <si>
    <t>68 // 25</t>
  </si>
  <si>
    <t>85 // 9</t>
  </si>
  <si>
    <t>81 // 12</t>
  </si>
  <si>
    <t>84 // 12</t>
  </si>
  <si>
    <t>63 // 29</t>
  </si>
  <si>
    <t>74 // 16</t>
  </si>
  <si>
    <t>68 // 24</t>
  </si>
  <si>
    <t>62 // 32</t>
  </si>
  <si>
    <t>74 // 20</t>
  </si>
  <si>
    <t>61 // 37</t>
  </si>
  <si>
    <t>55 // 35</t>
  </si>
  <si>
    <t>75 // 20</t>
  </si>
  <si>
    <t>72 // 24</t>
  </si>
  <si>
    <t>40 // 52</t>
  </si>
  <si>
    <t>68 // 23</t>
  </si>
  <si>
    <t>75 // 15</t>
  </si>
  <si>
    <t>2 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</si>
</sst>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L23" sqref="L23"/>
    </sheetView>
  </sheetViews>
  <sheetFormatPr defaultRowHeight="15" x14ac:dyDescent="0.25"/>
  <cols>
    <col min="3" max="3" width="8" customWidth="1"/>
    <col min="5" max="5" width="18.140625" customWidth="1"/>
    <col min="6" max="6" width="15.85546875" customWidth="1"/>
    <col min="7" max="8" width="9.7109375" style="13" customWidth="1"/>
    <col min="9" max="9" width="9.140625" style="13"/>
    <col min="11" max="11" width="26.85546875" customWidth="1"/>
  </cols>
  <sheetData>
    <row r="1" spans="1:11" ht="17.25" x14ac:dyDescent="0.25">
      <c r="A1" s="1" t="s">
        <v>0</v>
      </c>
      <c r="B1" s="1" t="s">
        <v>1</v>
      </c>
      <c r="C1" s="1" t="s">
        <v>2</v>
      </c>
      <c r="D1" s="4" t="s">
        <v>7</v>
      </c>
      <c r="E1" s="4" t="s">
        <v>93</v>
      </c>
      <c r="F1" s="1" t="s">
        <v>3</v>
      </c>
      <c r="G1" s="14" t="s">
        <v>4</v>
      </c>
      <c r="H1" s="14" t="s">
        <v>91</v>
      </c>
      <c r="I1" s="15" t="s">
        <v>88</v>
      </c>
      <c r="J1" s="2" t="s">
        <v>5</v>
      </c>
      <c r="K1" s="3" t="s">
        <v>6</v>
      </c>
    </row>
    <row r="2" spans="1:11" x14ac:dyDescent="0.25">
      <c r="A2" t="s">
        <v>8</v>
      </c>
      <c r="B2" t="s">
        <v>9</v>
      </c>
      <c r="C2">
        <f>1942+10/12</f>
        <v>1942.8333333333333</v>
      </c>
      <c r="D2" s="7">
        <f>2016+5/12</f>
        <v>2016.4166666666667</v>
      </c>
      <c r="E2" s="7" t="s">
        <v>92</v>
      </c>
      <c r="F2" t="s">
        <v>10</v>
      </c>
      <c r="I2" s="16">
        <v>78.41560945327619</v>
      </c>
      <c r="J2" s="5">
        <v>7.962871946765036</v>
      </c>
      <c r="K2" s="6"/>
    </row>
    <row r="3" spans="1:11" x14ac:dyDescent="0.25">
      <c r="A3" t="s">
        <v>11</v>
      </c>
      <c r="B3" t="s">
        <v>12</v>
      </c>
      <c r="C3">
        <f>1991+5/12</f>
        <v>1991.4166666666667</v>
      </c>
      <c r="D3" s="8">
        <f>2016+10/12</f>
        <v>2016.8333333333333</v>
      </c>
      <c r="E3" s="8" t="s">
        <v>95</v>
      </c>
      <c r="F3" t="s">
        <v>10</v>
      </c>
      <c r="I3" s="16">
        <v>25.253774008343832</v>
      </c>
      <c r="J3" s="5">
        <v>7.8247886240970264</v>
      </c>
      <c r="K3" s="6" t="s">
        <v>113</v>
      </c>
    </row>
    <row r="4" spans="1:11" x14ac:dyDescent="0.25">
      <c r="A4" t="s">
        <v>13</v>
      </c>
      <c r="B4" t="s">
        <v>14</v>
      </c>
      <c r="C4">
        <f>1985+2/12</f>
        <v>1985.1666666666667</v>
      </c>
      <c r="D4" s="9">
        <f>2016+5/12</f>
        <v>2016.4166666666667</v>
      </c>
      <c r="E4" s="9" t="s">
        <v>94</v>
      </c>
      <c r="F4" t="s">
        <v>89</v>
      </c>
      <c r="G4" s="13" t="s">
        <v>15</v>
      </c>
      <c r="H4" s="13">
        <v>98</v>
      </c>
      <c r="I4" s="16">
        <v>40.336283971718515</v>
      </c>
      <c r="J4" s="5">
        <v>17.575487811337108</v>
      </c>
      <c r="K4" s="6"/>
    </row>
    <row r="5" spans="1:11" x14ac:dyDescent="0.25">
      <c r="A5" t="s">
        <v>16</v>
      </c>
      <c r="B5" t="s">
        <v>17</v>
      </c>
      <c r="C5">
        <f>1982+1/12</f>
        <v>1982.0833333333333</v>
      </c>
      <c r="D5" s="8">
        <f>2016+6/12</f>
        <v>2016.5</v>
      </c>
      <c r="E5" s="8" t="s">
        <v>96</v>
      </c>
      <c r="F5" t="s">
        <v>89</v>
      </c>
      <c r="G5" s="13" t="s">
        <v>18</v>
      </c>
      <c r="H5" s="13">
        <v>98</v>
      </c>
      <c r="I5" s="16">
        <v>18.815338462310649</v>
      </c>
      <c r="J5" s="5">
        <v>10.6844672735294</v>
      </c>
      <c r="K5" s="6"/>
    </row>
    <row r="6" spans="1:11" x14ac:dyDescent="0.25">
      <c r="A6" t="s">
        <v>19</v>
      </c>
      <c r="B6" t="s">
        <v>20</v>
      </c>
      <c r="C6">
        <v>1946.5</v>
      </c>
      <c r="D6" s="9">
        <f>2004+10/12</f>
        <v>2004.8333333333333</v>
      </c>
      <c r="E6" s="9" t="s">
        <v>97</v>
      </c>
      <c r="F6" t="s">
        <v>89</v>
      </c>
      <c r="G6" s="13" t="s">
        <v>21</v>
      </c>
      <c r="H6" s="13">
        <v>99</v>
      </c>
      <c r="I6" s="16">
        <v>75.001385278373959</v>
      </c>
      <c r="J6" s="5">
        <v>9.4219621797545372</v>
      </c>
      <c r="K6" s="6" t="s">
        <v>113</v>
      </c>
    </row>
    <row r="7" spans="1:11" x14ac:dyDescent="0.25">
      <c r="A7" t="s">
        <v>22</v>
      </c>
      <c r="B7" t="s">
        <v>23</v>
      </c>
      <c r="C7">
        <f>1945+(1/12*10)</f>
        <v>1945.8333333333333</v>
      </c>
      <c r="D7" s="9">
        <f>2004+10/12</f>
        <v>2004.8333333333333</v>
      </c>
      <c r="E7" s="9" t="s">
        <v>98</v>
      </c>
      <c r="F7" t="s">
        <v>89</v>
      </c>
      <c r="G7" s="13" t="s">
        <v>24</v>
      </c>
      <c r="H7" s="13">
        <v>98</v>
      </c>
      <c r="I7" s="16">
        <v>90.351288825531554</v>
      </c>
      <c r="J7" s="5">
        <v>8.7907234740684341</v>
      </c>
      <c r="K7" s="6"/>
    </row>
    <row r="8" spans="1:11" x14ac:dyDescent="0.25">
      <c r="A8" t="s">
        <v>26</v>
      </c>
      <c r="B8" t="s">
        <v>27</v>
      </c>
      <c r="C8">
        <f>1937+7/12</f>
        <v>1937.5833333333333</v>
      </c>
      <c r="D8" s="9">
        <f>2016+8/12</f>
        <v>2016.6666666666667</v>
      </c>
      <c r="E8" s="9" t="s">
        <v>99</v>
      </c>
      <c r="F8" t="s">
        <v>89</v>
      </c>
      <c r="G8" s="17" t="s">
        <v>28</v>
      </c>
      <c r="H8" s="17">
        <v>98</v>
      </c>
      <c r="I8" s="16">
        <v>41.242664029572666</v>
      </c>
      <c r="J8" s="5">
        <v>8.5687590331374377</v>
      </c>
      <c r="K8" s="6"/>
    </row>
    <row r="9" spans="1:11" x14ac:dyDescent="0.25">
      <c r="A9" t="s">
        <v>29</v>
      </c>
      <c r="B9" t="s">
        <v>12</v>
      </c>
      <c r="C9">
        <f>1991+5/12</f>
        <v>1991.4166666666667</v>
      </c>
      <c r="D9" s="8">
        <f>2016+10/12</f>
        <v>2016.8333333333333</v>
      </c>
      <c r="E9" s="8" t="s">
        <v>95</v>
      </c>
      <c r="F9" t="s">
        <v>89</v>
      </c>
      <c r="G9" s="17" t="s">
        <v>30</v>
      </c>
      <c r="H9" s="17">
        <v>99</v>
      </c>
      <c r="I9" s="16">
        <v>18.573482476591963</v>
      </c>
      <c r="J9" s="5">
        <v>9.2289418578001907</v>
      </c>
      <c r="K9" s="6" t="s">
        <v>113</v>
      </c>
    </row>
    <row r="10" spans="1:11" x14ac:dyDescent="0.25">
      <c r="A10" t="s">
        <v>31</v>
      </c>
      <c r="B10" t="s">
        <v>32</v>
      </c>
      <c r="C10">
        <f>1980+5/12</f>
        <v>1980.4166666666667</v>
      </c>
      <c r="D10" s="7">
        <f>2016+5/12</f>
        <v>2016.4166666666667</v>
      </c>
      <c r="E10" s="8" t="s">
        <v>100</v>
      </c>
      <c r="F10" t="s">
        <v>89</v>
      </c>
      <c r="G10" s="11" t="s">
        <v>33</v>
      </c>
      <c r="H10" s="11">
        <v>98</v>
      </c>
      <c r="I10" s="16">
        <v>25.8</v>
      </c>
      <c r="J10" s="5">
        <v>22</v>
      </c>
      <c r="K10" s="6"/>
    </row>
    <row r="11" spans="1:11" x14ac:dyDescent="0.25">
      <c r="A11" t="s">
        <v>34</v>
      </c>
      <c r="B11" t="s">
        <v>32</v>
      </c>
      <c r="C11">
        <f>1980+5/12</f>
        <v>1980.4166666666667</v>
      </c>
      <c r="D11" s="7">
        <f>2016+5/12</f>
        <v>2016.4166666666667</v>
      </c>
      <c r="E11" s="8" t="s">
        <v>100</v>
      </c>
      <c r="F11" s="10" t="s">
        <v>10</v>
      </c>
      <c r="G11" s="11"/>
      <c r="H11" s="11"/>
      <c r="I11" s="16">
        <v>22.4</v>
      </c>
      <c r="J11" s="5">
        <v>45</v>
      </c>
      <c r="K11" s="6"/>
    </row>
    <row r="12" spans="1:11" x14ac:dyDescent="0.25">
      <c r="A12" t="s">
        <v>38</v>
      </c>
      <c r="B12" t="s">
        <v>36</v>
      </c>
      <c r="C12">
        <f>1971+7/12</f>
        <v>1971.5833333333333</v>
      </c>
      <c r="D12" s="7">
        <f>2016+12/12</f>
        <v>2017</v>
      </c>
      <c r="E12" s="8" t="s">
        <v>101</v>
      </c>
      <c r="F12" t="s">
        <v>90</v>
      </c>
      <c r="G12" s="13" t="s">
        <v>39</v>
      </c>
      <c r="H12" s="13">
        <v>97</v>
      </c>
      <c r="I12" s="16">
        <v>21.1</v>
      </c>
      <c r="J12" s="5">
        <v>25</v>
      </c>
      <c r="K12" s="6" t="s">
        <v>113</v>
      </c>
    </row>
    <row r="13" spans="1:11" ht="15.75" customHeight="1" x14ac:dyDescent="0.25">
      <c r="A13" t="s">
        <v>40</v>
      </c>
      <c r="B13" t="s">
        <v>9</v>
      </c>
      <c r="C13">
        <f>1942+10/12</f>
        <v>1942.8333333333333</v>
      </c>
      <c r="D13" s="7">
        <f>2016+5/12</f>
        <v>2016.4166666666667</v>
      </c>
      <c r="E13" s="7" t="s">
        <v>92</v>
      </c>
      <c r="F13" t="s">
        <v>89</v>
      </c>
      <c r="G13" s="13" t="s">
        <v>41</v>
      </c>
      <c r="H13" s="13">
        <v>98</v>
      </c>
      <c r="I13" s="16">
        <v>67.5</v>
      </c>
      <c r="J13" s="5">
        <v>14</v>
      </c>
      <c r="K13" s="6" t="s">
        <v>113</v>
      </c>
    </row>
    <row r="14" spans="1:11" x14ac:dyDescent="0.25">
      <c r="A14" t="s">
        <v>42</v>
      </c>
      <c r="B14" t="s">
        <v>43</v>
      </c>
      <c r="C14">
        <f>1951+2/12</f>
        <v>1951.1666666666667</v>
      </c>
      <c r="D14" s="7">
        <f>2016+9/12</f>
        <v>2016.75</v>
      </c>
      <c r="E14" s="8" t="s">
        <v>102</v>
      </c>
      <c r="F14" t="s">
        <v>89</v>
      </c>
      <c r="G14" s="13" t="s">
        <v>30</v>
      </c>
      <c r="H14" s="13">
        <v>98</v>
      </c>
      <c r="I14" s="16">
        <v>17.7</v>
      </c>
      <c r="J14" s="5">
        <v>35</v>
      </c>
      <c r="K14" s="6" t="s">
        <v>25</v>
      </c>
    </row>
    <row r="15" spans="1:11" x14ac:dyDescent="0.25">
      <c r="A15" t="s">
        <v>44</v>
      </c>
      <c r="B15" t="s">
        <v>45</v>
      </c>
      <c r="C15">
        <f>1963+12/12</f>
        <v>1964</v>
      </c>
      <c r="D15" s="7">
        <f>2016+11/12</f>
        <v>2016.9166666666667</v>
      </c>
      <c r="E15" s="8" t="s">
        <v>103</v>
      </c>
      <c r="F15" t="s">
        <v>89</v>
      </c>
      <c r="G15" s="13" t="s">
        <v>18</v>
      </c>
      <c r="H15" s="13">
        <v>99</v>
      </c>
      <c r="I15" s="16">
        <v>28</v>
      </c>
      <c r="J15" s="5">
        <v>19</v>
      </c>
      <c r="K15" s="6"/>
    </row>
    <row r="16" spans="1:11" x14ac:dyDescent="0.25">
      <c r="A16" t="s">
        <v>46</v>
      </c>
      <c r="B16" t="s">
        <v>47</v>
      </c>
      <c r="C16">
        <f>1952+11/12</f>
        <v>1952.9166666666667</v>
      </c>
      <c r="D16" s="7">
        <f>2017+5/12</f>
        <v>2017.4166666666667</v>
      </c>
      <c r="E16" s="8" t="s">
        <v>104</v>
      </c>
      <c r="F16" t="s">
        <v>89</v>
      </c>
      <c r="G16" s="13" t="s">
        <v>48</v>
      </c>
      <c r="H16" s="8">
        <v>99</v>
      </c>
      <c r="I16" s="16">
        <v>39.6</v>
      </c>
      <c r="J16" s="5">
        <v>17</v>
      </c>
      <c r="K16" s="12"/>
    </row>
    <row r="17" spans="1:11" x14ac:dyDescent="0.25">
      <c r="A17" t="s">
        <v>49</v>
      </c>
      <c r="B17" t="s">
        <v>47</v>
      </c>
      <c r="C17">
        <f>1952+11/12</f>
        <v>1952.9166666666667</v>
      </c>
      <c r="D17" s="7">
        <f>2017+5/12</f>
        <v>2017.4166666666667</v>
      </c>
      <c r="E17" s="8" t="s">
        <v>104</v>
      </c>
      <c r="F17" t="s">
        <v>90</v>
      </c>
      <c r="G17" s="13" t="s">
        <v>50</v>
      </c>
      <c r="H17" s="13">
        <v>97</v>
      </c>
      <c r="I17" s="16">
        <v>41.4</v>
      </c>
      <c r="J17" s="5">
        <v>27</v>
      </c>
      <c r="K17" s="6"/>
    </row>
    <row r="18" spans="1:11" x14ac:dyDescent="0.25">
      <c r="A18" t="s">
        <v>51</v>
      </c>
      <c r="B18" t="s">
        <v>47</v>
      </c>
      <c r="C18">
        <f>1952+11/12</f>
        <v>1952.9166666666667</v>
      </c>
      <c r="D18" s="7">
        <f>2017+5/12</f>
        <v>2017.4166666666667</v>
      </c>
      <c r="E18" s="8" t="s">
        <v>104</v>
      </c>
      <c r="F18" t="s">
        <v>10</v>
      </c>
      <c r="I18" s="16">
        <v>41.4</v>
      </c>
      <c r="J18" s="5">
        <v>19</v>
      </c>
      <c r="K18" s="6"/>
    </row>
    <row r="19" spans="1:11" x14ac:dyDescent="0.25">
      <c r="A19" t="s">
        <v>52</v>
      </c>
      <c r="B19" t="s">
        <v>53</v>
      </c>
      <c r="C19">
        <f>1979+3/12</f>
        <v>1979.25</v>
      </c>
      <c r="D19" s="7">
        <f>2017+1/12</f>
        <v>2017.0833333333333</v>
      </c>
      <c r="E19" s="8" t="s">
        <v>105</v>
      </c>
      <c r="F19" t="s">
        <v>89</v>
      </c>
      <c r="G19" s="13" t="s">
        <v>54</v>
      </c>
      <c r="H19" s="13">
        <v>99</v>
      </c>
      <c r="I19" s="16">
        <v>49.6</v>
      </c>
      <c r="J19" s="5">
        <v>19</v>
      </c>
      <c r="K19" s="6"/>
    </row>
    <row r="20" spans="1:11" x14ac:dyDescent="0.25">
      <c r="A20" t="s">
        <v>55</v>
      </c>
      <c r="B20" t="s">
        <v>53</v>
      </c>
      <c r="C20">
        <f>1979+3/12</f>
        <v>1979.25</v>
      </c>
      <c r="D20" s="7">
        <f>2017+1/12</f>
        <v>2017.0833333333333</v>
      </c>
      <c r="E20" s="8" t="s">
        <v>105</v>
      </c>
      <c r="F20" t="s">
        <v>10</v>
      </c>
      <c r="I20" s="16">
        <v>48.3</v>
      </c>
      <c r="J20" s="5">
        <v>19</v>
      </c>
      <c r="K20" s="6"/>
    </row>
    <row r="21" spans="1:11" x14ac:dyDescent="0.25">
      <c r="A21" t="s">
        <v>56</v>
      </c>
      <c r="B21" t="s">
        <v>57</v>
      </c>
      <c r="C21">
        <f>1943+4/12</f>
        <v>1943.3333333333333</v>
      </c>
      <c r="D21" s="7">
        <f>2017+1/12</f>
        <v>2017.0833333333333</v>
      </c>
      <c r="E21" s="8" t="s">
        <v>106</v>
      </c>
      <c r="F21" t="s">
        <v>89</v>
      </c>
      <c r="G21" s="13" t="s">
        <v>58</v>
      </c>
      <c r="H21" s="13">
        <v>98</v>
      </c>
      <c r="I21" s="16">
        <v>75.900000000000006</v>
      </c>
      <c r="J21" s="5">
        <v>17</v>
      </c>
      <c r="K21" s="6"/>
    </row>
    <row r="22" spans="1:11" x14ac:dyDescent="0.25">
      <c r="A22" t="s">
        <v>59</v>
      </c>
      <c r="B22" t="s">
        <v>60</v>
      </c>
      <c r="C22">
        <f>1971+1/12</f>
        <v>1971.0833333333333</v>
      </c>
      <c r="D22" s="7">
        <f>2017+2/12</f>
        <v>2017.1666666666667</v>
      </c>
      <c r="E22" s="8" t="s">
        <v>107</v>
      </c>
      <c r="F22" t="s">
        <v>89</v>
      </c>
      <c r="G22" s="13" t="s">
        <v>35</v>
      </c>
      <c r="H22" s="13">
        <v>98</v>
      </c>
      <c r="I22" s="16">
        <v>47.759406978221229</v>
      </c>
      <c r="J22" s="5">
        <v>19.908203739418362</v>
      </c>
      <c r="K22" s="6"/>
    </row>
    <row r="23" spans="1:11" x14ac:dyDescent="0.25">
      <c r="A23" t="s">
        <v>61</v>
      </c>
      <c r="B23" t="s">
        <v>60</v>
      </c>
      <c r="C23">
        <f>1971+1/12</f>
        <v>1971.0833333333333</v>
      </c>
      <c r="D23" s="7">
        <f>2017+2/12</f>
        <v>2017.1666666666667</v>
      </c>
      <c r="E23" s="8" t="s">
        <v>107</v>
      </c>
      <c r="F23" t="s">
        <v>90</v>
      </c>
      <c r="G23" s="13" t="s">
        <v>62</v>
      </c>
      <c r="H23" s="13">
        <v>97</v>
      </c>
      <c r="I23" s="16">
        <v>67.012111165282391</v>
      </c>
      <c r="J23" s="5">
        <v>38.587906925888184</v>
      </c>
      <c r="K23" s="6"/>
    </row>
    <row r="24" spans="1:11" x14ac:dyDescent="0.25">
      <c r="A24" t="s">
        <v>63</v>
      </c>
      <c r="B24" t="s">
        <v>64</v>
      </c>
      <c r="C24">
        <f>1952+12/12</f>
        <v>1953</v>
      </c>
      <c r="D24" s="7">
        <f>2017+5/12</f>
        <v>2017.4166666666667</v>
      </c>
      <c r="E24" s="8" t="s">
        <v>108</v>
      </c>
      <c r="F24" t="s">
        <v>89</v>
      </c>
      <c r="G24" s="13" t="s">
        <v>65</v>
      </c>
      <c r="H24" s="13">
        <v>99</v>
      </c>
      <c r="I24" s="16">
        <v>39.131436705505337</v>
      </c>
      <c r="J24" s="5">
        <v>23.145094612205803</v>
      </c>
      <c r="K24" s="6"/>
    </row>
    <row r="25" spans="1:11" x14ac:dyDescent="0.25">
      <c r="A25" t="s">
        <v>66</v>
      </c>
      <c r="B25" t="s">
        <v>64</v>
      </c>
      <c r="C25">
        <f>1952+12/12</f>
        <v>1953</v>
      </c>
      <c r="D25" s="7">
        <f>2017+5/12</f>
        <v>2017.4166666666667</v>
      </c>
      <c r="E25" s="8" t="s">
        <v>108</v>
      </c>
      <c r="F25" t="s">
        <v>90</v>
      </c>
      <c r="G25" s="13" t="s">
        <v>67</v>
      </c>
      <c r="H25" s="13">
        <v>98</v>
      </c>
      <c r="I25" s="16">
        <v>131.10698638698426</v>
      </c>
      <c r="J25" s="5">
        <v>41.36366492345126</v>
      </c>
      <c r="K25" s="6"/>
    </row>
    <row r="26" spans="1:11" x14ac:dyDescent="0.25">
      <c r="A26" t="s">
        <v>68</v>
      </c>
      <c r="B26" t="s">
        <v>64</v>
      </c>
      <c r="C26">
        <f>1952+12/12</f>
        <v>1953</v>
      </c>
      <c r="D26" s="7">
        <f>2017+5/12</f>
        <v>2017.4166666666667</v>
      </c>
      <c r="E26" s="8" t="s">
        <v>108</v>
      </c>
      <c r="F26" t="s">
        <v>10</v>
      </c>
      <c r="I26" s="16">
        <v>69.08520606891399</v>
      </c>
      <c r="J26" s="5">
        <v>23.916946504538682</v>
      </c>
      <c r="K26" s="6"/>
    </row>
    <row r="27" spans="1:11" x14ac:dyDescent="0.25">
      <c r="A27" t="s">
        <v>69</v>
      </c>
      <c r="B27" t="s">
        <v>70</v>
      </c>
      <c r="C27">
        <f>1995+4/12</f>
        <v>1995.3333333333333</v>
      </c>
      <c r="D27" s="7">
        <f>2016+9/12</f>
        <v>2016.75</v>
      </c>
      <c r="E27" s="8" t="s">
        <v>109</v>
      </c>
      <c r="F27" t="s">
        <v>89</v>
      </c>
      <c r="G27" s="13" t="s">
        <v>71</v>
      </c>
      <c r="H27" s="13">
        <v>99</v>
      </c>
      <c r="I27" s="16">
        <v>26.662355851055697</v>
      </c>
      <c r="J27" s="5">
        <v>23.318955749386738</v>
      </c>
      <c r="K27" s="6"/>
    </row>
    <row r="28" spans="1:11" x14ac:dyDescent="0.25">
      <c r="A28" t="s">
        <v>72</v>
      </c>
      <c r="B28" t="s">
        <v>70</v>
      </c>
      <c r="C28">
        <f>1995+4/12</f>
        <v>1995.3333333333333</v>
      </c>
      <c r="D28" s="7">
        <f>2016+9/12</f>
        <v>2016.75</v>
      </c>
      <c r="E28" s="8" t="s">
        <v>109</v>
      </c>
      <c r="F28" t="s">
        <v>90</v>
      </c>
      <c r="G28" s="13" t="s">
        <v>73</v>
      </c>
      <c r="H28" s="13">
        <v>98</v>
      </c>
      <c r="I28" s="16">
        <v>15.017663906276457</v>
      </c>
      <c r="J28" s="5">
        <v>43.141469089105826</v>
      </c>
      <c r="K28" s="6"/>
    </row>
    <row r="29" spans="1:11" x14ac:dyDescent="0.25">
      <c r="A29" t="s">
        <v>74</v>
      </c>
      <c r="B29" t="s">
        <v>70</v>
      </c>
      <c r="C29">
        <f>1995+4/12</f>
        <v>1995.3333333333333</v>
      </c>
      <c r="D29" s="7">
        <f>2016+9/12</f>
        <v>2016.75</v>
      </c>
      <c r="E29" s="8" t="s">
        <v>109</v>
      </c>
      <c r="F29" t="s">
        <v>10</v>
      </c>
      <c r="I29" s="16">
        <v>59.306462099156576</v>
      </c>
      <c r="J29" s="5">
        <v>27.794918636798997</v>
      </c>
      <c r="K29" s="6"/>
    </row>
    <row r="30" spans="1:11" x14ac:dyDescent="0.25">
      <c r="A30" t="s">
        <v>75</v>
      </c>
      <c r="B30" t="s">
        <v>76</v>
      </c>
      <c r="C30">
        <f>1932+7/12</f>
        <v>1932.5833333333333</v>
      </c>
      <c r="D30" s="7">
        <f>2017+2/12</f>
        <v>2017.1666666666667</v>
      </c>
      <c r="E30" s="8" t="s">
        <v>110</v>
      </c>
      <c r="F30" t="s">
        <v>89</v>
      </c>
      <c r="G30" s="13" t="s">
        <v>77</v>
      </c>
      <c r="H30" s="13">
        <v>98</v>
      </c>
      <c r="I30" s="16">
        <v>32</v>
      </c>
      <c r="J30" s="5">
        <v>21</v>
      </c>
      <c r="K30" s="6" t="s">
        <v>113</v>
      </c>
    </row>
    <row r="31" spans="1:11" x14ac:dyDescent="0.25">
      <c r="A31" t="s">
        <v>78</v>
      </c>
      <c r="B31" t="s">
        <v>76</v>
      </c>
      <c r="C31">
        <f>1932+7/12</f>
        <v>1932.5833333333333</v>
      </c>
      <c r="D31" s="7">
        <f>2017+2/12</f>
        <v>2017.1666666666667</v>
      </c>
      <c r="E31" s="8" t="s">
        <v>110</v>
      </c>
      <c r="F31" t="s">
        <v>90</v>
      </c>
      <c r="G31" s="13" t="s">
        <v>37</v>
      </c>
      <c r="H31" s="13">
        <v>98</v>
      </c>
      <c r="I31" s="16">
        <v>17.100000000000001</v>
      </c>
      <c r="J31" s="5">
        <v>23</v>
      </c>
      <c r="K31" s="6" t="s">
        <v>113</v>
      </c>
    </row>
    <row r="32" spans="1:11" x14ac:dyDescent="0.25">
      <c r="A32" t="s">
        <v>79</v>
      </c>
      <c r="B32" t="s">
        <v>80</v>
      </c>
      <c r="C32">
        <f>1979+10/12</f>
        <v>1979.8333333333333</v>
      </c>
      <c r="D32" s="7">
        <f>2017+4/12</f>
        <v>2017.3333333333333</v>
      </c>
      <c r="E32" s="8" t="s">
        <v>111</v>
      </c>
      <c r="F32" t="s">
        <v>89</v>
      </c>
      <c r="G32" s="13" t="s">
        <v>81</v>
      </c>
      <c r="H32" s="13">
        <v>98</v>
      </c>
      <c r="I32" s="16">
        <v>52.4</v>
      </c>
      <c r="J32" s="5">
        <v>18</v>
      </c>
      <c r="K32" s="6" t="s">
        <v>113</v>
      </c>
    </row>
    <row r="33" spans="1:11" x14ac:dyDescent="0.25">
      <c r="A33" t="s">
        <v>82</v>
      </c>
      <c r="B33" t="s">
        <v>80</v>
      </c>
      <c r="C33">
        <f>1979+10/12</f>
        <v>1979.8333333333333</v>
      </c>
      <c r="D33" s="7">
        <f>2017+4/12</f>
        <v>2017.3333333333333</v>
      </c>
      <c r="E33" s="8" t="s">
        <v>111</v>
      </c>
      <c r="F33" t="s">
        <v>10</v>
      </c>
      <c r="I33" s="16">
        <v>43.5</v>
      </c>
      <c r="J33" s="5">
        <v>20</v>
      </c>
      <c r="K33" s="6" t="s">
        <v>113</v>
      </c>
    </row>
    <row r="34" spans="1:11" x14ac:dyDescent="0.25">
      <c r="A34" t="s">
        <v>83</v>
      </c>
      <c r="B34" t="s">
        <v>17</v>
      </c>
      <c r="C34">
        <f>1982+1/12</f>
        <v>1982.0833333333333</v>
      </c>
      <c r="D34" s="7">
        <f>2016+6/12</f>
        <v>2016.5</v>
      </c>
      <c r="E34" s="8" t="s">
        <v>112</v>
      </c>
      <c r="F34" t="s">
        <v>89</v>
      </c>
      <c r="G34" s="13" t="s">
        <v>65</v>
      </c>
      <c r="H34" s="13">
        <v>98</v>
      </c>
      <c r="I34" s="16">
        <v>32.799999999999997</v>
      </c>
      <c r="J34" s="5">
        <v>15</v>
      </c>
      <c r="K34" s="6"/>
    </row>
    <row r="35" spans="1:11" x14ac:dyDescent="0.25">
      <c r="A35" t="s">
        <v>84</v>
      </c>
      <c r="B35" t="s">
        <v>17</v>
      </c>
      <c r="C35">
        <f>1982+1/12</f>
        <v>1982.0833333333333</v>
      </c>
      <c r="D35" s="7">
        <f>2016+6/12</f>
        <v>2016.5</v>
      </c>
      <c r="E35" s="8" t="s">
        <v>112</v>
      </c>
      <c r="F35" t="s">
        <v>10</v>
      </c>
      <c r="I35" s="16">
        <v>29.2</v>
      </c>
      <c r="J35" s="5">
        <v>10</v>
      </c>
      <c r="K35" s="6"/>
    </row>
    <row r="36" spans="1:11" x14ac:dyDescent="0.25">
      <c r="A36" t="s">
        <v>85</v>
      </c>
      <c r="B36" t="s">
        <v>20</v>
      </c>
      <c r="C36">
        <v>1946.5</v>
      </c>
      <c r="D36" s="9">
        <f>2004+10/12</f>
        <v>2004.8333333333333</v>
      </c>
      <c r="E36" s="9" t="s">
        <v>97</v>
      </c>
      <c r="F36" t="s">
        <v>90</v>
      </c>
      <c r="G36" s="13" t="s">
        <v>67</v>
      </c>
      <c r="H36" s="13">
        <v>96</v>
      </c>
      <c r="I36" s="16">
        <v>135.4</v>
      </c>
      <c r="J36" s="5">
        <v>33</v>
      </c>
      <c r="K36" s="6" t="s">
        <v>113</v>
      </c>
    </row>
    <row r="37" spans="1:11" x14ac:dyDescent="0.25">
      <c r="A37" t="s">
        <v>86</v>
      </c>
      <c r="B37" t="s">
        <v>53</v>
      </c>
      <c r="C37">
        <f>1979+3/12</f>
        <v>1979.25</v>
      </c>
      <c r="D37" s="7">
        <f>2017+1/12</f>
        <v>2017.0833333333333</v>
      </c>
      <c r="E37" s="8" t="s">
        <v>105</v>
      </c>
      <c r="F37" t="s">
        <v>90</v>
      </c>
      <c r="G37" s="13" t="s">
        <v>87</v>
      </c>
      <c r="H37" s="13">
        <v>97</v>
      </c>
      <c r="I37" s="16">
        <v>62.2</v>
      </c>
      <c r="J37" s="5">
        <v>36</v>
      </c>
      <c r="K37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Biotec/CRTD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Heinke</dc:creator>
  <cp:lastModifiedBy>Paula Heinke</cp:lastModifiedBy>
  <dcterms:created xsi:type="dcterms:W3CDTF">2017-10-19T14:29:46Z</dcterms:created>
  <dcterms:modified xsi:type="dcterms:W3CDTF">2017-10-20T10:58:54Z</dcterms:modified>
</cp:coreProperties>
</file>