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fabrost/work/C14_liver/write/"/>
    </mc:Choice>
  </mc:AlternateContent>
  <xr:revisionPtr revIDLastSave="0" documentId="8_{03E83851-4ECD-4349-8726-0473DF55D44A}" xr6:coauthVersionLast="32" xr6:coauthVersionMax="32" xr10:uidLastSave="{00000000-0000-0000-0000-000000000000}"/>
  <bookViews>
    <workbookView xWindow="0" yWindow="460" windowWidth="25200" windowHeight="119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C83" i="1"/>
  <c r="D82" i="1"/>
  <c r="C82" i="1"/>
  <c r="D81" i="1" l="1"/>
  <c r="D80" i="1"/>
  <c r="D79" i="1"/>
  <c r="D78" i="1"/>
  <c r="D77" i="1"/>
  <c r="D76" i="1"/>
  <c r="D75" i="1"/>
  <c r="C81" i="1"/>
  <c r="C80" i="1"/>
  <c r="C79" i="1"/>
  <c r="C78" i="1"/>
  <c r="C77" i="1"/>
  <c r="C76" i="1"/>
  <c r="C75" i="1"/>
  <c r="D74" i="1"/>
  <c r="D73" i="1"/>
  <c r="D72" i="1"/>
  <c r="D71" i="1"/>
  <c r="C74" i="1"/>
  <c r="C73" i="1"/>
  <c r="C72" i="1"/>
  <c r="C71" i="1"/>
  <c r="D70" i="1"/>
  <c r="D69" i="1"/>
  <c r="D68" i="1"/>
  <c r="D67" i="1"/>
  <c r="D66" i="1"/>
  <c r="D65" i="1"/>
  <c r="C70" i="1"/>
  <c r="C69" i="1"/>
  <c r="C68" i="1"/>
  <c r="C67" i="1"/>
  <c r="C66" i="1"/>
  <c r="C65" i="1"/>
  <c r="D64" i="1"/>
  <c r="D63" i="1"/>
  <c r="D62" i="1"/>
  <c r="D61" i="1"/>
  <c r="D60" i="1"/>
  <c r="D59" i="1"/>
  <c r="D58" i="1"/>
  <c r="C64" i="1"/>
  <c r="C63" i="1"/>
  <c r="C62" i="1"/>
  <c r="C61" i="1"/>
  <c r="C60" i="1"/>
  <c r="C59" i="1"/>
  <c r="C58" i="1"/>
  <c r="D57" i="1"/>
  <c r="D56" i="1"/>
  <c r="D55" i="1"/>
  <c r="D54" i="1"/>
  <c r="D53" i="1"/>
  <c r="C57" i="1"/>
  <c r="C56" i="1"/>
  <c r="C55" i="1"/>
  <c r="C54" i="1"/>
  <c r="C53" i="1"/>
  <c r="D52" i="1"/>
  <c r="D51" i="1"/>
  <c r="D50" i="1"/>
  <c r="D49" i="1"/>
  <c r="D48" i="1"/>
  <c r="D47" i="1"/>
  <c r="D46" i="1"/>
  <c r="C52" i="1"/>
  <c r="C51" i="1"/>
  <c r="C50" i="1"/>
  <c r="C49" i="1"/>
  <c r="C48" i="1"/>
  <c r="C47" i="1"/>
  <c r="D45" i="1"/>
  <c r="D44" i="1"/>
  <c r="D43" i="1"/>
  <c r="D42" i="1"/>
  <c r="D41" i="1"/>
  <c r="D40" i="1"/>
  <c r="D39" i="1"/>
  <c r="D38" i="1"/>
  <c r="C45" i="1"/>
  <c r="C44" i="1"/>
  <c r="C43" i="1"/>
  <c r="C42" i="1"/>
  <c r="C41" i="1"/>
  <c r="C40" i="1"/>
  <c r="C39" i="1"/>
  <c r="C38" i="1"/>
  <c r="C5" i="1" l="1"/>
  <c r="D5" i="1"/>
  <c r="D37" i="1"/>
  <c r="C37" i="1"/>
  <c r="D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<sst xmlns="http://schemas.openxmlformats.org/spreadsheetml/2006/main" count="495" uniqueCount="220">
  <si>
    <t>Code</t>
  </si>
  <si>
    <t>sample</t>
  </si>
  <si>
    <t>DOB</t>
  </si>
  <si>
    <t>sort</t>
  </si>
  <si>
    <t>no sorted</t>
  </si>
  <si>
    <t>Error, 2 s</t>
  </si>
  <si>
    <t>comment</t>
  </si>
  <si>
    <t>DOA</t>
  </si>
  <si>
    <t>PH1</t>
  </si>
  <si>
    <t>ND380</t>
  </si>
  <si>
    <t>unsorted</t>
  </si>
  <si>
    <t>PH2</t>
  </si>
  <si>
    <t>ND388</t>
  </si>
  <si>
    <t>PH3</t>
  </si>
  <si>
    <t>ND381</t>
  </si>
  <si>
    <t>58 mio</t>
  </si>
  <si>
    <t>PH4</t>
  </si>
  <si>
    <t>ND382</t>
  </si>
  <si>
    <t>52 mio</t>
  </si>
  <si>
    <t>PH6</t>
  </si>
  <si>
    <t>ND022</t>
  </si>
  <si>
    <t>62 mio</t>
  </si>
  <si>
    <t>PH7</t>
  </si>
  <si>
    <t>ND023</t>
  </si>
  <si>
    <t>70 mio</t>
  </si>
  <si>
    <t>protocol B</t>
  </si>
  <si>
    <t>PH9</t>
  </si>
  <si>
    <t>ND383</t>
  </si>
  <si>
    <t>66 mio</t>
  </si>
  <si>
    <t>PH10</t>
  </si>
  <si>
    <t>56 mio</t>
  </si>
  <si>
    <t>PH13</t>
  </si>
  <si>
    <t>ND377</t>
  </si>
  <si>
    <t>69 mio</t>
  </si>
  <si>
    <t>PH14</t>
  </si>
  <si>
    <t>46 mio</t>
  </si>
  <si>
    <t>ND392</t>
  </si>
  <si>
    <t>71 mio</t>
  </si>
  <si>
    <t>PH18</t>
  </si>
  <si>
    <t>37 mio</t>
  </si>
  <si>
    <t>PH19</t>
  </si>
  <si>
    <t>129 mio</t>
  </si>
  <si>
    <t>PH20</t>
  </si>
  <si>
    <t>ND385</t>
  </si>
  <si>
    <t>PH21</t>
  </si>
  <si>
    <t>ND390</t>
  </si>
  <si>
    <t>PH22</t>
  </si>
  <si>
    <t>HL#5</t>
  </si>
  <si>
    <t>122 mio</t>
  </si>
  <si>
    <t>PH23</t>
  </si>
  <si>
    <t>59 mio</t>
  </si>
  <si>
    <t>PH24</t>
  </si>
  <si>
    <t>PH25</t>
  </si>
  <si>
    <t>ND394</t>
  </si>
  <si>
    <t>85 mio</t>
  </si>
  <si>
    <t>PH26</t>
  </si>
  <si>
    <t>PH27</t>
  </si>
  <si>
    <t>ND393</t>
  </si>
  <si>
    <t>44 mio</t>
  </si>
  <si>
    <t>PH29</t>
  </si>
  <si>
    <t>ND395</t>
  </si>
  <si>
    <t>PH30</t>
  </si>
  <si>
    <t>30 mio</t>
  </si>
  <si>
    <t>PH31</t>
  </si>
  <si>
    <t>ND402</t>
  </si>
  <si>
    <t>99 mio</t>
  </si>
  <si>
    <t>PH32</t>
  </si>
  <si>
    <t>24 mio</t>
  </si>
  <si>
    <t>PH33</t>
  </si>
  <si>
    <t>PH34</t>
  </si>
  <si>
    <t>ND387</t>
  </si>
  <si>
    <t>115 mio</t>
  </si>
  <si>
    <t>PH35</t>
  </si>
  <si>
    <t>38 mio</t>
  </si>
  <si>
    <t>PH36</t>
  </si>
  <si>
    <t>PH38</t>
  </si>
  <si>
    <t>ND396</t>
  </si>
  <si>
    <t>47 mio</t>
  </si>
  <si>
    <t>PH39</t>
  </si>
  <si>
    <t>PH40</t>
  </si>
  <si>
    <t>ND401</t>
  </si>
  <si>
    <t>57 mio</t>
  </si>
  <si>
    <t>PH41</t>
  </si>
  <si>
    <t>PH42</t>
  </si>
  <si>
    <t>PH44</t>
  </si>
  <si>
    <t>PH45</t>
  </si>
  <si>
    <t>PH46</t>
  </si>
  <si>
    <t>21 mio</t>
  </si>
  <si>
    <r>
      <t xml:space="preserve">Δ </t>
    </r>
    <r>
      <rPr>
        <b/>
        <vertAlign val="superscript"/>
        <sz val="11"/>
        <rFont val="Calibri"/>
        <family val="2"/>
        <scheme val="minor"/>
      </rPr>
      <t>14</t>
    </r>
    <r>
      <rPr>
        <b/>
        <sz val="11"/>
        <rFont val="Calibri"/>
        <family val="2"/>
        <scheme val="minor"/>
      </rPr>
      <t>C</t>
    </r>
  </si>
  <si>
    <t>hepatocyte</t>
  </si>
  <si>
    <t>non-hepatocyte</t>
  </si>
  <si>
    <t>purity %</t>
  </si>
  <si>
    <t>90 // 4</t>
  </si>
  <si>
    <t>% hepa // non-hepa</t>
  </si>
  <si>
    <t>76 // 13</t>
  </si>
  <si>
    <t>78 // 17</t>
  </si>
  <si>
    <t>80 // 13</t>
  </si>
  <si>
    <t>68 // 25</t>
  </si>
  <si>
    <t>85 // 9</t>
  </si>
  <si>
    <t>81 // 12</t>
  </si>
  <si>
    <t>84 // 12</t>
  </si>
  <si>
    <t>63 // 29</t>
  </si>
  <si>
    <t>74 // 16</t>
  </si>
  <si>
    <t>68 // 24</t>
  </si>
  <si>
    <t>62 // 32</t>
  </si>
  <si>
    <t>74 // 20</t>
  </si>
  <si>
    <t>61 // 37</t>
  </si>
  <si>
    <t>55 // 35</t>
  </si>
  <si>
    <t>75 // 20</t>
  </si>
  <si>
    <t>72 // 24</t>
  </si>
  <si>
    <t>40 // 52</t>
  </si>
  <si>
    <t>68 // 23</t>
  </si>
  <si>
    <t>75 // 15</t>
  </si>
  <si>
    <t>2 sorts</t>
  </si>
  <si>
    <t>PH47</t>
  </si>
  <si>
    <t>ND391</t>
  </si>
  <si>
    <t>61 mio</t>
  </si>
  <si>
    <t>PH48</t>
  </si>
  <si>
    <t>ND398</t>
  </si>
  <si>
    <t>67 mio</t>
  </si>
  <si>
    <t>PH50</t>
  </si>
  <si>
    <t>20 mio</t>
  </si>
  <si>
    <t>PH51</t>
  </si>
  <si>
    <t>ND404</t>
  </si>
  <si>
    <t>65 mio</t>
  </si>
  <si>
    <t>PH52</t>
  </si>
  <si>
    <t>PH53</t>
  </si>
  <si>
    <t>ND405</t>
  </si>
  <si>
    <t>75 mio</t>
  </si>
  <si>
    <t>PH54</t>
  </si>
  <si>
    <t>28 mio</t>
  </si>
  <si>
    <t>PH55</t>
  </si>
  <si>
    <t>ND407</t>
  </si>
  <si>
    <t>63 mio</t>
  </si>
  <si>
    <t>ND406</t>
  </si>
  <si>
    <t>PH58</t>
  </si>
  <si>
    <t>PH59</t>
  </si>
  <si>
    <t>PH60</t>
  </si>
  <si>
    <t>PH61</t>
  </si>
  <si>
    <t>PH62</t>
  </si>
  <si>
    <t>PH63</t>
  </si>
  <si>
    <t>PH64</t>
  </si>
  <si>
    <t>PH65</t>
  </si>
  <si>
    <t>ND399</t>
  </si>
  <si>
    <t>104 mio</t>
  </si>
  <si>
    <t>PH66</t>
  </si>
  <si>
    <t>PH68</t>
  </si>
  <si>
    <t>73 mio</t>
  </si>
  <si>
    <t>PH69</t>
  </si>
  <si>
    <t>PH71</t>
  </si>
  <si>
    <t>ND408</t>
  </si>
  <si>
    <t>PH73</t>
  </si>
  <si>
    <t>PH74</t>
  </si>
  <si>
    <t>PH75</t>
  </si>
  <si>
    <t>PH76</t>
  </si>
  <si>
    <t>PH77</t>
  </si>
  <si>
    <t>PH78</t>
  </si>
  <si>
    <t>PH79</t>
  </si>
  <si>
    <t>HL#6</t>
  </si>
  <si>
    <t>PH81</t>
  </si>
  <si>
    <t>PH82</t>
  </si>
  <si>
    <t>HL#8</t>
  </si>
  <si>
    <t>127 mio</t>
  </si>
  <si>
    <t>PH83</t>
  </si>
  <si>
    <t>PH84</t>
  </si>
  <si>
    <t>PH85</t>
  </si>
  <si>
    <t>HL#3</t>
  </si>
  <si>
    <t>96 mio</t>
  </si>
  <si>
    <t>PH87</t>
  </si>
  <si>
    <t>PH89</t>
  </si>
  <si>
    <t>68 mio</t>
  </si>
  <si>
    <t>PH90</t>
  </si>
  <si>
    <t>PH91-1</t>
  </si>
  <si>
    <t>43 mio /2</t>
  </si>
  <si>
    <t>PH92</t>
  </si>
  <si>
    <t>36 mio</t>
  </si>
  <si>
    <t>HL#10</t>
  </si>
  <si>
    <t>PH94</t>
  </si>
  <si>
    <t>34 mio</t>
  </si>
  <si>
    <t>PH95</t>
  </si>
  <si>
    <t>PH96</t>
  </si>
  <si>
    <t>HL#7</t>
  </si>
  <si>
    <t>PH97</t>
  </si>
  <si>
    <t>PH98</t>
  </si>
  <si>
    <t>ND403</t>
  </si>
  <si>
    <t>PH99</t>
  </si>
  <si>
    <t>51 mio</t>
  </si>
  <si>
    <t>PH100</t>
  </si>
  <si>
    <t>Pathology</t>
  </si>
  <si>
    <r>
      <t>hepatocyte</t>
    </r>
    <r>
      <rPr>
        <sz val="11"/>
        <color theme="1"/>
        <rFont val="Calibri"/>
        <family val="2"/>
      </rPr>
      <t xml:space="preserve"> 2n</t>
    </r>
  </si>
  <si>
    <r>
      <t>hepatocyte</t>
    </r>
    <r>
      <rPr>
        <sz val="11"/>
        <color theme="1"/>
        <rFont val="Calibri"/>
        <family val="2"/>
      </rPr>
      <t xml:space="preserve"> 4n</t>
    </r>
  </si>
  <si>
    <t>N</t>
  </si>
  <si>
    <t>Y</t>
  </si>
  <si>
    <t>T</t>
  </si>
  <si>
    <t>44 // 36</t>
  </si>
  <si>
    <t>60 // 35</t>
  </si>
  <si>
    <t>74 // 19</t>
  </si>
  <si>
    <t>69 // 27</t>
  </si>
  <si>
    <t>65 // 26</t>
  </si>
  <si>
    <t>85 // 11</t>
  </si>
  <si>
    <t>22 // 37</t>
  </si>
  <si>
    <t>72 // 22</t>
  </si>
  <si>
    <t>58 // 32</t>
  </si>
  <si>
    <t>69 // 26</t>
  </si>
  <si>
    <t>67 // 25</t>
  </si>
  <si>
    <t>66 // 30</t>
  </si>
  <si>
    <t>3 sorts</t>
  </si>
  <si>
    <t>83 // 11</t>
  </si>
  <si>
    <t>35 // 31</t>
  </si>
  <si>
    <t>67 // 27</t>
  </si>
  <si>
    <t>49 // 42</t>
  </si>
  <si>
    <t>no sort</t>
  </si>
  <si>
    <t>no sort, protocol B</t>
  </si>
  <si>
    <t>PH105</t>
  </si>
  <si>
    <t>HL#4</t>
  </si>
  <si>
    <t>PH107</t>
  </si>
  <si>
    <t>HL#9</t>
  </si>
  <si>
    <r>
      <t>HNF4</t>
    </r>
    <r>
      <rPr>
        <sz val="11"/>
        <color theme="1"/>
        <rFont val="Calibri"/>
        <family val="2"/>
      </rPr>
      <t>α -</t>
    </r>
  </si>
  <si>
    <t>42 mio</t>
  </si>
  <si>
    <t>cell age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</si>
</sst>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 applyFill="1" applyBorder="1" applyAlignment="1"/>
    <xf numFmtId="0" fontId="3" fillId="0" borderId="0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3" fillId="0" borderId="0" xfId="0" applyNumberFormat="1" applyFont="1"/>
    <xf numFmtId="0" fontId="3" fillId="0" borderId="0" xfId="0" applyFont="1" applyFill="1"/>
    <xf numFmtId="0" fontId="0" fillId="2" borderId="0" xfId="0" applyFill="1"/>
    <xf numFmtId="0" fontId="0" fillId="2" borderId="0" xfId="0" applyFill="1" applyAlignment="1"/>
    <xf numFmtId="164" fontId="0" fillId="2" borderId="0" xfId="0" applyNumberFormat="1" applyFill="1" applyAlignment="1"/>
    <xf numFmtId="0" fontId="0" fillId="2" borderId="0" xfId="0" applyFill="1" applyBorder="1"/>
    <xf numFmtId="0" fontId="3" fillId="2" borderId="0" xfId="0" applyFont="1" applyFill="1" applyBorder="1"/>
    <xf numFmtId="164" fontId="3" fillId="2" borderId="0" xfId="0" applyNumberFormat="1" applyFont="1" applyFill="1"/>
    <xf numFmtId="1" fontId="0" fillId="2" borderId="0" xfId="0" applyNumberFormat="1" applyFill="1"/>
    <xf numFmtId="0" fontId="0" fillId="2" borderId="0" xfId="0" applyFill="1" applyAlignment="1">
      <alignment wrapText="1"/>
    </xf>
    <xf numFmtId="0" fontId="3" fillId="2" borderId="0" xfId="0" applyFont="1" applyFill="1"/>
    <xf numFmtId="164" fontId="0" fillId="2" borderId="0" xfId="0" applyNumberFormat="1" applyFill="1" applyBorder="1" applyAlignme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164" fontId="3" fillId="0" borderId="0" xfId="0" applyNumberFormat="1" applyFont="1" applyFill="1"/>
    <xf numFmtId="1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workbookViewId="0">
      <pane ySplit="1" topLeftCell="A2" activePane="bottomLeft" state="frozen"/>
      <selection pane="bottomLeft" activeCell="M25" sqref="M25"/>
    </sheetView>
  </sheetViews>
  <sheetFormatPr baseColWidth="10" defaultColWidth="8.83203125" defaultRowHeight="15" x14ac:dyDescent="0.2"/>
  <cols>
    <col min="3" max="3" width="8" customWidth="1"/>
    <col min="5" max="5" width="18.1640625" customWidth="1"/>
    <col min="6" max="6" width="15.83203125" customWidth="1"/>
    <col min="7" max="8" width="9.6640625" style="12" customWidth="1"/>
    <col min="9" max="9" width="9.1640625" style="12"/>
    <col min="11" max="11" width="11.5" customWidth="1"/>
    <col min="12" max="12" width="26.83203125" customWidth="1"/>
  </cols>
  <sheetData>
    <row r="1" spans="1:15" ht="17" x14ac:dyDescent="0.2">
      <c r="A1" s="1" t="s">
        <v>0</v>
      </c>
      <c r="B1" s="1" t="s">
        <v>1</v>
      </c>
      <c r="C1" s="1" t="s">
        <v>2</v>
      </c>
      <c r="D1" s="4" t="s">
        <v>7</v>
      </c>
      <c r="E1" s="4" t="s">
        <v>93</v>
      </c>
      <c r="F1" s="1" t="s">
        <v>3</v>
      </c>
      <c r="G1" s="13" t="s">
        <v>4</v>
      </c>
      <c r="H1" s="13" t="s">
        <v>91</v>
      </c>
      <c r="I1" s="14" t="s">
        <v>88</v>
      </c>
      <c r="J1" s="2" t="s">
        <v>5</v>
      </c>
      <c r="K1" s="2" t="s">
        <v>188</v>
      </c>
      <c r="L1" s="3" t="s">
        <v>6</v>
      </c>
      <c r="M1" s="1" t="s">
        <v>219</v>
      </c>
    </row>
    <row r="2" spans="1:15" x14ac:dyDescent="0.2">
      <c r="A2" t="s">
        <v>8</v>
      </c>
      <c r="B2" t="s">
        <v>9</v>
      </c>
      <c r="C2">
        <f>1942+10/12</f>
        <v>1942.8333333333333</v>
      </c>
      <c r="D2" s="7">
        <f>2016+5/12</f>
        <v>2016.4166666666667</v>
      </c>
      <c r="E2" s="7" t="s">
        <v>92</v>
      </c>
      <c r="F2" t="s">
        <v>10</v>
      </c>
      <c r="I2" s="15">
        <v>78.41560945327619</v>
      </c>
      <c r="J2" s="5">
        <v>7.962871946765036</v>
      </c>
      <c r="K2" s="5" t="s">
        <v>191</v>
      </c>
      <c r="L2" s="6"/>
      <c r="M2">
        <v>11.472761588374579</v>
      </c>
    </row>
    <row r="3" spans="1:15" x14ac:dyDescent="0.2">
      <c r="A3" t="s">
        <v>11</v>
      </c>
      <c r="B3" t="s">
        <v>12</v>
      </c>
      <c r="C3">
        <f>1991+5/12</f>
        <v>1991.4166666666667</v>
      </c>
      <c r="D3" s="8">
        <f>2016+10/12</f>
        <v>2016.8333333333333</v>
      </c>
      <c r="E3" s="8" t="s">
        <v>95</v>
      </c>
      <c r="F3" t="s">
        <v>10</v>
      </c>
      <c r="I3" s="15">
        <v>25.253774008343832</v>
      </c>
      <c r="J3" s="5">
        <v>7.8247886240970264</v>
      </c>
      <c r="K3" s="5" t="s">
        <v>191</v>
      </c>
      <c r="L3" s="6" t="s">
        <v>113</v>
      </c>
      <c r="M3">
        <v>2.8823134672926671</v>
      </c>
    </row>
    <row r="4" spans="1:15" x14ac:dyDescent="0.2">
      <c r="A4" t="s">
        <v>13</v>
      </c>
      <c r="B4" t="s">
        <v>14</v>
      </c>
      <c r="C4">
        <f>1985+2/12</f>
        <v>1985.1666666666667</v>
      </c>
      <c r="D4" s="9">
        <f>2016+5/12</f>
        <v>2016.4166666666667</v>
      </c>
      <c r="E4" s="9" t="s">
        <v>94</v>
      </c>
      <c r="F4" t="s">
        <v>89</v>
      </c>
      <c r="G4" s="12" t="s">
        <v>15</v>
      </c>
      <c r="H4" s="12">
        <v>98</v>
      </c>
      <c r="I4" s="15">
        <v>40.336283971718515</v>
      </c>
      <c r="J4" s="5">
        <v>17.575487811337108</v>
      </c>
      <c r="K4" s="5" t="s">
        <v>191</v>
      </c>
      <c r="L4" s="6"/>
      <c r="M4">
        <v>5.4494483296466978</v>
      </c>
    </row>
    <row r="5" spans="1:15" x14ac:dyDescent="0.2">
      <c r="A5" t="s">
        <v>16</v>
      </c>
      <c r="B5" t="s">
        <v>17</v>
      </c>
      <c r="C5">
        <f>1982+1/12</f>
        <v>1982.0833333333333</v>
      </c>
      <c r="D5" s="8">
        <f>2016+6/12</f>
        <v>2016.5</v>
      </c>
      <c r="E5" s="8" t="s">
        <v>96</v>
      </c>
      <c r="F5" t="s">
        <v>89</v>
      </c>
      <c r="G5" s="12" t="s">
        <v>18</v>
      </c>
      <c r="H5" s="12">
        <v>98</v>
      </c>
      <c r="I5" s="15">
        <v>18.815338462310649</v>
      </c>
      <c r="J5" s="5">
        <v>10.6844672735294</v>
      </c>
      <c r="K5" s="5" t="s">
        <v>191</v>
      </c>
      <c r="L5" s="6"/>
      <c r="M5">
        <v>1.368685640618476</v>
      </c>
    </row>
    <row r="6" spans="1:15" x14ac:dyDescent="0.2">
      <c r="A6" t="s">
        <v>19</v>
      </c>
      <c r="B6" t="s">
        <v>20</v>
      </c>
      <c r="C6">
        <v>1946.5</v>
      </c>
      <c r="D6" s="9">
        <f>2004+10/12</f>
        <v>2004.8333333333333</v>
      </c>
      <c r="E6" s="9" t="s">
        <v>97</v>
      </c>
      <c r="F6" t="s">
        <v>89</v>
      </c>
      <c r="G6" s="12" t="s">
        <v>21</v>
      </c>
      <c r="H6" s="12">
        <v>99</v>
      </c>
      <c r="I6" s="15">
        <v>75.001385278373959</v>
      </c>
      <c r="J6" s="5">
        <v>9.4219621797545372</v>
      </c>
      <c r="K6" s="5" t="s">
        <v>191</v>
      </c>
      <c r="L6" s="6" t="s">
        <v>113</v>
      </c>
      <c r="M6">
        <v>1.413331832285194</v>
      </c>
    </row>
    <row r="7" spans="1:15" x14ac:dyDescent="0.2">
      <c r="A7" t="s">
        <v>22</v>
      </c>
      <c r="B7" t="s">
        <v>23</v>
      </c>
      <c r="C7">
        <f>1945+(1/12*10)</f>
        <v>1945.8333333333333</v>
      </c>
      <c r="D7" s="9">
        <f>2004+10/12</f>
        <v>2004.8333333333333</v>
      </c>
      <c r="E7" s="9" t="s">
        <v>98</v>
      </c>
      <c r="F7" t="s">
        <v>89</v>
      </c>
      <c r="G7" s="12" t="s">
        <v>24</v>
      </c>
      <c r="H7" s="12">
        <v>98</v>
      </c>
      <c r="I7" s="15">
        <v>90.351288825531554</v>
      </c>
      <c r="J7" s="5">
        <v>8.7907234740684341</v>
      </c>
      <c r="K7" s="5" t="s">
        <v>191</v>
      </c>
      <c r="L7" s="6"/>
      <c r="M7">
        <v>3.854445541948063</v>
      </c>
    </row>
    <row r="8" spans="1:15" x14ac:dyDescent="0.2">
      <c r="A8" t="s">
        <v>26</v>
      </c>
      <c r="B8" t="s">
        <v>27</v>
      </c>
      <c r="C8">
        <f>1937+7/12</f>
        <v>1937.5833333333333</v>
      </c>
      <c r="D8" s="9">
        <f>2016+8/12</f>
        <v>2016.6666666666667</v>
      </c>
      <c r="E8" s="9" t="s">
        <v>99</v>
      </c>
      <c r="F8" t="s">
        <v>89</v>
      </c>
      <c r="G8" s="16" t="s">
        <v>28</v>
      </c>
      <c r="H8" s="16">
        <v>98</v>
      </c>
      <c r="I8" s="15">
        <v>41.242664029572666</v>
      </c>
      <c r="J8" s="5">
        <v>8.5687590331374377</v>
      </c>
      <c r="K8" s="5" t="s">
        <v>192</v>
      </c>
      <c r="L8" s="6"/>
      <c r="M8">
        <v>5.7856680905141671</v>
      </c>
    </row>
    <row r="9" spans="1:15" x14ac:dyDescent="0.2">
      <c r="A9" t="s">
        <v>29</v>
      </c>
      <c r="B9" t="s">
        <v>12</v>
      </c>
      <c r="C9">
        <f>1991+5/12</f>
        <v>1991.4166666666667</v>
      </c>
      <c r="D9" s="8">
        <f>2016+10/12</f>
        <v>2016.8333333333333</v>
      </c>
      <c r="E9" s="8" t="s">
        <v>95</v>
      </c>
      <c r="F9" t="s">
        <v>89</v>
      </c>
      <c r="G9" s="16" t="s">
        <v>30</v>
      </c>
      <c r="H9" s="16">
        <v>99</v>
      </c>
      <c r="I9" s="15">
        <v>18.573482476591963</v>
      </c>
      <c r="J9" s="5">
        <v>9.2289418578001907</v>
      </c>
      <c r="K9" s="5" t="s">
        <v>191</v>
      </c>
      <c r="L9" s="6" t="s">
        <v>113</v>
      </c>
      <c r="M9">
        <v>1.586408539826266</v>
      </c>
    </row>
    <row r="10" spans="1:15" x14ac:dyDescent="0.2">
      <c r="A10" t="s">
        <v>31</v>
      </c>
      <c r="B10" t="s">
        <v>32</v>
      </c>
      <c r="C10">
        <f>1980+5/12</f>
        <v>1980.4166666666667</v>
      </c>
      <c r="D10" s="7">
        <f>2016+5/12</f>
        <v>2016.4166666666667</v>
      </c>
      <c r="E10" s="8" t="s">
        <v>100</v>
      </c>
      <c r="F10" t="s">
        <v>89</v>
      </c>
      <c r="G10" s="10" t="s">
        <v>33</v>
      </c>
      <c r="H10" s="10">
        <v>98</v>
      </c>
      <c r="I10" s="15">
        <v>25.8</v>
      </c>
      <c r="J10" s="5">
        <v>22</v>
      </c>
      <c r="K10" s="5" t="s">
        <v>192</v>
      </c>
      <c r="L10" s="6"/>
      <c r="M10">
        <v>2.597471441174501</v>
      </c>
    </row>
    <row r="11" spans="1:15" s="17" customFormat="1" x14ac:dyDescent="0.2">
      <c r="A11" s="17" t="s">
        <v>34</v>
      </c>
      <c r="B11" s="17" t="s">
        <v>32</v>
      </c>
      <c r="C11" s="17">
        <f>1980+5/12</f>
        <v>1980.4166666666667</v>
      </c>
      <c r="D11" s="18">
        <f>2016+5/12</f>
        <v>2016.4166666666667</v>
      </c>
      <c r="E11" s="19" t="s">
        <v>100</v>
      </c>
      <c r="F11" s="20" t="s">
        <v>10</v>
      </c>
      <c r="G11" s="21"/>
      <c r="H11" s="21"/>
      <c r="I11" s="22">
        <v>22.4</v>
      </c>
      <c r="J11" s="23">
        <v>45</v>
      </c>
      <c r="K11" s="23" t="s">
        <v>192</v>
      </c>
      <c r="L11" s="24"/>
      <c r="M11">
        <v>1.9487049743243361</v>
      </c>
      <c r="N11"/>
      <c r="O11"/>
    </row>
    <row r="12" spans="1:15" x14ac:dyDescent="0.2">
      <c r="A12" t="s">
        <v>38</v>
      </c>
      <c r="B12" t="s">
        <v>36</v>
      </c>
      <c r="C12">
        <f>1971+7/12</f>
        <v>1971.5833333333333</v>
      </c>
      <c r="D12" s="7">
        <f>2016+12/12</f>
        <v>2017</v>
      </c>
      <c r="E12" s="8" t="s">
        <v>101</v>
      </c>
      <c r="F12" t="s">
        <v>90</v>
      </c>
      <c r="G12" s="12" t="s">
        <v>39</v>
      </c>
      <c r="H12" s="12">
        <v>97</v>
      </c>
      <c r="I12" s="15">
        <v>21.1</v>
      </c>
      <c r="J12" s="5">
        <v>25</v>
      </c>
      <c r="K12" s="5" t="s">
        <v>192</v>
      </c>
      <c r="L12" s="6" t="s">
        <v>113</v>
      </c>
      <c r="M12">
        <v>2.221171187381386</v>
      </c>
    </row>
    <row r="13" spans="1:15" ht="15.75" customHeight="1" x14ac:dyDescent="0.2">
      <c r="A13" t="s">
        <v>40</v>
      </c>
      <c r="B13" t="s">
        <v>9</v>
      </c>
      <c r="C13">
        <f>1942+10/12</f>
        <v>1942.8333333333333</v>
      </c>
      <c r="D13" s="7">
        <f>2016+5/12</f>
        <v>2016.4166666666667</v>
      </c>
      <c r="E13" s="7" t="s">
        <v>92</v>
      </c>
      <c r="F13" t="s">
        <v>89</v>
      </c>
      <c r="G13" s="12" t="s">
        <v>41</v>
      </c>
      <c r="H13" s="12">
        <v>98</v>
      </c>
      <c r="I13" s="15">
        <v>67.5</v>
      </c>
      <c r="J13" s="5">
        <v>14</v>
      </c>
      <c r="K13" s="5" t="s">
        <v>191</v>
      </c>
      <c r="L13" s="6" t="s">
        <v>113</v>
      </c>
      <c r="M13">
        <v>9.773800645691157</v>
      </c>
    </row>
    <row r="14" spans="1:15" s="17" customFormat="1" x14ac:dyDescent="0.2">
      <c r="A14" s="17" t="s">
        <v>42</v>
      </c>
      <c r="B14" s="17" t="s">
        <v>43</v>
      </c>
      <c r="C14" s="17">
        <f>1951+2/12</f>
        <v>1951.1666666666667</v>
      </c>
      <c r="D14" s="18">
        <f>2016+9/12</f>
        <v>2016.75</v>
      </c>
      <c r="E14" s="19" t="s">
        <v>102</v>
      </c>
      <c r="F14" s="17" t="s">
        <v>89</v>
      </c>
      <c r="G14" s="25" t="s">
        <v>30</v>
      </c>
      <c r="H14" s="25">
        <v>98</v>
      </c>
      <c r="I14" s="22">
        <v>17.7</v>
      </c>
      <c r="J14" s="23">
        <v>35</v>
      </c>
      <c r="K14" s="23" t="s">
        <v>192</v>
      </c>
      <c r="L14" s="24" t="s">
        <v>25</v>
      </c>
      <c r="M14">
        <v>1.3539923510196561</v>
      </c>
      <c r="N14"/>
      <c r="O14"/>
    </row>
    <row r="15" spans="1:15" x14ac:dyDescent="0.2">
      <c r="A15" t="s">
        <v>44</v>
      </c>
      <c r="B15" t="s">
        <v>45</v>
      </c>
      <c r="C15">
        <f>1963+12/12</f>
        <v>1964</v>
      </c>
      <c r="D15" s="7">
        <f>2016+11/12</f>
        <v>2016.9166666666667</v>
      </c>
      <c r="E15" s="8" t="s">
        <v>103</v>
      </c>
      <c r="F15" t="s">
        <v>89</v>
      </c>
      <c r="G15" s="12" t="s">
        <v>18</v>
      </c>
      <c r="H15" s="12">
        <v>99</v>
      </c>
      <c r="I15" s="15">
        <v>28</v>
      </c>
      <c r="J15" s="5">
        <v>19</v>
      </c>
      <c r="K15" s="5" t="s">
        <v>192</v>
      </c>
      <c r="L15" s="6"/>
      <c r="M15">
        <v>3.5070849774620991</v>
      </c>
    </row>
    <row r="16" spans="1:15" x14ac:dyDescent="0.2">
      <c r="A16" t="s">
        <v>46</v>
      </c>
      <c r="B16" t="s">
        <v>47</v>
      </c>
      <c r="C16">
        <f>1952+11/12</f>
        <v>1952.9166666666667</v>
      </c>
      <c r="D16" s="7">
        <f>2017+5/12</f>
        <v>2017.4166666666667</v>
      </c>
      <c r="E16" s="8" t="s">
        <v>104</v>
      </c>
      <c r="F16" t="s">
        <v>89</v>
      </c>
      <c r="G16" s="12" t="s">
        <v>48</v>
      </c>
      <c r="H16" s="8">
        <v>99</v>
      </c>
      <c r="I16" s="15">
        <v>39.6</v>
      </c>
      <c r="J16" s="5">
        <v>17</v>
      </c>
      <c r="K16" s="5" t="s">
        <v>193</v>
      </c>
      <c r="L16" s="11"/>
      <c r="M16">
        <v>6.1574982470663144</v>
      </c>
    </row>
    <row r="17" spans="1:13" x14ac:dyDescent="0.2">
      <c r="A17" t="s">
        <v>49</v>
      </c>
      <c r="B17" t="s">
        <v>47</v>
      </c>
      <c r="C17">
        <f>1952+11/12</f>
        <v>1952.9166666666667</v>
      </c>
      <c r="D17" s="7">
        <f>2017+5/12</f>
        <v>2017.4166666666667</v>
      </c>
      <c r="E17" s="8" t="s">
        <v>104</v>
      </c>
      <c r="F17" t="s">
        <v>90</v>
      </c>
      <c r="G17" s="12" t="s">
        <v>50</v>
      </c>
      <c r="H17" s="12">
        <v>97</v>
      </c>
      <c r="I17" s="15">
        <v>41.4</v>
      </c>
      <c r="J17" s="5">
        <v>27</v>
      </c>
      <c r="K17" s="5" t="s">
        <v>193</v>
      </c>
      <c r="L17" s="6"/>
      <c r="M17">
        <v>6.4701311798078116</v>
      </c>
    </row>
    <row r="18" spans="1:13" x14ac:dyDescent="0.2">
      <c r="A18" t="s">
        <v>51</v>
      </c>
      <c r="B18" t="s">
        <v>47</v>
      </c>
      <c r="C18">
        <f>1952+11/12</f>
        <v>1952.9166666666667</v>
      </c>
      <c r="D18" s="7">
        <f>2017+5/12</f>
        <v>2017.4166666666667</v>
      </c>
      <c r="E18" s="8" t="s">
        <v>104</v>
      </c>
      <c r="F18" t="s">
        <v>10</v>
      </c>
      <c r="I18" s="15">
        <v>41.4</v>
      </c>
      <c r="J18" s="5">
        <v>19</v>
      </c>
      <c r="K18" s="5" t="s">
        <v>193</v>
      </c>
      <c r="L18" s="6"/>
      <c r="M18">
        <v>6.4701311798078116</v>
      </c>
    </row>
    <row r="19" spans="1:13" x14ac:dyDescent="0.2">
      <c r="A19" t="s">
        <v>52</v>
      </c>
      <c r="B19" t="s">
        <v>53</v>
      </c>
      <c r="C19">
        <f>1979+3/12</f>
        <v>1979.25</v>
      </c>
      <c r="D19" s="7">
        <f>2017+1/12</f>
        <v>2017.0833333333333</v>
      </c>
      <c r="E19" s="8" t="s">
        <v>105</v>
      </c>
      <c r="F19" t="s">
        <v>89</v>
      </c>
      <c r="G19" s="12" t="s">
        <v>54</v>
      </c>
      <c r="H19" s="12">
        <v>99</v>
      </c>
      <c r="I19" s="15">
        <v>49.6</v>
      </c>
      <c r="J19" s="5">
        <v>19</v>
      </c>
      <c r="K19" s="5" t="s">
        <v>192</v>
      </c>
      <c r="L19" s="6"/>
      <c r="M19">
        <v>7.6402130421305534</v>
      </c>
    </row>
    <row r="20" spans="1:13" x14ac:dyDescent="0.2">
      <c r="A20" t="s">
        <v>55</v>
      </c>
      <c r="B20" t="s">
        <v>53</v>
      </c>
      <c r="C20">
        <f>1979+3/12</f>
        <v>1979.25</v>
      </c>
      <c r="D20" s="7">
        <f>2017+1/12</f>
        <v>2017.0833333333333</v>
      </c>
      <c r="E20" s="8" t="s">
        <v>105</v>
      </c>
      <c r="F20" t="s">
        <v>10</v>
      </c>
      <c r="I20" s="15">
        <v>48.3</v>
      </c>
      <c r="J20" s="5">
        <v>19</v>
      </c>
      <c r="K20" s="5" t="s">
        <v>192</v>
      </c>
      <c r="L20" s="6"/>
      <c r="M20">
        <v>7.4201067997415429</v>
      </c>
    </row>
    <row r="21" spans="1:13" x14ac:dyDescent="0.2">
      <c r="A21" t="s">
        <v>56</v>
      </c>
      <c r="B21" t="s">
        <v>57</v>
      </c>
      <c r="C21">
        <f>1943+4/12</f>
        <v>1943.3333333333333</v>
      </c>
      <c r="D21" s="7">
        <f>2017+1/12</f>
        <v>2017.0833333333333</v>
      </c>
      <c r="E21" s="8" t="s">
        <v>106</v>
      </c>
      <c r="F21" t="s">
        <v>89</v>
      </c>
      <c r="G21" s="12" t="s">
        <v>58</v>
      </c>
      <c r="H21" s="12">
        <v>98</v>
      </c>
      <c r="I21" s="15">
        <v>75.900000000000006</v>
      </c>
      <c r="J21" s="5">
        <v>17</v>
      </c>
      <c r="K21" s="5" t="s">
        <v>191</v>
      </c>
      <c r="L21" s="6"/>
      <c r="M21">
        <v>11.673791009303971</v>
      </c>
    </row>
    <row r="22" spans="1:13" x14ac:dyDescent="0.2">
      <c r="A22" t="s">
        <v>59</v>
      </c>
      <c r="B22" t="s">
        <v>60</v>
      </c>
      <c r="C22">
        <f>1971+1/12</f>
        <v>1971.0833333333333</v>
      </c>
      <c r="D22" s="7">
        <f>2017+2/12</f>
        <v>2017.1666666666667</v>
      </c>
      <c r="E22" s="8" t="s">
        <v>107</v>
      </c>
      <c r="F22" t="s">
        <v>89</v>
      </c>
      <c r="G22" s="12" t="s">
        <v>35</v>
      </c>
      <c r="H22" s="12">
        <v>98</v>
      </c>
      <c r="I22" s="15">
        <v>47.759406978221229</v>
      </c>
      <c r="J22" s="5">
        <v>19.908203739418362</v>
      </c>
      <c r="K22" s="5" t="s">
        <v>191</v>
      </c>
      <c r="L22" s="6"/>
      <c r="M22">
        <v>7.2939682273464346</v>
      </c>
    </row>
    <row r="23" spans="1:13" x14ac:dyDescent="0.2">
      <c r="A23" t="s">
        <v>61</v>
      </c>
      <c r="B23" t="s">
        <v>60</v>
      </c>
      <c r="C23">
        <f>1971+1/12</f>
        <v>1971.0833333333333</v>
      </c>
      <c r="D23" s="7">
        <f>2017+2/12</f>
        <v>2017.1666666666667</v>
      </c>
      <c r="E23" s="8" t="s">
        <v>107</v>
      </c>
      <c r="F23" t="s">
        <v>90</v>
      </c>
      <c r="G23" s="12" t="s">
        <v>62</v>
      </c>
      <c r="H23" s="12">
        <v>97</v>
      </c>
      <c r="I23" s="15">
        <v>67.012111165282391</v>
      </c>
      <c r="J23" s="5">
        <v>38.587906925888184</v>
      </c>
      <c r="K23" s="5" t="s">
        <v>191</v>
      </c>
      <c r="L23" s="6"/>
      <c r="M23">
        <v>10.071082923252391</v>
      </c>
    </row>
    <row r="24" spans="1:13" x14ac:dyDescent="0.2">
      <c r="A24" t="s">
        <v>63</v>
      </c>
      <c r="B24" t="s">
        <v>64</v>
      </c>
      <c r="C24">
        <f>1952+12/12</f>
        <v>1953</v>
      </c>
      <c r="D24" s="7">
        <f>2017+5/12</f>
        <v>2017.4166666666667</v>
      </c>
      <c r="E24" s="8" t="s">
        <v>108</v>
      </c>
      <c r="F24" t="s">
        <v>89</v>
      </c>
      <c r="G24" s="12" t="s">
        <v>65</v>
      </c>
      <c r="H24" s="12">
        <v>99</v>
      </c>
      <c r="I24" s="15">
        <v>39.131436705505337</v>
      </c>
      <c r="J24" s="5">
        <v>23.145094612205803</v>
      </c>
      <c r="K24" s="5" t="s">
        <v>191</v>
      </c>
      <c r="L24" s="6"/>
      <c r="M24">
        <v>6.0753224879684371</v>
      </c>
    </row>
    <row r="25" spans="1:13" x14ac:dyDescent="0.2">
      <c r="A25" t="s">
        <v>66</v>
      </c>
      <c r="B25" t="s">
        <v>64</v>
      </c>
      <c r="C25">
        <f>1952+12/12</f>
        <v>1953</v>
      </c>
      <c r="D25" s="7">
        <f>2017+5/12</f>
        <v>2017.4166666666667</v>
      </c>
      <c r="E25" s="8" t="s">
        <v>108</v>
      </c>
      <c r="F25" t="s">
        <v>90</v>
      </c>
      <c r="G25" s="12" t="s">
        <v>67</v>
      </c>
      <c r="H25" s="12">
        <v>98</v>
      </c>
      <c r="I25" s="15">
        <v>131.10698638698426</v>
      </c>
      <c r="J25" s="5">
        <v>41.36366492345126</v>
      </c>
      <c r="K25" s="5" t="s">
        <v>191</v>
      </c>
      <c r="L25" s="6"/>
    </row>
    <row r="26" spans="1:13" x14ac:dyDescent="0.2">
      <c r="A26" t="s">
        <v>68</v>
      </c>
      <c r="B26" t="s">
        <v>64</v>
      </c>
      <c r="C26">
        <f>1952+12/12</f>
        <v>1953</v>
      </c>
      <c r="D26" s="7">
        <f>2017+5/12</f>
        <v>2017.4166666666667</v>
      </c>
      <c r="E26" s="8" t="s">
        <v>108</v>
      </c>
      <c r="F26" t="s">
        <v>10</v>
      </c>
      <c r="I26" s="15">
        <v>69.08520606891399</v>
      </c>
      <c r="J26" s="5">
        <v>23.916946504538682</v>
      </c>
      <c r="K26" s="5" t="s">
        <v>191</v>
      </c>
      <c r="L26" s="6"/>
      <c r="M26">
        <v>10.882863050494199</v>
      </c>
    </row>
    <row r="27" spans="1:13" x14ac:dyDescent="0.2">
      <c r="A27" t="s">
        <v>69</v>
      </c>
      <c r="B27" t="s">
        <v>70</v>
      </c>
      <c r="C27">
        <f>1995+4/12</f>
        <v>1995.3333333333333</v>
      </c>
      <c r="D27" s="7">
        <f>2016+9/12</f>
        <v>2016.75</v>
      </c>
      <c r="E27" s="8" t="s">
        <v>109</v>
      </c>
      <c r="F27" t="s">
        <v>89</v>
      </c>
      <c r="G27" s="12" t="s">
        <v>71</v>
      </c>
      <c r="H27" s="12">
        <v>99</v>
      </c>
      <c r="I27" s="15">
        <v>26.662355851055697</v>
      </c>
      <c r="J27" s="5">
        <v>23.318955749386738</v>
      </c>
      <c r="K27" s="5" t="s">
        <v>191</v>
      </c>
      <c r="L27" s="6"/>
      <c r="M27">
        <v>3.0867535275133129</v>
      </c>
    </row>
    <row r="28" spans="1:13" x14ac:dyDescent="0.2">
      <c r="A28" t="s">
        <v>72</v>
      </c>
      <c r="B28" t="s">
        <v>70</v>
      </c>
      <c r="C28">
        <f>1995+4/12</f>
        <v>1995.3333333333333</v>
      </c>
      <c r="D28" s="7">
        <f>2016+9/12</f>
        <v>2016.75</v>
      </c>
      <c r="E28" s="8" t="s">
        <v>109</v>
      </c>
      <c r="F28" t="s">
        <v>90</v>
      </c>
      <c r="G28" s="12" t="s">
        <v>73</v>
      </c>
      <c r="H28" s="12">
        <v>98</v>
      </c>
      <c r="I28" s="15">
        <v>15.017663906276457</v>
      </c>
      <c r="J28" s="5">
        <v>43.141469089105826</v>
      </c>
      <c r="K28" s="5" t="s">
        <v>191</v>
      </c>
      <c r="L28" s="6"/>
      <c r="M28">
        <v>0.83889200361615412</v>
      </c>
    </row>
    <row r="29" spans="1:13" x14ac:dyDescent="0.2">
      <c r="A29" t="s">
        <v>74</v>
      </c>
      <c r="B29" t="s">
        <v>70</v>
      </c>
      <c r="C29">
        <f>1995+4/12</f>
        <v>1995.3333333333333</v>
      </c>
      <c r="D29" s="7">
        <f>2016+9/12</f>
        <v>2016.75</v>
      </c>
      <c r="E29" s="8" t="s">
        <v>109</v>
      </c>
      <c r="F29" t="s">
        <v>10</v>
      </c>
      <c r="I29" s="15">
        <v>59.306462099156576</v>
      </c>
      <c r="J29" s="5">
        <v>27.794918636798997</v>
      </c>
      <c r="K29" s="5" t="s">
        <v>191</v>
      </c>
      <c r="L29" s="6"/>
      <c r="M29">
        <v>11.03254687245477</v>
      </c>
    </row>
    <row r="30" spans="1:13" x14ac:dyDescent="0.2">
      <c r="A30" t="s">
        <v>75</v>
      </c>
      <c r="B30" t="s">
        <v>76</v>
      </c>
      <c r="C30">
        <f>1932+7/12</f>
        <v>1932.5833333333333</v>
      </c>
      <c r="D30" s="7">
        <f>2017+2/12</f>
        <v>2017.1666666666667</v>
      </c>
      <c r="E30" s="8" t="s">
        <v>110</v>
      </c>
      <c r="F30" t="s">
        <v>89</v>
      </c>
      <c r="G30" s="12" t="s">
        <v>77</v>
      </c>
      <c r="H30" s="12">
        <v>98</v>
      </c>
      <c r="I30" s="15">
        <v>32</v>
      </c>
      <c r="J30" s="5">
        <v>21</v>
      </c>
      <c r="K30" s="5" t="s">
        <v>191</v>
      </c>
      <c r="L30" s="6" t="s">
        <v>113</v>
      </c>
      <c r="M30">
        <v>4.5341318041882106</v>
      </c>
    </row>
    <row r="31" spans="1:13" x14ac:dyDescent="0.2">
      <c r="A31" t="s">
        <v>78</v>
      </c>
      <c r="B31" t="s">
        <v>76</v>
      </c>
      <c r="C31">
        <f>1932+7/12</f>
        <v>1932.5833333333333</v>
      </c>
      <c r="D31" s="7">
        <f>2017+2/12</f>
        <v>2017.1666666666667</v>
      </c>
      <c r="E31" s="8" t="s">
        <v>110</v>
      </c>
      <c r="F31" t="s">
        <v>90</v>
      </c>
      <c r="G31" s="12" t="s">
        <v>37</v>
      </c>
      <c r="H31" s="12">
        <v>98</v>
      </c>
      <c r="I31" s="15">
        <v>17.100000000000001</v>
      </c>
      <c r="J31" s="5">
        <v>23</v>
      </c>
      <c r="K31" s="5" t="s">
        <v>191</v>
      </c>
      <c r="L31" s="6" t="s">
        <v>113</v>
      </c>
      <c r="M31">
        <v>1.600831801081315</v>
      </c>
    </row>
    <row r="32" spans="1:13" x14ac:dyDescent="0.2">
      <c r="A32" t="s">
        <v>79</v>
      </c>
      <c r="B32" t="s">
        <v>80</v>
      </c>
      <c r="C32">
        <f>1979+10/12</f>
        <v>1979.8333333333333</v>
      </c>
      <c r="D32" s="7">
        <f>2017+4/12</f>
        <v>2017.3333333333333</v>
      </c>
      <c r="E32" s="8" t="s">
        <v>111</v>
      </c>
      <c r="F32" t="s">
        <v>89</v>
      </c>
      <c r="G32" s="12" t="s">
        <v>81</v>
      </c>
      <c r="H32" s="12">
        <v>98</v>
      </c>
      <c r="I32" s="15">
        <v>52.4</v>
      </c>
      <c r="J32" s="5">
        <v>18</v>
      </c>
      <c r="K32" s="5" t="s">
        <v>191</v>
      </c>
      <c r="L32" s="6" t="s">
        <v>113</v>
      </c>
      <c r="M32">
        <v>8.3362682210095755</v>
      </c>
    </row>
    <row r="33" spans="1:15" x14ac:dyDescent="0.2">
      <c r="A33" t="s">
        <v>82</v>
      </c>
      <c r="B33" t="s">
        <v>80</v>
      </c>
      <c r="C33">
        <f>1979+10/12</f>
        <v>1979.8333333333333</v>
      </c>
      <c r="D33" s="7">
        <f>2017+4/12</f>
        <v>2017.3333333333333</v>
      </c>
      <c r="E33" s="8" t="s">
        <v>111</v>
      </c>
      <c r="F33" t="s">
        <v>10</v>
      </c>
      <c r="I33" s="15">
        <v>43.5</v>
      </c>
      <c r="J33" s="5">
        <v>20</v>
      </c>
      <c r="K33" s="5" t="s">
        <v>191</v>
      </c>
      <c r="L33" s="6" t="s">
        <v>113</v>
      </c>
      <c r="M33">
        <v>6.8131760229946936</v>
      </c>
    </row>
    <row r="34" spans="1:15" x14ac:dyDescent="0.2">
      <c r="A34" t="s">
        <v>83</v>
      </c>
      <c r="B34" t="s">
        <v>17</v>
      </c>
      <c r="C34">
        <f>1982+1/12</f>
        <v>1982.0833333333333</v>
      </c>
      <c r="D34" s="7">
        <f>2016+6/12</f>
        <v>2016.5</v>
      </c>
      <c r="E34" s="8" t="s">
        <v>112</v>
      </c>
      <c r="F34" t="s">
        <v>89</v>
      </c>
      <c r="G34" s="12" t="s">
        <v>65</v>
      </c>
      <c r="H34" s="12">
        <v>98</v>
      </c>
      <c r="I34" s="15">
        <v>32.799999999999997</v>
      </c>
      <c r="J34" s="5">
        <v>15</v>
      </c>
      <c r="K34" s="5" t="s">
        <v>191</v>
      </c>
      <c r="L34" s="6"/>
      <c r="M34">
        <v>4.060861372787075</v>
      </c>
    </row>
    <row r="35" spans="1:15" x14ac:dyDescent="0.2">
      <c r="A35" t="s">
        <v>84</v>
      </c>
      <c r="B35" t="s">
        <v>17</v>
      </c>
      <c r="C35">
        <f>1982+1/12</f>
        <v>1982.0833333333333</v>
      </c>
      <c r="D35" s="7">
        <f>2016+6/12</f>
        <v>2016.5</v>
      </c>
      <c r="E35" s="8" t="s">
        <v>112</v>
      </c>
      <c r="F35" t="s">
        <v>10</v>
      </c>
      <c r="I35" s="15">
        <v>29.2</v>
      </c>
      <c r="J35" s="5">
        <v>10</v>
      </c>
      <c r="K35" s="5" t="s">
        <v>191</v>
      </c>
      <c r="L35" s="6"/>
      <c r="M35">
        <v>3.3496543915782842</v>
      </c>
    </row>
    <row r="36" spans="1:15" s="17" customFormat="1" x14ac:dyDescent="0.2">
      <c r="A36" s="17" t="s">
        <v>85</v>
      </c>
      <c r="B36" s="17" t="s">
        <v>20</v>
      </c>
      <c r="C36" s="17">
        <v>1946.5</v>
      </c>
      <c r="D36" s="26">
        <f>2004+10/12</f>
        <v>2004.8333333333333</v>
      </c>
      <c r="E36" s="26" t="s">
        <v>97</v>
      </c>
      <c r="F36" s="17" t="s">
        <v>90</v>
      </c>
      <c r="G36" s="25" t="s">
        <v>67</v>
      </c>
      <c r="H36" s="25">
        <v>96</v>
      </c>
      <c r="I36" s="22">
        <v>135.4</v>
      </c>
      <c r="J36" s="23">
        <v>33</v>
      </c>
      <c r="K36" s="23" t="s">
        <v>191</v>
      </c>
      <c r="L36" s="24" t="s">
        <v>113</v>
      </c>
      <c r="M36">
        <v>9.3067667187540035</v>
      </c>
      <c r="N36"/>
      <c r="O36"/>
    </row>
    <row r="37" spans="1:15" s="17" customFormat="1" x14ac:dyDescent="0.2">
      <c r="A37" s="17" t="s">
        <v>86</v>
      </c>
      <c r="B37" s="17" t="s">
        <v>53</v>
      </c>
      <c r="C37" s="17">
        <f>1979+3/12</f>
        <v>1979.25</v>
      </c>
      <c r="D37" s="18">
        <f>2017+1/12</f>
        <v>2017.0833333333333</v>
      </c>
      <c r="E37" s="19" t="s">
        <v>105</v>
      </c>
      <c r="F37" s="17" t="s">
        <v>90</v>
      </c>
      <c r="G37" s="25" t="s">
        <v>87</v>
      </c>
      <c r="H37" s="25">
        <v>97</v>
      </c>
      <c r="I37" s="22">
        <v>62.2</v>
      </c>
      <c r="J37" s="23">
        <v>36</v>
      </c>
      <c r="K37" s="23" t="s">
        <v>192</v>
      </c>
      <c r="L37" s="24" t="s">
        <v>25</v>
      </c>
      <c r="M37">
        <v>9.7201037037568874</v>
      </c>
      <c r="N37"/>
      <c r="O37"/>
    </row>
    <row r="38" spans="1:15" x14ac:dyDescent="0.2">
      <c r="A38" t="s">
        <v>114</v>
      </c>
      <c r="B38" t="s">
        <v>115</v>
      </c>
      <c r="C38">
        <f>1990+12/12</f>
        <v>1991</v>
      </c>
      <c r="D38" s="7">
        <f>2016+12/12</f>
        <v>2017</v>
      </c>
      <c r="E38" s="8" t="s">
        <v>194</v>
      </c>
      <c r="F38" t="s">
        <v>90</v>
      </c>
      <c r="G38" s="12" t="s">
        <v>116</v>
      </c>
      <c r="H38" s="12">
        <v>97</v>
      </c>
      <c r="I38" s="27">
        <v>50.2</v>
      </c>
      <c r="J38" s="5">
        <v>10.6</v>
      </c>
      <c r="K38" s="5" t="s">
        <v>191</v>
      </c>
      <c r="L38" s="6" t="s">
        <v>113</v>
      </c>
      <c r="M38">
        <v>8.1839669561748742</v>
      </c>
    </row>
    <row r="39" spans="1:15" x14ac:dyDescent="0.2">
      <c r="A39" t="s">
        <v>117</v>
      </c>
      <c r="B39" t="s">
        <v>118</v>
      </c>
      <c r="C39">
        <f>1959+5/12</f>
        <v>1959.4166666666667</v>
      </c>
      <c r="D39" s="7">
        <f>2017+3/12</f>
        <v>2017.25</v>
      </c>
      <c r="E39" s="8" t="s">
        <v>195</v>
      </c>
      <c r="F39" t="s">
        <v>89</v>
      </c>
      <c r="G39" s="12" t="s">
        <v>119</v>
      </c>
      <c r="H39" s="12">
        <v>98</v>
      </c>
      <c r="I39" s="27">
        <v>27.7</v>
      </c>
      <c r="J39" s="5">
        <v>9.8000000000000007</v>
      </c>
      <c r="K39" s="5" t="s">
        <v>192</v>
      </c>
      <c r="M39">
        <v>3.7714961774173061</v>
      </c>
    </row>
    <row r="40" spans="1:15" x14ac:dyDescent="0.2">
      <c r="A40" t="s">
        <v>120</v>
      </c>
      <c r="B40" t="s">
        <v>80</v>
      </c>
      <c r="C40">
        <f>1979+10/12</f>
        <v>1979.8333333333333</v>
      </c>
      <c r="D40" s="7">
        <f>2017+4/12</f>
        <v>2017.3333333333333</v>
      </c>
      <c r="E40" s="8" t="s">
        <v>111</v>
      </c>
      <c r="F40" t="s">
        <v>90</v>
      </c>
      <c r="G40" s="12" t="s">
        <v>121</v>
      </c>
      <c r="H40" s="12">
        <v>97</v>
      </c>
      <c r="I40" s="27">
        <v>85.2</v>
      </c>
      <c r="J40" s="5">
        <v>21.2</v>
      </c>
      <c r="K40" s="5" t="s">
        <v>191</v>
      </c>
      <c r="L40" s="6" t="s">
        <v>113</v>
      </c>
      <c r="M40">
        <v>13.75163992472789</v>
      </c>
    </row>
    <row r="41" spans="1:15" x14ac:dyDescent="0.2">
      <c r="A41" t="s">
        <v>122</v>
      </c>
      <c r="B41" t="s">
        <v>123</v>
      </c>
      <c r="C41">
        <f>1961+7/12</f>
        <v>1961.5833333333333</v>
      </c>
      <c r="D41" s="7">
        <f>2017+5/12</f>
        <v>2017.4166666666667</v>
      </c>
      <c r="E41" s="8" t="s">
        <v>196</v>
      </c>
      <c r="F41" t="s">
        <v>89</v>
      </c>
      <c r="G41" s="12" t="s">
        <v>124</v>
      </c>
      <c r="H41" s="12">
        <v>98</v>
      </c>
      <c r="I41" s="27">
        <v>29.8</v>
      </c>
      <c r="J41" s="5">
        <v>9.3000000000000007</v>
      </c>
      <c r="K41" s="5" t="s">
        <v>191</v>
      </c>
      <c r="M41">
        <v>4.339614702176589</v>
      </c>
    </row>
    <row r="42" spans="1:15" x14ac:dyDescent="0.2">
      <c r="A42" t="s">
        <v>125</v>
      </c>
      <c r="B42" t="s">
        <v>123</v>
      </c>
      <c r="C42">
        <f>1961+7/12</f>
        <v>1961.5833333333333</v>
      </c>
      <c r="D42" s="7">
        <f>2017+5/12</f>
        <v>2017.4166666666667</v>
      </c>
      <c r="E42" s="8" t="s">
        <v>196</v>
      </c>
      <c r="F42" t="s">
        <v>10</v>
      </c>
      <c r="I42" s="27">
        <v>34.5</v>
      </c>
      <c r="J42" s="5">
        <v>12.3</v>
      </c>
      <c r="K42" s="5" t="s">
        <v>191</v>
      </c>
      <c r="M42">
        <v>5.2356393915533266</v>
      </c>
    </row>
    <row r="43" spans="1:15" x14ac:dyDescent="0.2">
      <c r="A43" t="s">
        <v>126</v>
      </c>
      <c r="B43" t="s">
        <v>127</v>
      </c>
      <c r="C43">
        <f>1951+6/12</f>
        <v>1951.5</v>
      </c>
      <c r="D43" s="7">
        <f>2017+6/12</f>
        <v>2017.5</v>
      </c>
      <c r="E43" s="8" t="s">
        <v>197</v>
      </c>
      <c r="F43" t="s">
        <v>89</v>
      </c>
      <c r="G43" s="12" t="s">
        <v>128</v>
      </c>
      <c r="H43" s="12">
        <v>99</v>
      </c>
      <c r="I43" s="27">
        <v>21.6</v>
      </c>
      <c r="J43" s="5">
        <v>8.4</v>
      </c>
      <c r="K43" s="5" t="s">
        <v>191</v>
      </c>
      <c r="M43">
        <v>2.7799883039808808</v>
      </c>
    </row>
    <row r="44" spans="1:15" x14ac:dyDescent="0.2">
      <c r="A44" t="s">
        <v>129</v>
      </c>
      <c r="B44" t="s">
        <v>127</v>
      </c>
      <c r="C44">
        <f>1951+6/12</f>
        <v>1951.5</v>
      </c>
      <c r="D44" s="7">
        <f>2017+6/12</f>
        <v>2017.5</v>
      </c>
      <c r="E44" s="8" t="s">
        <v>197</v>
      </c>
      <c r="F44" t="s">
        <v>90</v>
      </c>
      <c r="G44" s="12" t="s">
        <v>130</v>
      </c>
      <c r="H44" s="12">
        <v>98</v>
      </c>
      <c r="I44" s="27">
        <v>86.7</v>
      </c>
      <c r="J44" s="5">
        <v>19.600000000000001</v>
      </c>
      <c r="K44" s="5" t="s">
        <v>191</v>
      </c>
      <c r="M44">
        <v>13.935296414866469</v>
      </c>
    </row>
    <row r="45" spans="1:15" x14ac:dyDescent="0.2">
      <c r="A45" t="s">
        <v>131</v>
      </c>
      <c r="B45" t="s">
        <v>132</v>
      </c>
      <c r="C45">
        <f>1948+2/12</f>
        <v>1948.1666666666667</v>
      </c>
      <c r="D45" s="7">
        <f>2017+6/12</f>
        <v>2017.5</v>
      </c>
      <c r="E45" s="8" t="s">
        <v>198</v>
      </c>
      <c r="F45" t="s">
        <v>89</v>
      </c>
      <c r="G45" s="12" t="s">
        <v>133</v>
      </c>
      <c r="H45" s="12">
        <v>99</v>
      </c>
      <c r="I45" s="27">
        <v>41.3</v>
      </c>
      <c r="J45" s="5">
        <v>9.3000000000000007</v>
      </c>
      <c r="K45" s="5" t="s">
        <v>191</v>
      </c>
      <c r="M45">
        <v>6.5227196233317484</v>
      </c>
    </row>
    <row r="46" spans="1:15" x14ac:dyDescent="0.2">
      <c r="A46" t="s">
        <v>135</v>
      </c>
      <c r="B46" t="s">
        <v>20</v>
      </c>
      <c r="C46">
        <v>1946.5</v>
      </c>
      <c r="D46" s="9">
        <f>2004+10/12</f>
        <v>2004.8333333333333</v>
      </c>
      <c r="F46" t="s">
        <v>10</v>
      </c>
      <c r="I46" s="27">
        <v>77.2</v>
      </c>
      <c r="J46" s="5">
        <v>11.6</v>
      </c>
      <c r="K46" s="5" t="s">
        <v>191</v>
      </c>
      <c r="L46" s="6" t="s">
        <v>211</v>
      </c>
      <c r="M46">
        <v>1.7852908715305149</v>
      </c>
    </row>
    <row r="47" spans="1:15" x14ac:dyDescent="0.2">
      <c r="A47" t="s">
        <v>136</v>
      </c>
      <c r="B47" t="s">
        <v>23</v>
      </c>
      <c r="C47">
        <f>1945+(1/12*10)</f>
        <v>1945.8333333333333</v>
      </c>
      <c r="D47" s="9">
        <f>2004+10/12</f>
        <v>2004.8333333333333</v>
      </c>
      <c r="F47" t="s">
        <v>10</v>
      </c>
      <c r="I47" s="27">
        <v>81.2</v>
      </c>
      <c r="J47" s="5">
        <v>8.8000000000000007</v>
      </c>
      <c r="K47" s="5" t="s">
        <v>191</v>
      </c>
      <c r="L47" s="6" t="s">
        <v>211</v>
      </c>
      <c r="M47">
        <v>2.4512064052677651</v>
      </c>
    </row>
    <row r="48" spans="1:15" x14ac:dyDescent="0.2">
      <c r="A48" t="s">
        <v>137</v>
      </c>
      <c r="B48" t="s">
        <v>14</v>
      </c>
      <c r="C48">
        <f>1985+2/12</f>
        <v>1985.1666666666667</v>
      </c>
      <c r="D48" s="9">
        <f>2016+5/12</f>
        <v>2016.4166666666667</v>
      </c>
      <c r="F48" t="s">
        <v>10</v>
      </c>
      <c r="I48" s="27">
        <v>31.5</v>
      </c>
      <c r="J48" s="5">
        <v>8</v>
      </c>
      <c r="K48" s="5" t="s">
        <v>191</v>
      </c>
      <c r="L48" s="6" t="s">
        <v>211</v>
      </c>
      <c r="M48">
        <v>3.7226277409418489</v>
      </c>
    </row>
    <row r="49" spans="1:13" x14ac:dyDescent="0.2">
      <c r="A49" t="s">
        <v>138</v>
      </c>
      <c r="B49" t="s">
        <v>27</v>
      </c>
      <c r="C49">
        <f>1937+7/12</f>
        <v>1937.5833333333333</v>
      </c>
      <c r="D49" s="9">
        <f>2016+8/12</f>
        <v>2016.6666666666667</v>
      </c>
      <c r="F49" t="s">
        <v>10</v>
      </c>
      <c r="I49" s="27">
        <v>51.4</v>
      </c>
      <c r="J49" s="5">
        <v>14.3</v>
      </c>
      <c r="K49" s="5" t="s">
        <v>192</v>
      </c>
      <c r="L49" s="6" t="s">
        <v>211</v>
      </c>
      <c r="M49">
        <v>7.4892525603439797</v>
      </c>
    </row>
    <row r="50" spans="1:13" x14ac:dyDescent="0.2">
      <c r="A50" t="s">
        <v>139</v>
      </c>
      <c r="B50" t="s">
        <v>43</v>
      </c>
      <c r="C50">
        <f>1951+2/12</f>
        <v>1951.1666666666667</v>
      </c>
      <c r="D50" s="7">
        <f>2016+9/12</f>
        <v>2016.75</v>
      </c>
      <c r="F50" t="s">
        <v>10</v>
      </c>
      <c r="I50" s="27">
        <v>64.400000000000006</v>
      </c>
      <c r="J50" s="5">
        <v>16.899999999999999</v>
      </c>
      <c r="K50" s="5" t="s">
        <v>192</v>
      </c>
      <c r="L50" s="6" t="s">
        <v>211</v>
      </c>
      <c r="M50">
        <v>9.5812218987813225</v>
      </c>
    </row>
    <row r="51" spans="1:13" x14ac:dyDescent="0.2">
      <c r="A51" t="s">
        <v>140</v>
      </c>
      <c r="B51" t="s">
        <v>45</v>
      </c>
      <c r="C51">
        <f>1963+12/12</f>
        <v>1964</v>
      </c>
      <c r="D51" s="7">
        <f>2016+11/12</f>
        <v>2016.9166666666667</v>
      </c>
      <c r="F51" t="s">
        <v>10</v>
      </c>
      <c r="I51" s="27">
        <v>41.2</v>
      </c>
      <c r="J51" s="5">
        <v>13.8</v>
      </c>
      <c r="K51" s="5" t="s">
        <v>192</v>
      </c>
      <c r="L51" s="6" t="s">
        <v>212</v>
      </c>
      <c r="M51">
        <v>5.9925588081414194</v>
      </c>
    </row>
    <row r="52" spans="1:13" x14ac:dyDescent="0.2">
      <c r="A52" t="s">
        <v>141</v>
      </c>
      <c r="B52" t="s">
        <v>57</v>
      </c>
      <c r="C52">
        <f>1943+4/12</f>
        <v>1943.3333333333333</v>
      </c>
      <c r="D52" s="7">
        <f>2017+1/12</f>
        <v>2017.0833333333333</v>
      </c>
      <c r="F52" t="s">
        <v>10</v>
      </c>
      <c r="I52" s="27">
        <v>65.900000000000006</v>
      </c>
      <c r="J52" s="5">
        <v>9.9</v>
      </c>
      <c r="K52" s="5" t="s">
        <v>191</v>
      </c>
      <c r="L52" s="6" t="s">
        <v>211</v>
      </c>
      <c r="M52">
        <v>10.095456842966589</v>
      </c>
    </row>
    <row r="53" spans="1:13" x14ac:dyDescent="0.2">
      <c r="A53" t="s">
        <v>142</v>
      </c>
      <c r="B53" t="s">
        <v>143</v>
      </c>
      <c r="C53">
        <f>1997+4/12</f>
        <v>1997.3333333333333</v>
      </c>
      <c r="D53" s="7">
        <f>2017+4/12</f>
        <v>2017.3333333333333</v>
      </c>
      <c r="E53" t="s">
        <v>199</v>
      </c>
      <c r="F53" t="s">
        <v>89</v>
      </c>
      <c r="G53" s="12" t="s">
        <v>144</v>
      </c>
      <c r="H53" s="12">
        <v>99</v>
      </c>
      <c r="I53" s="27">
        <v>31.7</v>
      </c>
      <c r="J53" s="5">
        <v>8.1</v>
      </c>
      <c r="K53" s="5" t="s">
        <v>191</v>
      </c>
      <c r="M53">
        <v>4.7341731787714609</v>
      </c>
    </row>
    <row r="54" spans="1:13" x14ac:dyDescent="0.2">
      <c r="A54" t="s">
        <v>145</v>
      </c>
      <c r="B54" t="s">
        <v>143</v>
      </c>
      <c r="C54">
        <f>1997+4/12</f>
        <v>1997.3333333333333</v>
      </c>
      <c r="D54" s="7">
        <f>2017+4/12</f>
        <v>2017.3333333333333</v>
      </c>
      <c r="E54" t="s">
        <v>199</v>
      </c>
      <c r="F54" t="s">
        <v>10</v>
      </c>
      <c r="I54" s="27">
        <v>35.299999999999997</v>
      </c>
      <c r="J54" s="5">
        <v>11.7</v>
      </c>
      <c r="K54" s="5" t="s">
        <v>191</v>
      </c>
      <c r="M54">
        <v>5.5365255021437747</v>
      </c>
    </row>
    <row r="55" spans="1:13" x14ac:dyDescent="0.2">
      <c r="A55" t="s">
        <v>146</v>
      </c>
      <c r="B55" s="12" t="s">
        <v>115</v>
      </c>
      <c r="C55">
        <f>1990+12/12</f>
        <v>1991</v>
      </c>
      <c r="D55" s="7">
        <f>2016+12/12</f>
        <v>2017</v>
      </c>
      <c r="E55" t="s">
        <v>200</v>
      </c>
      <c r="F55" t="s">
        <v>90</v>
      </c>
      <c r="G55" s="12" t="s">
        <v>147</v>
      </c>
      <c r="H55" s="12">
        <v>98</v>
      </c>
      <c r="I55" s="27">
        <v>48.9</v>
      </c>
      <c r="J55" s="5">
        <v>12.9</v>
      </c>
      <c r="K55" s="5" t="s">
        <v>191</v>
      </c>
      <c r="L55" s="6" t="s">
        <v>113</v>
      </c>
      <c r="M55">
        <v>7.8996422131302504</v>
      </c>
    </row>
    <row r="56" spans="1:13" x14ac:dyDescent="0.2">
      <c r="A56" t="s">
        <v>148</v>
      </c>
      <c r="B56" t="s">
        <v>134</v>
      </c>
      <c r="C56">
        <f>1983+11/12</f>
        <v>1983.9166666666667</v>
      </c>
      <c r="D56" s="7">
        <f>2017+6/12</f>
        <v>2017.5</v>
      </c>
      <c r="E56" t="s">
        <v>201</v>
      </c>
      <c r="F56" t="s">
        <v>89</v>
      </c>
      <c r="G56" s="12" t="s">
        <v>144</v>
      </c>
      <c r="H56" s="12">
        <v>98</v>
      </c>
      <c r="I56" s="27">
        <v>31.7</v>
      </c>
      <c r="J56" s="5">
        <v>20.7</v>
      </c>
      <c r="K56" s="5" t="s">
        <v>191</v>
      </c>
      <c r="L56" s="6" t="s">
        <v>25</v>
      </c>
      <c r="M56">
        <v>4.7957813559913607</v>
      </c>
    </row>
    <row r="57" spans="1:13" x14ac:dyDescent="0.2">
      <c r="A57" t="s">
        <v>149</v>
      </c>
      <c r="B57" t="s">
        <v>150</v>
      </c>
      <c r="C57">
        <f>1975+4/12</f>
        <v>1975.3333333333333</v>
      </c>
      <c r="D57" s="7">
        <f>2017+6/12</f>
        <v>2017.5</v>
      </c>
      <c r="E57" t="s">
        <v>202</v>
      </c>
      <c r="F57" t="s">
        <v>89</v>
      </c>
      <c r="G57" s="12" t="s">
        <v>37</v>
      </c>
      <c r="H57" s="12">
        <v>98</v>
      </c>
      <c r="I57" s="27">
        <v>32.5</v>
      </c>
      <c r="J57" s="5">
        <v>8.9</v>
      </c>
      <c r="K57" s="5" t="s">
        <v>192</v>
      </c>
      <c r="M57">
        <v>4.9366531783304222</v>
      </c>
    </row>
    <row r="58" spans="1:13" x14ac:dyDescent="0.2">
      <c r="A58" t="s">
        <v>151</v>
      </c>
      <c r="B58" t="s">
        <v>60</v>
      </c>
      <c r="C58">
        <f>1971+1/12</f>
        <v>1971.0833333333333</v>
      </c>
      <c r="D58" s="7">
        <f>2017+2/12</f>
        <v>2017.1666666666667</v>
      </c>
      <c r="F58" t="s">
        <v>10</v>
      </c>
      <c r="I58" s="27">
        <v>78</v>
      </c>
      <c r="J58" s="5">
        <v>12.5</v>
      </c>
      <c r="K58" s="5" t="s">
        <v>191</v>
      </c>
      <c r="L58" s="6" t="s">
        <v>211</v>
      </c>
      <c r="M58">
        <v>11.50505427724694</v>
      </c>
    </row>
    <row r="59" spans="1:13" x14ac:dyDescent="0.2">
      <c r="A59" t="s">
        <v>152</v>
      </c>
      <c r="B59" t="s">
        <v>76</v>
      </c>
      <c r="C59">
        <f>1932+7/12</f>
        <v>1932.5833333333333</v>
      </c>
      <c r="D59" s="7">
        <f>2017+2/12</f>
        <v>2017.1666666666667</v>
      </c>
      <c r="F59" t="s">
        <v>10</v>
      </c>
      <c r="I59" s="27">
        <v>27.7</v>
      </c>
      <c r="J59" s="5">
        <v>9</v>
      </c>
      <c r="K59" s="5" t="s">
        <v>191</v>
      </c>
      <c r="L59" s="6" t="s">
        <v>211</v>
      </c>
      <c r="M59">
        <v>3.691369333975103</v>
      </c>
    </row>
    <row r="60" spans="1:13" x14ac:dyDescent="0.2">
      <c r="A60" t="s">
        <v>153</v>
      </c>
      <c r="B60" t="s">
        <v>118</v>
      </c>
      <c r="C60">
        <f>1959+5/12</f>
        <v>1959.4166666666667</v>
      </c>
      <c r="D60" s="7">
        <f>2017+3/12</f>
        <v>2017.25</v>
      </c>
      <c r="E60" s="12"/>
      <c r="F60" t="s">
        <v>10</v>
      </c>
      <c r="I60" s="27">
        <v>50.1</v>
      </c>
      <c r="J60" s="5">
        <v>8.1</v>
      </c>
      <c r="K60" s="5" t="s">
        <v>192</v>
      </c>
      <c r="L60" s="6" t="s">
        <v>211</v>
      </c>
      <c r="M60">
        <v>7.761423946870365</v>
      </c>
    </row>
    <row r="61" spans="1:13" x14ac:dyDescent="0.2">
      <c r="A61" t="s">
        <v>154</v>
      </c>
      <c r="B61" t="s">
        <v>127</v>
      </c>
      <c r="C61">
        <f>1951+6/12</f>
        <v>1951.5</v>
      </c>
      <c r="D61" s="7">
        <f>2017+6/12</f>
        <v>2017.5</v>
      </c>
      <c r="F61" t="s">
        <v>10</v>
      </c>
      <c r="I61" s="27">
        <v>26.1</v>
      </c>
      <c r="J61" s="5">
        <v>10.7</v>
      </c>
      <c r="K61" s="5" t="s">
        <v>191</v>
      </c>
      <c r="L61" s="6" t="s">
        <v>211</v>
      </c>
      <c r="M61">
        <v>3.6830781788201881</v>
      </c>
    </row>
    <row r="62" spans="1:13" x14ac:dyDescent="0.2">
      <c r="A62" t="s">
        <v>155</v>
      </c>
      <c r="B62" t="s">
        <v>132</v>
      </c>
      <c r="C62">
        <f>1948+2/12</f>
        <v>1948.1666666666667</v>
      </c>
      <c r="D62" s="7">
        <f>2017+6/12</f>
        <v>2017.5</v>
      </c>
      <c r="F62" t="s">
        <v>10</v>
      </c>
      <c r="I62" s="27">
        <v>41.5</v>
      </c>
      <c r="J62" s="5">
        <v>8</v>
      </c>
      <c r="K62" s="5" t="s">
        <v>191</v>
      </c>
      <c r="L62" s="6" t="s">
        <v>211</v>
      </c>
      <c r="M62">
        <v>6.556909942007958</v>
      </c>
    </row>
    <row r="63" spans="1:13" x14ac:dyDescent="0.2">
      <c r="A63" t="s">
        <v>156</v>
      </c>
      <c r="B63" t="s">
        <v>150</v>
      </c>
      <c r="C63">
        <f>1975+4/12</f>
        <v>1975.3333333333333</v>
      </c>
      <c r="D63" s="7">
        <f>2017+6/12</f>
        <v>2017.5</v>
      </c>
      <c r="F63" t="s">
        <v>10</v>
      </c>
      <c r="I63" s="27">
        <v>48.4</v>
      </c>
      <c r="J63" s="5">
        <v>9</v>
      </c>
      <c r="K63" s="5" t="s">
        <v>192</v>
      </c>
      <c r="L63" s="6" t="s">
        <v>211</v>
      </c>
      <c r="M63">
        <v>7.7270317245353271</v>
      </c>
    </row>
    <row r="64" spans="1:13" x14ac:dyDescent="0.2">
      <c r="A64" t="s">
        <v>157</v>
      </c>
      <c r="B64" t="s">
        <v>158</v>
      </c>
      <c r="C64">
        <f>1958+2/12</f>
        <v>1958.1666666666667</v>
      </c>
      <c r="D64" s="7">
        <f>2017+5/12</f>
        <v>2017.4166666666667</v>
      </c>
      <c r="E64" t="s">
        <v>203</v>
      </c>
      <c r="F64" t="s">
        <v>89</v>
      </c>
      <c r="G64" s="12" t="s">
        <v>18</v>
      </c>
      <c r="H64" s="12">
        <v>99</v>
      </c>
      <c r="I64" s="15">
        <v>5.0999999999999996</v>
      </c>
      <c r="J64" s="5">
        <v>12.6</v>
      </c>
      <c r="K64" s="5" t="s">
        <v>193</v>
      </c>
    </row>
    <row r="65" spans="1:13" x14ac:dyDescent="0.2">
      <c r="A65" t="s">
        <v>159</v>
      </c>
      <c r="B65" t="s">
        <v>158</v>
      </c>
      <c r="C65">
        <f>1958+2/12</f>
        <v>1958.1666666666667</v>
      </c>
      <c r="D65" s="7">
        <f>2017+5/12</f>
        <v>2017.4166666666667</v>
      </c>
      <c r="E65" t="s">
        <v>203</v>
      </c>
      <c r="F65" t="s">
        <v>10</v>
      </c>
      <c r="I65" s="27">
        <v>26.3</v>
      </c>
      <c r="J65" s="5">
        <v>8.9</v>
      </c>
      <c r="K65" s="5" t="s">
        <v>193</v>
      </c>
      <c r="M65">
        <v>3.6480480239830002</v>
      </c>
    </row>
    <row r="66" spans="1:13" x14ac:dyDescent="0.2">
      <c r="A66" t="s">
        <v>160</v>
      </c>
      <c r="B66" t="s">
        <v>161</v>
      </c>
      <c r="C66">
        <f>1959+4/12</f>
        <v>1959.3333333333333</v>
      </c>
      <c r="D66" s="7">
        <f>2017+6/12</f>
        <v>2017.5</v>
      </c>
      <c r="E66" t="s">
        <v>204</v>
      </c>
      <c r="F66" t="s">
        <v>89</v>
      </c>
      <c r="G66" s="12" t="s">
        <v>162</v>
      </c>
      <c r="H66" s="12">
        <v>98</v>
      </c>
      <c r="I66" s="15">
        <v>7.4</v>
      </c>
      <c r="J66" s="5">
        <v>8.6999999999999993</v>
      </c>
      <c r="K66" s="5" t="s">
        <v>193</v>
      </c>
    </row>
    <row r="67" spans="1:13" x14ac:dyDescent="0.2">
      <c r="A67" t="s">
        <v>163</v>
      </c>
      <c r="B67" t="s">
        <v>161</v>
      </c>
      <c r="C67">
        <f>1959+4/12</f>
        <v>1959.3333333333333</v>
      </c>
      <c r="D67" s="7">
        <f>2017+6/12</f>
        <v>2017.5</v>
      </c>
      <c r="E67" t="s">
        <v>204</v>
      </c>
      <c r="F67" t="s">
        <v>90</v>
      </c>
      <c r="G67" s="12" t="s">
        <v>58</v>
      </c>
      <c r="H67" s="12">
        <v>98</v>
      </c>
      <c r="I67" s="27">
        <v>50</v>
      </c>
      <c r="J67" s="5">
        <v>14.8</v>
      </c>
      <c r="K67" s="5" t="s">
        <v>193</v>
      </c>
      <c r="M67">
        <v>7.9495363012935556</v>
      </c>
    </row>
    <row r="68" spans="1:13" x14ac:dyDescent="0.2">
      <c r="A68" t="s">
        <v>164</v>
      </c>
      <c r="B68" t="s">
        <v>161</v>
      </c>
      <c r="C68">
        <f>1959+4/12</f>
        <v>1959.3333333333333</v>
      </c>
      <c r="D68" s="7">
        <f>2017+6/12</f>
        <v>2017.5</v>
      </c>
      <c r="E68" t="s">
        <v>204</v>
      </c>
      <c r="F68" t="s">
        <v>10</v>
      </c>
      <c r="I68" s="27">
        <v>26.3</v>
      </c>
      <c r="J68" s="5">
        <v>8.9</v>
      </c>
      <c r="K68" s="5" t="s">
        <v>193</v>
      </c>
      <c r="M68">
        <v>3.723046302905781</v>
      </c>
    </row>
    <row r="69" spans="1:13" x14ac:dyDescent="0.2">
      <c r="A69" t="s">
        <v>165</v>
      </c>
      <c r="B69" t="s">
        <v>166</v>
      </c>
      <c r="C69">
        <f>1951+4/12</f>
        <v>1951.3333333333333</v>
      </c>
      <c r="D69" s="7">
        <f>2017+4/12</f>
        <v>2017.3333333333333</v>
      </c>
      <c r="E69" t="s">
        <v>205</v>
      </c>
      <c r="F69" t="s">
        <v>89</v>
      </c>
      <c r="G69" s="12" t="s">
        <v>167</v>
      </c>
      <c r="H69" s="12">
        <v>98</v>
      </c>
      <c r="I69" s="27">
        <v>22.8</v>
      </c>
      <c r="J69" s="5">
        <v>8.9</v>
      </c>
      <c r="K69" s="5" t="s">
        <v>193</v>
      </c>
      <c r="M69">
        <v>2.872285058591062</v>
      </c>
    </row>
    <row r="70" spans="1:13" x14ac:dyDescent="0.2">
      <c r="A70" t="s">
        <v>168</v>
      </c>
      <c r="B70" t="s">
        <v>166</v>
      </c>
      <c r="C70">
        <f>1951+4/12</f>
        <v>1951.3333333333333</v>
      </c>
      <c r="D70" s="7">
        <f>2017+4/12</f>
        <v>2017.3333333333333</v>
      </c>
      <c r="E70" t="s">
        <v>205</v>
      </c>
      <c r="F70" t="s">
        <v>10</v>
      </c>
      <c r="I70" s="27">
        <v>26.7</v>
      </c>
      <c r="J70" s="5">
        <v>8.6999999999999993</v>
      </c>
      <c r="K70" s="5" t="s">
        <v>193</v>
      </c>
      <c r="M70">
        <v>3.651125471569578</v>
      </c>
    </row>
    <row r="71" spans="1:13" x14ac:dyDescent="0.2">
      <c r="A71" t="s">
        <v>169</v>
      </c>
      <c r="B71" t="s">
        <v>27</v>
      </c>
      <c r="C71">
        <f>1937+7/12</f>
        <v>1937.5833333333333</v>
      </c>
      <c r="D71" s="9">
        <f>2016+8/12</f>
        <v>2016.6666666666667</v>
      </c>
      <c r="E71" t="s">
        <v>207</v>
      </c>
      <c r="F71" t="s">
        <v>189</v>
      </c>
      <c r="G71" s="16" t="s">
        <v>170</v>
      </c>
      <c r="H71" s="12">
        <v>98</v>
      </c>
      <c r="I71" s="27">
        <v>51.9</v>
      </c>
      <c r="J71" s="5">
        <v>9.6</v>
      </c>
      <c r="K71" s="5" t="s">
        <v>192</v>
      </c>
      <c r="L71" t="s">
        <v>206</v>
      </c>
      <c r="M71">
        <v>7.5692479932685632</v>
      </c>
    </row>
    <row r="72" spans="1:13" x14ac:dyDescent="0.2">
      <c r="A72" t="s">
        <v>171</v>
      </c>
      <c r="B72" t="s">
        <v>27</v>
      </c>
      <c r="C72">
        <f>1937+7/12</f>
        <v>1937.5833333333333</v>
      </c>
      <c r="D72" s="9">
        <f>2016+8/12</f>
        <v>2016.6666666666667</v>
      </c>
      <c r="E72" t="s">
        <v>207</v>
      </c>
      <c r="F72" t="s">
        <v>189</v>
      </c>
      <c r="G72" s="16" t="s">
        <v>170</v>
      </c>
      <c r="H72" s="12">
        <v>98</v>
      </c>
      <c r="I72" s="27">
        <v>41.2</v>
      </c>
      <c r="J72" s="5">
        <v>10.5</v>
      </c>
      <c r="K72" s="5" t="s">
        <v>192</v>
      </c>
      <c r="L72" t="s">
        <v>206</v>
      </c>
      <c r="M72">
        <v>5.7781923131204938</v>
      </c>
    </row>
    <row r="73" spans="1:13" x14ac:dyDescent="0.2">
      <c r="A73" t="s">
        <v>172</v>
      </c>
      <c r="B73" t="s">
        <v>27</v>
      </c>
      <c r="C73">
        <f>1937+7/12</f>
        <v>1937.5833333333333</v>
      </c>
      <c r="D73" s="9">
        <f>2016+8/12</f>
        <v>2016.6666666666667</v>
      </c>
      <c r="E73" t="s">
        <v>207</v>
      </c>
      <c r="F73" t="s">
        <v>190</v>
      </c>
      <c r="G73" s="16" t="s">
        <v>173</v>
      </c>
      <c r="H73" s="12">
        <v>86</v>
      </c>
      <c r="I73" s="27">
        <v>46.9</v>
      </c>
      <c r="J73" s="5">
        <v>10.7</v>
      </c>
      <c r="K73" s="5" t="s">
        <v>192</v>
      </c>
      <c r="L73" t="s">
        <v>206</v>
      </c>
      <c r="M73">
        <v>6.7555869166143951</v>
      </c>
    </row>
    <row r="74" spans="1:13" x14ac:dyDescent="0.2">
      <c r="A74" t="s">
        <v>174</v>
      </c>
      <c r="B74" t="s">
        <v>27</v>
      </c>
      <c r="C74">
        <f>1937+7/12</f>
        <v>1937.5833333333333</v>
      </c>
      <c r="D74" s="9">
        <f>2016+8/12</f>
        <v>2016.6666666666667</v>
      </c>
      <c r="E74" t="s">
        <v>207</v>
      </c>
      <c r="F74" t="s">
        <v>90</v>
      </c>
      <c r="G74" s="16" t="s">
        <v>175</v>
      </c>
      <c r="H74" s="12">
        <v>93</v>
      </c>
      <c r="I74" s="27">
        <v>37.700000000000003</v>
      </c>
      <c r="J74" s="5">
        <v>13.9</v>
      </c>
      <c r="K74" s="5" t="s">
        <v>192</v>
      </c>
      <c r="L74" t="s">
        <v>206</v>
      </c>
      <c r="M74">
        <v>5.1449001801434937</v>
      </c>
    </row>
    <row r="75" spans="1:13" x14ac:dyDescent="0.2">
      <c r="A75" t="s">
        <v>177</v>
      </c>
      <c r="B75" t="s">
        <v>176</v>
      </c>
      <c r="C75">
        <f>1932+11/12</f>
        <v>1932.9166666666667</v>
      </c>
      <c r="D75" s="7">
        <f>2017+7/12</f>
        <v>2017.5833333333333</v>
      </c>
      <c r="E75" t="s">
        <v>208</v>
      </c>
      <c r="F75" t="s">
        <v>90</v>
      </c>
      <c r="G75" s="12" t="s">
        <v>178</v>
      </c>
      <c r="H75" s="12">
        <v>98</v>
      </c>
      <c r="I75" s="27">
        <v>16.5</v>
      </c>
      <c r="J75" s="5">
        <v>14.3</v>
      </c>
      <c r="K75" s="5" t="s">
        <v>193</v>
      </c>
      <c r="M75">
        <v>1.824966441481314</v>
      </c>
    </row>
    <row r="76" spans="1:13" x14ac:dyDescent="0.2">
      <c r="A76" t="s">
        <v>179</v>
      </c>
      <c r="B76" t="s">
        <v>176</v>
      </c>
      <c r="C76">
        <f>1932+11/12</f>
        <v>1932.9166666666667</v>
      </c>
      <c r="D76" s="7">
        <f>2017+7/12</f>
        <v>2017.5833333333333</v>
      </c>
      <c r="E76" t="s">
        <v>208</v>
      </c>
      <c r="F76" t="s">
        <v>10</v>
      </c>
      <c r="I76" s="15">
        <v>13</v>
      </c>
      <c r="J76" s="5">
        <v>9.1999999999999993</v>
      </c>
      <c r="K76" s="5" t="s">
        <v>193</v>
      </c>
      <c r="M76">
        <v>1.09861298177572</v>
      </c>
    </row>
    <row r="77" spans="1:13" x14ac:dyDescent="0.2">
      <c r="A77" t="s">
        <v>180</v>
      </c>
      <c r="B77" t="s">
        <v>181</v>
      </c>
      <c r="C77">
        <f>1935+5/12</f>
        <v>1935.4166666666667</v>
      </c>
      <c r="D77" s="7">
        <f>2017+6/12</f>
        <v>2017.5</v>
      </c>
      <c r="E77" t="s">
        <v>209</v>
      </c>
      <c r="F77" t="s">
        <v>89</v>
      </c>
      <c r="G77" s="12" t="s">
        <v>62</v>
      </c>
      <c r="H77" s="12">
        <v>98</v>
      </c>
      <c r="I77" s="27">
        <v>31.2</v>
      </c>
      <c r="J77" s="5">
        <v>15.3</v>
      </c>
      <c r="K77" s="5" t="s">
        <v>193</v>
      </c>
      <c r="M77">
        <v>4.6857203653568638</v>
      </c>
    </row>
    <row r="78" spans="1:13" x14ac:dyDescent="0.2">
      <c r="A78" t="s">
        <v>182</v>
      </c>
      <c r="B78" t="s">
        <v>181</v>
      </c>
      <c r="C78">
        <f>1935+5/12</f>
        <v>1935.4166666666667</v>
      </c>
      <c r="D78" s="7">
        <f>2017+6/12</f>
        <v>2017.5</v>
      </c>
      <c r="E78" t="s">
        <v>209</v>
      </c>
      <c r="F78" t="s">
        <v>10</v>
      </c>
      <c r="H78" s="12">
        <v>98</v>
      </c>
      <c r="I78" s="27">
        <v>25.6</v>
      </c>
      <c r="J78" s="5">
        <v>15.7</v>
      </c>
      <c r="K78" s="5" t="s">
        <v>193</v>
      </c>
      <c r="M78">
        <v>3.58321164578033</v>
      </c>
    </row>
    <row r="79" spans="1:13" x14ac:dyDescent="0.2">
      <c r="A79" t="s">
        <v>183</v>
      </c>
      <c r="B79" t="s">
        <v>184</v>
      </c>
      <c r="C79">
        <f>1992+2/12</f>
        <v>1992.1666666666667</v>
      </c>
      <c r="D79" s="7">
        <f>2017+5/12</f>
        <v>2017.4166666666667</v>
      </c>
      <c r="E79" t="s">
        <v>210</v>
      </c>
      <c r="F79" t="s">
        <v>89</v>
      </c>
      <c r="G79" s="12" t="s">
        <v>15</v>
      </c>
      <c r="H79" s="12">
        <v>98</v>
      </c>
      <c r="I79" s="27">
        <v>46.6</v>
      </c>
      <c r="J79" s="5">
        <v>9.5</v>
      </c>
      <c r="K79" s="5" t="s">
        <v>191</v>
      </c>
      <c r="L79" t="s">
        <v>113</v>
      </c>
      <c r="M79">
        <v>7.9356948742348736</v>
      </c>
    </row>
    <row r="80" spans="1:13" x14ac:dyDescent="0.2">
      <c r="A80" t="s">
        <v>185</v>
      </c>
      <c r="B80" t="s">
        <v>184</v>
      </c>
      <c r="C80">
        <f>1992+2/12</f>
        <v>1992.1666666666667</v>
      </c>
      <c r="D80" s="7">
        <f>2017+5/12</f>
        <v>2017.4166666666667</v>
      </c>
      <c r="E80" t="s">
        <v>210</v>
      </c>
      <c r="F80" t="s">
        <v>90</v>
      </c>
      <c r="G80" s="12" t="s">
        <v>186</v>
      </c>
      <c r="H80" s="12">
        <v>97</v>
      </c>
      <c r="I80" s="27">
        <v>44.5</v>
      </c>
      <c r="J80" s="5">
        <v>18</v>
      </c>
      <c r="K80" s="5" t="s">
        <v>191</v>
      </c>
      <c r="L80" t="s">
        <v>113</v>
      </c>
      <c r="M80">
        <v>7.464873644093788</v>
      </c>
    </row>
    <row r="81" spans="1:13" x14ac:dyDescent="0.2">
      <c r="A81" t="s">
        <v>187</v>
      </c>
      <c r="B81" t="s">
        <v>184</v>
      </c>
      <c r="C81">
        <f>1992+2/12</f>
        <v>1992.1666666666667</v>
      </c>
      <c r="D81" s="7">
        <f>2017+5/12</f>
        <v>2017.4166666666667</v>
      </c>
      <c r="E81" t="s">
        <v>210</v>
      </c>
      <c r="F81" t="s">
        <v>10</v>
      </c>
      <c r="I81" s="27">
        <v>54.1</v>
      </c>
      <c r="J81" s="5">
        <v>9.8000000000000007</v>
      </c>
      <c r="K81" s="5" t="s">
        <v>191</v>
      </c>
      <c r="L81" t="s">
        <v>113</v>
      </c>
      <c r="M81">
        <v>9.7168257362111508</v>
      </c>
    </row>
    <row r="82" spans="1:13" x14ac:dyDescent="0.2">
      <c r="A82" t="s">
        <v>213</v>
      </c>
      <c r="B82" t="s">
        <v>214</v>
      </c>
      <c r="C82">
        <f>1949+11/12</f>
        <v>1949.9166666666667</v>
      </c>
      <c r="D82" s="7">
        <f>2017+4/12</f>
        <v>2017.3333333333333</v>
      </c>
      <c r="E82" s="28"/>
      <c r="F82" s="28" t="s">
        <v>10</v>
      </c>
      <c r="G82" s="16"/>
      <c r="H82" s="16"/>
      <c r="I82" s="29">
        <v>25.7</v>
      </c>
      <c r="J82" s="30">
        <v>10.9</v>
      </c>
      <c r="K82" s="30" t="s">
        <v>193</v>
      </c>
      <c r="L82" s="28"/>
      <c r="M82">
        <v>3.451926368795684</v>
      </c>
    </row>
    <row r="83" spans="1:13" x14ac:dyDescent="0.2">
      <c r="A83" t="s">
        <v>215</v>
      </c>
      <c r="B83" t="s">
        <v>216</v>
      </c>
      <c r="C83">
        <f>1945+10/12</f>
        <v>1945.8333333333333</v>
      </c>
      <c r="D83" s="7">
        <f>2017+6/12</f>
        <v>2017.5</v>
      </c>
      <c r="E83" s="28"/>
      <c r="F83" s="28" t="s">
        <v>217</v>
      </c>
      <c r="G83" s="28" t="s">
        <v>218</v>
      </c>
      <c r="H83" s="16"/>
      <c r="I83" s="31">
        <v>7.4</v>
      </c>
      <c r="J83" s="32">
        <v>14.3</v>
      </c>
      <c r="K83" s="30" t="s">
        <v>193</v>
      </c>
      <c r="L83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Biotec/CRTD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Heinke</dc:creator>
  <cp:lastModifiedBy>Microsoft Office User</cp:lastModifiedBy>
  <dcterms:created xsi:type="dcterms:W3CDTF">2017-10-19T14:29:46Z</dcterms:created>
  <dcterms:modified xsi:type="dcterms:W3CDTF">2018-05-09T15:19:37Z</dcterms:modified>
</cp:coreProperties>
</file>